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3.xml" ContentType="application/vnd.openxmlformats-officedocument.drawing+xml"/>
  <Override PartName="/xl/comments18.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dae\PLAN OPERATIVO 2019\A diciembre 31 de 2019\"/>
    </mc:Choice>
  </mc:AlternateContent>
  <bookViews>
    <workbookView xWindow="0" yWindow="0" windowWidth="20490" windowHeight="7755" activeTab="16"/>
  </bookViews>
  <sheets>
    <sheet name="INFORMATICA" sheetId="34" r:id="rId1"/>
    <sheet name="URNA" sheetId="33" r:id="rId2"/>
    <sheet name="CARRERA JUD A" sheetId="32" r:id="rId3"/>
    <sheet name="CARRERA JUD B" sheetId="28" r:id="rId4"/>
    <sheet name="CENDOJ A" sheetId="31" r:id="rId5"/>
    <sheet name="ESCUELA JUD " sheetId="25" r:id="rId6"/>
    <sheet name="UDAE A" sheetId="20" r:id="rId7"/>
    <sheet name="UDAE B" sheetId="19" r:id="rId8"/>
    <sheet name="CENDOJ B" sheetId="27" r:id="rId9"/>
    <sheet name="RECURSOS HUMANOS " sheetId="13" r:id="rId10"/>
    <sheet name="ASISTENCIA LEGAL" sheetId="30" r:id="rId11"/>
    <sheet name="PRESUPUESTO" sheetId="26" r:id="rId12"/>
    <sheet name="PLANEACION" sheetId="24" r:id="rId13"/>
    <sheet name="ASUNTOS INTER." sheetId="23" r:id="rId14"/>
    <sheet name="COMUNICACIONES" sheetId="22" r:id="rId15"/>
    <sheet name="TESORERIA" sheetId="21" r:id="rId16"/>
    <sheet name="ADMINISTRATIVA" sheetId="18" r:id="rId17"/>
    <sheet name="AUDITORIA" sheetId="17" r:id="rId18"/>
    <sheet name="INSTRUCCIONES Sección C" sheetId="14" r:id="rId19"/>
  </sheets>
  <definedNames>
    <definedName name="HOY" localSheetId="9">'RECURSOS HUMANOS '!#REF!</definedName>
    <definedName name="HOY">#REF!</definedName>
  </definedNames>
  <calcPr calcId="152511"/>
</workbook>
</file>

<file path=xl/calcChain.xml><?xml version="1.0" encoding="utf-8"?>
<calcChain xmlns="http://schemas.openxmlformats.org/spreadsheetml/2006/main">
  <c r="W26" i="33" l="1"/>
  <c r="Q26" i="33"/>
  <c r="M26" i="33"/>
  <c r="M13" i="33" s="1"/>
  <c r="K26" i="33"/>
  <c r="J26" i="33"/>
  <c r="V26" i="33" s="1"/>
  <c r="I26" i="33"/>
  <c r="H26" i="33"/>
  <c r="W20" i="33"/>
  <c r="V20" i="33"/>
  <c r="T20" i="33"/>
  <c r="M20" i="33"/>
  <c r="H20" i="33"/>
  <c r="U20" i="33" s="1"/>
  <c r="W14" i="33"/>
  <c r="W13" i="33" s="1"/>
  <c r="V14" i="33"/>
  <c r="V13" i="33" s="1"/>
  <c r="T14" i="33"/>
  <c r="M14" i="33"/>
  <c r="U14" i="33" s="1"/>
  <c r="H14" i="33"/>
  <c r="H13" i="33" s="1"/>
  <c r="T13" i="33"/>
  <c r="O13" i="33"/>
  <c r="N13" i="33"/>
  <c r="L13" i="33"/>
  <c r="K13" i="33"/>
  <c r="T26" i="33" l="1"/>
  <c r="U26" i="33"/>
  <c r="U13" i="33" s="1"/>
  <c r="W169" i="34" l="1"/>
  <c r="V169" i="34"/>
  <c r="U169" i="34"/>
  <c r="T169" i="34"/>
  <c r="M169" i="34"/>
  <c r="H169" i="34"/>
  <c r="W163" i="34"/>
  <c r="V163" i="34"/>
  <c r="T163" i="34"/>
  <c r="M163" i="34"/>
  <c r="U163" i="34" s="1"/>
  <c r="H163" i="34"/>
  <c r="V157" i="34"/>
  <c r="T157" i="34"/>
  <c r="N157" i="34"/>
  <c r="W157" i="34" s="1"/>
  <c r="M157" i="34"/>
  <c r="H157" i="34"/>
  <c r="U157" i="34" s="1"/>
  <c r="W151" i="34"/>
  <c r="V151" i="34"/>
  <c r="T151" i="34"/>
  <c r="M151" i="34"/>
  <c r="U151" i="34" s="1"/>
  <c r="H151" i="34"/>
  <c r="W145" i="34"/>
  <c r="V145" i="34"/>
  <c r="U145" i="34"/>
  <c r="T145" i="34"/>
  <c r="M145" i="34"/>
  <c r="H145" i="34"/>
  <c r="W139" i="34"/>
  <c r="V139" i="34"/>
  <c r="T139" i="34"/>
  <c r="M139" i="34"/>
  <c r="U139" i="34" s="1"/>
  <c r="H139" i="34"/>
  <c r="V133" i="34"/>
  <c r="T133" i="34"/>
  <c r="N133" i="34"/>
  <c r="W133" i="34" s="1"/>
  <c r="M133" i="34"/>
  <c r="H133" i="34"/>
  <c r="U133" i="34" s="1"/>
  <c r="W127" i="34"/>
  <c r="V127" i="34"/>
  <c r="U127" i="34"/>
  <c r="T127" i="34"/>
  <c r="M127" i="34"/>
  <c r="H127" i="34"/>
  <c r="V121" i="34"/>
  <c r="T121" i="34"/>
  <c r="N121" i="34"/>
  <c r="W121" i="34" s="1"/>
  <c r="M121" i="34"/>
  <c r="U121" i="34" s="1"/>
  <c r="H121" i="34"/>
  <c r="W115" i="34"/>
  <c r="V115" i="34"/>
  <c r="U115" i="34"/>
  <c r="T115" i="34"/>
  <c r="M115" i="34"/>
  <c r="H115" i="34"/>
  <c r="W109" i="34"/>
  <c r="V109" i="34"/>
  <c r="T109" i="34"/>
  <c r="M109" i="34"/>
  <c r="U109" i="34" s="1"/>
  <c r="H109" i="34"/>
  <c r="W103" i="34"/>
  <c r="V103" i="34"/>
  <c r="U103" i="34"/>
  <c r="T103" i="34"/>
  <c r="M103" i="34"/>
  <c r="H103" i="34"/>
  <c r="W97" i="34"/>
  <c r="V97" i="34"/>
  <c r="T97" i="34"/>
  <c r="M97" i="34"/>
  <c r="U97" i="34" s="1"/>
  <c r="H97" i="34"/>
  <c r="W91" i="34"/>
  <c r="V91" i="34"/>
  <c r="U91" i="34"/>
  <c r="T91" i="34"/>
  <c r="M91" i="34"/>
  <c r="H91" i="34"/>
  <c r="W85" i="34"/>
  <c r="V85" i="34"/>
  <c r="T85" i="34"/>
  <c r="M85" i="34"/>
  <c r="U85" i="34" s="1"/>
  <c r="H85" i="34"/>
  <c r="W79" i="34"/>
  <c r="V79" i="34"/>
  <c r="U79" i="34"/>
  <c r="T79" i="34"/>
  <c r="M79" i="34"/>
  <c r="H79" i="34"/>
  <c r="W73" i="34"/>
  <c r="V73" i="34"/>
  <c r="T73" i="34"/>
  <c r="M73" i="34"/>
  <c r="U73" i="34" s="1"/>
  <c r="H73" i="34"/>
  <c r="W67" i="34"/>
  <c r="V67" i="34"/>
  <c r="U67" i="34"/>
  <c r="T67" i="34"/>
  <c r="M67" i="34"/>
  <c r="H67" i="34"/>
  <c r="W61" i="34"/>
  <c r="V61" i="34"/>
  <c r="T61" i="34"/>
  <c r="M61" i="34"/>
  <c r="U61" i="34" s="1"/>
  <c r="H61" i="34"/>
  <c r="W55" i="34"/>
  <c r="V55" i="34"/>
  <c r="U55" i="34"/>
  <c r="T55" i="34"/>
  <c r="M55" i="34"/>
  <c r="H55" i="34"/>
  <c r="W49" i="34"/>
  <c r="V49" i="34"/>
  <c r="T49" i="34"/>
  <c r="M49" i="34"/>
  <c r="U49" i="34" s="1"/>
  <c r="H49" i="34"/>
  <c r="W43" i="34"/>
  <c r="V43" i="34"/>
  <c r="U43" i="34"/>
  <c r="T43" i="34"/>
  <c r="M43" i="34"/>
  <c r="H43" i="34"/>
  <c r="W37" i="34"/>
  <c r="V37" i="34"/>
  <c r="T37" i="34"/>
  <c r="M37" i="34"/>
  <c r="U37" i="34" s="1"/>
  <c r="H37" i="34"/>
  <c r="V31" i="34"/>
  <c r="T31" i="34"/>
  <c r="N31" i="34"/>
  <c r="W31" i="34" s="1"/>
  <c r="M31" i="34"/>
  <c r="H31" i="34"/>
  <c r="U31" i="34" s="1"/>
  <c r="W25" i="34"/>
  <c r="V25" i="34"/>
  <c r="U25" i="34"/>
  <c r="T25" i="34"/>
  <c r="M25" i="34"/>
  <c r="H25" i="34"/>
  <c r="W19" i="34"/>
  <c r="V19" i="34"/>
  <c r="V12" i="34" s="1"/>
  <c r="T19" i="34"/>
  <c r="M19" i="34"/>
  <c r="U19" i="34" s="1"/>
  <c r="W13" i="34"/>
  <c r="V13" i="34"/>
  <c r="T13" i="34"/>
  <c r="M13" i="34"/>
  <c r="U13" i="34" s="1"/>
  <c r="U12" i="34" s="1"/>
  <c r="H13" i="34"/>
  <c r="T12" i="34"/>
  <c r="O12" i="34"/>
  <c r="N12" i="34"/>
  <c r="M12" i="34"/>
  <c r="L12" i="34"/>
  <c r="K12" i="34"/>
  <c r="W12" i="34" l="1"/>
  <c r="H12" i="34"/>
  <c r="N88" i="17" l="1"/>
  <c r="L88" i="17"/>
  <c r="O88" i="17" s="1"/>
  <c r="K88" i="17"/>
  <c r="J88" i="17"/>
  <c r="M88" i="17" s="1"/>
  <c r="H88" i="17"/>
  <c r="N78" i="17"/>
  <c r="L78" i="17"/>
  <c r="O78" i="17" s="1"/>
  <c r="K78" i="17"/>
  <c r="J78" i="17"/>
  <c r="M78" i="17" s="1"/>
  <c r="H78" i="17"/>
  <c r="N76" i="17"/>
  <c r="P76" i="17" s="1"/>
  <c r="L76" i="17"/>
  <c r="O76" i="17" s="1"/>
  <c r="K76" i="17"/>
  <c r="J76" i="17"/>
  <c r="M76" i="17" s="1"/>
  <c r="H76" i="17"/>
  <c r="N73" i="17"/>
  <c r="L73" i="17"/>
  <c r="O73" i="17" s="1"/>
  <c r="K73" i="17"/>
  <c r="J73" i="17"/>
  <c r="M73" i="17" s="1"/>
  <c r="H73" i="17"/>
  <c r="H63" i="17"/>
  <c r="H30" i="17"/>
  <c r="H14" i="17"/>
  <c r="K13" i="17"/>
  <c r="N13" i="17" s="1"/>
  <c r="H13" i="17"/>
  <c r="J13" i="17" s="1"/>
  <c r="K12" i="17"/>
  <c r="P78" i="17" l="1"/>
  <c r="P73" i="17"/>
  <c r="J12" i="17"/>
  <c r="M13" i="17"/>
  <c r="P88" i="17"/>
  <c r="H12" i="17"/>
  <c r="N12" i="17" s="1"/>
  <c r="L13" i="17"/>
  <c r="L12" i="17" l="1"/>
  <c r="O12" i="17" s="1"/>
  <c r="P12" i="17" s="1"/>
  <c r="O13" i="17"/>
  <c r="P13" i="17" s="1"/>
  <c r="M12" i="17"/>
  <c r="L60" i="18" l="1"/>
  <c r="K60" i="18"/>
  <c r="N60" i="18" s="1"/>
  <c r="H60" i="18"/>
  <c r="J60" i="18" s="1"/>
  <c r="L57" i="18"/>
  <c r="K57" i="18"/>
  <c r="N57" i="18" s="1"/>
  <c r="H57" i="18"/>
  <c r="J57" i="18" s="1"/>
  <c r="L53" i="18"/>
  <c r="K53" i="18"/>
  <c r="N53" i="18" s="1"/>
  <c r="H53" i="18"/>
  <c r="J53" i="18" s="1"/>
  <c r="A53" i="18"/>
  <c r="O48" i="18"/>
  <c r="M48" i="18"/>
  <c r="K48" i="18"/>
  <c r="N48" i="18" s="1"/>
  <c r="P48" i="18" s="1"/>
  <c r="H48" i="18"/>
  <c r="K36" i="18"/>
  <c r="H36" i="18"/>
  <c r="J36" i="18" s="1"/>
  <c r="K34" i="18"/>
  <c r="K33" i="18"/>
  <c r="K32" i="18"/>
  <c r="K31" i="18"/>
  <c r="N31" i="18" s="1"/>
  <c r="H31" i="18"/>
  <c r="J31" i="18" s="1"/>
  <c r="K27" i="18"/>
  <c r="N27" i="18" s="1"/>
  <c r="J27" i="18"/>
  <c r="O27" i="18" s="1"/>
  <c r="H27" i="18"/>
  <c r="A27" i="18"/>
  <c r="O19" i="18"/>
  <c r="M19" i="18"/>
  <c r="K19" i="18"/>
  <c r="N19" i="18" s="1"/>
  <c r="P19" i="18" s="1"/>
  <c r="H19" i="18"/>
  <c r="O15" i="18"/>
  <c r="N15" i="18"/>
  <c r="P15" i="18" s="1"/>
  <c r="M15" i="18"/>
  <c r="K15" i="18"/>
  <c r="H15" i="18"/>
  <c r="O11" i="18"/>
  <c r="M11" i="18"/>
  <c r="K11" i="18"/>
  <c r="N11" i="18" s="1"/>
  <c r="P11" i="18" s="1"/>
  <c r="H11" i="18"/>
  <c r="H6" i="18" s="1"/>
  <c r="O7" i="18"/>
  <c r="N7" i="18"/>
  <c r="P7" i="18" s="1"/>
  <c r="M7" i="18"/>
  <c r="K7" i="18"/>
  <c r="H7" i="18"/>
  <c r="L6" i="18"/>
  <c r="K6" i="18"/>
  <c r="O57" i="18" l="1"/>
  <c r="M57" i="18"/>
  <c r="O36" i="18"/>
  <c r="M36" i="18"/>
  <c r="M60" i="18"/>
  <c r="O60" i="18"/>
  <c r="P60" i="18" s="1"/>
  <c r="P27" i="18"/>
  <c r="M31" i="18"/>
  <c r="O31" i="18"/>
  <c r="O6" i="18" s="1"/>
  <c r="M53" i="18"/>
  <c r="O53" i="18"/>
  <c r="P53" i="18" s="1"/>
  <c r="P57" i="18"/>
  <c r="M27" i="18"/>
  <c r="M6" i="18" s="1"/>
  <c r="J6" i="18"/>
  <c r="N36" i="18"/>
  <c r="P36" i="18" l="1"/>
  <c r="P31" i="18"/>
  <c r="P6" i="18" s="1"/>
  <c r="N6" i="18"/>
  <c r="O28" i="19" l="1"/>
  <c r="N28" i="19"/>
  <c r="P28" i="19" s="1"/>
  <c r="M28" i="19"/>
  <c r="K28" i="19"/>
  <c r="H28" i="19"/>
  <c r="O26" i="19"/>
  <c r="P26" i="19" s="1"/>
  <c r="N26" i="19"/>
  <c r="M26" i="19"/>
  <c r="O21" i="19"/>
  <c r="M21" i="19"/>
  <c r="K21" i="19"/>
  <c r="N21" i="19" s="1"/>
  <c r="P21" i="19" s="1"/>
  <c r="H21" i="19"/>
  <c r="O17" i="19"/>
  <c r="N17" i="19"/>
  <c r="P17" i="19" s="1"/>
  <c r="M17" i="19"/>
  <c r="K17" i="19"/>
  <c r="H17" i="19"/>
  <c r="O14" i="19"/>
  <c r="O13" i="19" s="1"/>
  <c r="M14" i="19"/>
  <c r="K14" i="19"/>
  <c r="N14" i="19" s="1"/>
  <c r="H14" i="19"/>
  <c r="H13" i="19" s="1"/>
  <c r="M13" i="19"/>
  <c r="L13" i="19"/>
  <c r="W63" i="20"/>
  <c r="V63" i="20"/>
  <c r="U63" i="20"/>
  <c r="T63" i="20"/>
  <c r="M63" i="20"/>
  <c r="H63" i="20"/>
  <c r="W55" i="20"/>
  <c r="V55" i="20"/>
  <c r="T55" i="20"/>
  <c r="M55" i="20"/>
  <c r="U55" i="20" s="1"/>
  <c r="H55" i="20"/>
  <c r="W47" i="20"/>
  <c r="V47" i="20"/>
  <c r="U47" i="20"/>
  <c r="T47" i="20"/>
  <c r="M47" i="20"/>
  <c r="H47" i="20"/>
  <c r="W39" i="20"/>
  <c r="V39" i="20"/>
  <c r="T39" i="20"/>
  <c r="M39" i="20"/>
  <c r="U39" i="20" s="1"/>
  <c r="H39" i="20"/>
  <c r="W31" i="20"/>
  <c r="V31" i="20"/>
  <c r="U31" i="20"/>
  <c r="T31" i="20"/>
  <c r="M31" i="20"/>
  <c r="H31" i="20"/>
  <c r="W22" i="20"/>
  <c r="V22" i="20"/>
  <c r="T22" i="20"/>
  <c r="M22" i="20"/>
  <c r="U22" i="20" s="1"/>
  <c r="H22" i="20"/>
  <c r="W14" i="20"/>
  <c r="V14" i="20"/>
  <c r="U14" i="20"/>
  <c r="U13" i="20" s="1"/>
  <c r="T14" i="20"/>
  <c r="T13" i="20" s="1"/>
  <c r="M14" i="20"/>
  <c r="H14" i="20"/>
  <c r="H13" i="20" s="1"/>
  <c r="W13" i="20"/>
  <c r="V13" i="20"/>
  <c r="Q13" i="20"/>
  <c r="N13" i="20"/>
  <c r="L13" i="20"/>
  <c r="K13" i="20"/>
  <c r="J13" i="20"/>
  <c r="P14" i="19" l="1"/>
  <c r="P13" i="19" s="1"/>
  <c r="N13" i="19"/>
  <c r="K13" i="19"/>
  <c r="M13" i="20"/>
  <c r="O14" i="21"/>
  <c r="O13" i="21" s="1"/>
  <c r="N14" i="21"/>
  <c r="P14" i="21" s="1"/>
  <c r="P13" i="21" s="1"/>
  <c r="M14" i="21"/>
  <c r="K14" i="21"/>
  <c r="H14" i="21"/>
  <c r="L13" i="21"/>
  <c r="M13" i="21" s="1"/>
  <c r="K13" i="21"/>
  <c r="J13" i="21"/>
  <c r="H13" i="21"/>
  <c r="N13" i="21" l="1"/>
  <c r="K55" i="22" l="1"/>
  <c r="H55" i="22"/>
  <c r="K52" i="22"/>
  <c r="H52" i="22"/>
  <c r="K49" i="22"/>
  <c r="H49" i="22"/>
  <c r="K46" i="22"/>
  <c r="H46" i="22"/>
  <c r="K43" i="22"/>
  <c r="H43" i="22"/>
  <c r="K40" i="22"/>
  <c r="H40" i="22"/>
  <c r="K37" i="22"/>
  <c r="H37" i="22"/>
  <c r="K34" i="22"/>
  <c r="H34" i="22"/>
  <c r="K31" i="22"/>
  <c r="H31" i="22"/>
  <c r="K28" i="22"/>
  <c r="H28" i="22"/>
  <c r="K25" i="22"/>
  <c r="H25" i="22"/>
  <c r="K22" i="22"/>
  <c r="H22" i="22"/>
  <c r="K19" i="22"/>
  <c r="H19" i="22"/>
  <c r="K16" i="22"/>
  <c r="H16" i="22"/>
  <c r="K13" i="22"/>
  <c r="H13" i="22"/>
  <c r="O7" i="22"/>
  <c r="M6" i="22"/>
  <c r="O52" i="23" l="1"/>
  <c r="N52" i="23"/>
  <c r="P52" i="23" s="1"/>
  <c r="M52" i="23"/>
  <c r="K52" i="23"/>
  <c r="H52" i="23"/>
  <c r="O47" i="23"/>
  <c r="M47" i="23"/>
  <c r="K47" i="23"/>
  <c r="N47" i="23" s="1"/>
  <c r="P47" i="23" s="1"/>
  <c r="H47" i="23"/>
  <c r="O42" i="23"/>
  <c r="N42" i="23"/>
  <c r="P42" i="23" s="1"/>
  <c r="M42" i="23"/>
  <c r="K42" i="23"/>
  <c r="H42" i="23"/>
  <c r="O37" i="23"/>
  <c r="M37" i="23"/>
  <c r="K37" i="23"/>
  <c r="N37" i="23" s="1"/>
  <c r="P37" i="23" s="1"/>
  <c r="H37" i="23"/>
  <c r="O31" i="23"/>
  <c r="N31" i="23"/>
  <c r="P31" i="23" s="1"/>
  <c r="M31" i="23"/>
  <c r="K31" i="23"/>
  <c r="H31" i="23"/>
  <c r="O25" i="23"/>
  <c r="M25" i="23"/>
  <c r="K25" i="23"/>
  <c r="N25" i="23" s="1"/>
  <c r="H25" i="23"/>
  <c r="O19" i="23"/>
  <c r="N19" i="23"/>
  <c r="P19" i="23" s="1"/>
  <c r="M19" i="23"/>
  <c r="K19" i="23"/>
  <c r="H19" i="23"/>
  <c r="O14" i="23"/>
  <c r="O13" i="23" s="1"/>
  <c r="M14" i="23"/>
  <c r="K14" i="23"/>
  <c r="K13" i="23" s="1"/>
  <c r="H14" i="23"/>
  <c r="M13" i="23"/>
  <c r="L13" i="23"/>
  <c r="J13" i="23"/>
  <c r="H13" i="23"/>
  <c r="N14" i="23" l="1"/>
  <c r="P14" i="23" l="1"/>
  <c r="P13" i="23" s="1"/>
  <c r="N13" i="23"/>
  <c r="O36" i="24" l="1"/>
  <c r="N36" i="24"/>
  <c r="P36" i="24" s="1"/>
  <c r="M36" i="24"/>
  <c r="K36" i="24"/>
  <c r="H36" i="24"/>
  <c r="K29" i="24"/>
  <c r="N29" i="24" s="1"/>
  <c r="H29" i="24"/>
  <c r="O26" i="24"/>
  <c r="N26" i="24"/>
  <c r="P26" i="24" s="1"/>
  <c r="M26" i="24"/>
  <c r="K26" i="24"/>
  <c r="H26" i="24"/>
  <c r="O19" i="24"/>
  <c r="M19" i="24"/>
  <c r="K19" i="24"/>
  <c r="K5" i="24" s="1"/>
  <c r="N5" i="24" s="1"/>
  <c r="H19" i="24"/>
  <c r="O13" i="24"/>
  <c r="N13" i="24"/>
  <c r="P13" i="24" s="1"/>
  <c r="M13" i="24"/>
  <c r="K13" i="24"/>
  <c r="H13" i="24"/>
  <c r="L6" i="24"/>
  <c r="K6" i="24"/>
  <c r="H6" i="24"/>
  <c r="N6" i="24" s="1"/>
  <c r="H5" i="24"/>
  <c r="O6" i="24" l="1"/>
  <c r="P6" i="24" s="1"/>
  <c r="L29" i="24"/>
  <c r="J6" i="24"/>
  <c r="N19" i="24"/>
  <c r="P19" i="24" s="1"/>
  <c r="J5" i="24" l="1"/>
  <c r="M6" i="24"/>
  <c r="L5" i="24"/>
  <c r="O5" i="24" s="1"/>
  <c r="P5" i="24" s="1"/>
  <c r="M29" i="24"/>
  <c r="O29" i="24"/>
  <c r="P29" i="24" s="1"/>
  <c r="M5" i="24" l="1"/>
  <c r="W22" i="32" l="1"/>
  <c r="V22" i="32"/>
  <c r="U22" i="32"/>
  <c r="T22" i="32"/>
  <c r="M22" i="32"/>
  <c r="H22" i="32"/>
  <c r="W14" i="32"/>
  <c r="W13" i="32" s="1"/>
  <c r="V14" i="32"/>
  <c r="V13" i="32" s="1"/>
  <c r="T14" i="32"/>
  <c r="M14" i="32"/>
  <c r="U14" i="32" s="1"/>
  <c r="U13" i="32" s="1"/>
  <c r="H14" i="32"/>
  <c r="H13" i="32" s="1"/>
  <c r="T13" i="32"/>
  <c r="O13" i="32"/>
  <c r="L13" i="32"/>
  <c r="K13" i="32"/>
  <c r="M13" i="32" l="1"/>
  <c r="W44" i="31" l="1"/>
  <c r="V44" i="31"/>
  <c r="U44" i="31"/>
  <c r="T44" i="31"/>
  <c r="M44" i="31"/>
  <c r="H44" i="31"/>
  <c r="W38" i="31"/>
  <c r="V38" i="31"/>
  <c r="T38" i="31"/>
  <c r="M38" i="31"/>
  <c r="U38" i="31" s="1"/>
  <c r="H38" i="31"/>
  <c r="W31" i="31"/>
  <c r="V31" i="31"/>
  <c r="U31" i="31"/>
  <c r="T31" i="31"/>
  <c r="M31" i="31"/>
  <c r="H31" i="31"/>
  <c r="W25" i="31"/>
  <c r="V25" i="31"/>
  <c r="T25" i="31"/>
  <c r="M25" i="31"/>
  <c r="U25" i="31" s="1"/>
  <c r="H25" i="31"/>
  <c r="W19" i="31"/>
  <c r="V19" i="31"/>
  <c r="U19" i="31"/>
  <c r="T19" i="31"/>
  <c r="M19" i="31"/>
  <c r="H19" i="31"/>
  <c r="W13" i="31"/>
  <c r="V13" i="31"/>
  <c r="T13" i="31"/>
  <c r="M13" i="31"/>
  <c r="U13" i="31" s="1"/>
  <c r="U6" i="31" s="1"/>
  <c r="H13" i="31"/>
  <c r="V7" i="31"/>
  <c r="U7" i="31"/>
  <c r="T7" i="31"/>
  <c r="N7" i="31"/>
  <c r="N6" i="31" s="1"/>
  <c r="M7" i="31"/>
  <c r="K7" i="31"/>
  <c r="K6" i="31" s="1"/>
  <c r="H7" i="31"/>
  <c r="V6" i="31"/>
  <c r="T6" i="31"/>
  <c r="O6" i="31"/>
  <c r="M6" i="31"/>
  <c r="L6" i="31"/>
  <c r="H6" i="31"/>
  <c r="W7" i="31" l="1"/>
  <c r="W6" i="31" s="1"/>
  <c r="W95" i="25" l="1"/>
  <c r="M95" i="25"/>
  <c r="H95" i="25"/>
  <c r="U95" i="25" s="1"/>
  <c r="W93" i="25"/>
  <c r="M93" i="25"/>
  <c r="H93" i="25"/>
  <c r="U93" i="25" s="1"/>
  <c r="W65" i="25"/>
  <c r="M65" i="25"/>
  <c r="H65" i="25"/>
  <c r="U65" i="25" s="1"/>
  <c r="W63" i="25"/>
  <c r="M63" i="25"/>
  <c r="H63" i="25"/>
  <c r="J63" i="25" s="1"/>
  <c r="W61" i="25"/>
  <c r="M61" i="25"/>
  <c r="H61" i="25"/>
  <c r="U61" i="25" s="1"/>
  <c r="W59" i="25"/>
  <c r="M59" i="25"/>
  <c r="H59" i="25"/>
  <c r="U59" i="25" s="1"/>
  <c r="W57" i="25"/>
  <c r="M57" i="25"/>
  <c r="H57" i="25"/>
  <c r="J57" i="25" s="1"/>
  <c r="W48" i="25"/>
  <c r="M48" i="25"/>
  <c r="H48" i="25"/>
  <c r="J48" i="25" s="1"/>
  <c r="W46" i="25"/>
  <c r="M46" i="25"/>
  <c r="H46" i="25"/>
  <c r="U46" i="25" s="1"/>
  <c r="W31" i="25"/>
  <c r="U31" i="25"/>
  <c r="M31" i="25"/>
  <c r="J31" i="25"/>
  <c r="Q31" i="25" s="1"/>
  <c r="I31" i="25"/>
  <c r="H31" i="25"/>
  <c r="W18" i="25"/>
  <c r="U18" i="25"/>
  <c r="M18" i="25"/>
  <c r="J18" i="25"/>
  <c r="H18" i="25"/>
  <c r="W14" i="25"/>
  <c r="U14" i="25"/>
  <c r="M14" i="25"/>
  <c r="J14" i="25"/>
  <c r="H14" i="25"/>
  <c r="W13" i="25"/>
  <c r="O13" i="25"/>
  <c r="N13" i="25"/>
  <c r="M13" i="25"/>
  <c r="L13" i="25"/>
  <c r="K13" i="25"/>
  <c r="H13" i="25"/>
  <c r="V31" i="25" l="1"/>
  <c r="T31" i="25"/>
  <c r="Q48" i="25"/>
  <c r="V48" i="25" s="1"/>
  <c r="T48" i="25"/>
  <c r="Q63" i="25"/>
  <c r="V63" i="25" s="1"/>
  <c r="T63" i="25"/>
  <c r="Q57" i="25"/>
  <c r="V57" i="25" s="1"/>
  <c r="T57" i="25"/>
  <c r="J46" i="25"/>
  <c r="U48" i="25"/>
  <c r="U13" i="25" s="1"/>
  <c r="U57" i="25"/>
  <c r="J59" i="25"/>
  <c r="J61" i="25"/>
  <c r="U63" i="25"/>
  <c r="Q14" i="25"/>
  <c r="V14" i="25" s="1"/>
  <c r="Q18" i="25"/>
  <c r="V18" i="25" s="1"/>
  <c r="J65" i="25"/>
  <c r="J93" i="25"/>
  <c r="J95" i="25"/>
  <c r="U13" i="26"/>
  <c r="U11" i="26"/>
  <c r="U10" i="26"/>
  <c r="U9" i="26"/>
  <c r="V8" i="26"/>
  <c r="U8" i="26"/>
  <c r="V7" i="26"/>
  <c r="U7" i="26"/>
  <c r="AF6" i="26"/>
  <c r="AE6" i="26"/>
  <c r="AC6" i="26"/>
  <c r="V6" i="26"/>
  <c r="AD6" i="26" s="1"/>
  <c r="M6" i="26"/>
  <c r="AE5" i="26"/>
  <c r="AD5" i="26"/>
  <c r="AC5" i="26"/>
  <c r="U5" i="26"/>
  <c r="R5" i="26"/>
  <c r="AF5" i="26" s="1"/>
  <c r="P5" i="26"/>
  <c r="N5" i="26"/>
  <c r="Q59" i="25" l="1"/>
  <c r="V59" i="25" s="1"/>
  <c r="T59" i="25"/>
  <c r="J13" i="25"/>
  <c r="T13" i="25" s="1"/>
  <c r="T14" i="25"/>
  <c r="Q95" i="25"/>
  <c r="V95" i="25" s="1"/>
  <c r="T95" i="25"/>
  <c r="Q93" i="25"/>
  <c r="V93" i="25" s="1"/>
  <c r="Q65" i="25"/>
  <c r="V65" i="25" s="1"/>
  <c r="T65" i="25"/>
  <c r="Q61" i="25"/>
  <c r="V61" i="25" s="1"/>
  <c r="Q46" i="25"/>
  <c r="V46" i="25" s="1"/>
  <c r="V13" i="25" s="1"/>
  <c r="T46" i="25"/>
  <c r="T18" i="25"/>
  <c r="O119" i="27"/>
  <c r="N119" i="27"/>
  <c r="P119" i="27" s="1"/>
  <c r="M119" i="27"/>
  <c r="K119" i="27"/>
  <c r="H119" i="27"/>
  <c r="O115" i="27"/>
  <c r="M115" i="27"/>
  <c r="K115" i="27"/>
  <c r="N115" i="27" s="1"/>
  <c r="P115" i="27" s="1"/>
  <c r="H115" i="27"/>
  <c r="O112" i="27"/>
  <c r="N112" i="27"/>
  <c r="P112" i="27" s="1"/>
  <c r="M112" i="27"/>
  <c r="K112" i="27"/>
  <c r="H112" i="27"/>
  <c r="O108" i="27"/>
  <c r="M108" i="27"/>
  <c r="K108" i="27"/>
  <c r="N108" i="27" s="1"/>
  <c r="P108" i="27" s="1"/>
  <c r="H108" i="27"/>
  <c r="O103" i="27"/>
  <c r="N103" i="27"/>
  <c r="P103" i="27" s="1"/>
  <c r="M103" i="27"/>
  <c r="K103" i="27"/>
  <c r="H103" i="27"/>
  <c r="O100" i="27"/>
  <c r="M100" i="27"/>
  <c r="K100" i="27"/>
  <c r="N100" i="27" s="1"/>
  <c r="P100" i="27" s="1"/>
  <c r="H100" i="27"/>
  <c r="O97" i="27"/>
  <c r="N97" i="27"/>
  <c r="P97" i="27" s="1"/>
  <c r="M97" i="27"/>
  <c r="K97" i="27"/>
  <c r="H97" i="27"/>
  <c r="O94" i="27"/>
  <c r="M94" i="27"/>
  <c r="K94" i="27"/>
  <c r="N94" i="27" s="1"/>
  <c r="P94" i="27" s="1"/>
  <c r="H94" i="27"/>
  <c r="O90" i="27"/>
  <c r="N90" i="27"/>
  <c r="P90" i="27" s="1"/>
  <c r="M90" i="27"/>
  <c r="K90" i="27"/>
  <c r="H90" i="27"/>
  <c r="O83" i="27"/>
  <c r="M83" i="27"/>
  <c r="K83" i="27"/>
  <c r="N83" i="27" s="1"/>
  <c r="P83" i="27" s="1"/>
  <c r="H83" i="27"/>
  <c r="O71" i="27"/>
  <c r="N71" i="27"/>
  <c r="P71" i="27" s="1"/>
  <c r="M71" i="27"/>
  <c r="K71" i="27"/>
  <c r="H71" i="27"/>
  <c r="O66" i="27"/>
  <c r="M66" i="27"/>
  <c r="K66" i="27"/>
  <c r="N66" i="27" s="1"/>
  <c r="P66" i="27" s="1"/>
  <c r="H66" i="27"/>
  <c r="O60" i="27"/>
  <c r="N60" i="27"/>
  <c r="P60" i="27" s="1"/>
  <c r="M60" i="27"/>
  <c r="K60" i="27"/>
  <c r="H60" i="27"/>
  <c r="O54" i="27"/>
  <c r="L54" i="27"/>
  <c r="M54" i="27" s="1"/>
  <c r="K54" i="27"/>
  <c r="N54" i="27" s="1"/>
  <c r="P54" i="27" s="1"/>
  <c r="H54" i="27"/>
  <c r="O50" i="27"/>
  <c r="L50" i="27"/>
  <c r="M50" i="27" s="1"/>
  <c r="K50" i="27"/>
  <c r="H50" i="27"/>
  <c r="N50" i="27" s="1"/>
  <c r="P50" i="27" s="1"/>
  <c r="M40" i="27"/>
  <c r="L40" i="27"/>
  <c r="K40" i="27"/>
  <c r="J40" i="27"/>
  <c r="O40" i="27" s="1"/>
  <c r="H40" i="27"/>
  <c r="N40" i="27" s="1"/>
  <c r="P40" i="27" s="1"/>
  <c r="O36" i="27"/>
  <c r="N36" i="27"/>
  <c r="P36" i="27" s="1"/>
  <c r="M36" i="27"/>
  <c r="K36" i="27"/>
  <c r="H36" i="27"/>
  <c r="O31" i="27"/>
  <c r="O13" i="27" s="1"/>
  <c r="M31" i="27"/>
  <c r="K31" i="27"/>
  <c r="N31" i="27" s="1"/>
  <c r="P31" i="27" s="1"/>
  <c r="H31" i="27"/>
  <c r="H30" i="27"/>
  <c r="O25" i="27"/>
  <c r="N25" i="27"/>
  <c r="P25" i="27" s="1"/>
  <c r="M25" i="27"/>
  <c r="K25" i="27"/>
  <c r="H25" i="27"/>
  <c r="O21" i="27"/>
  <c r="M21" i="27"/>
  <c r="K21" i="27"/>
  <c r="N21" i="27" s="1"/>
  <c r="P21" i="27" s="1"/>
  <c r="H21" i="27"/>
  <c r="O18" i="27"/>
  <c r="N18" i="27"/>
  <c r="P18" i="27" s="1"/>
  <c r="M18" i="27"/>
  <c r="K18" i="27"/>
  <c r="H18" i="27"/>
  <c r="H13" i="27" s="1"/>
  <c r="O14" i="27"/>
  <c r="M14" i="27"/>
  <c r="K14" i="27"/>
  <c r="N14" i="27" s="1"/>
  <c r="H14" i="27"/>
  <c r="L13" i="27"/>
  <c r="J13" i="27"/>
  <c r="M13" i="27" s="1"/>
  <c r="T61" i="25" l="1"/>
  <c r="T93" i="25"/>
  <c r="P14" i="27"/>
  <c r="P13" i="27" s="1"/>
  <c r="N13" i="27"/>
  <c r="K13" i="27"/>
  <c r="O46" i="28" l="1"/>
  <c r="N46" i="28"/>
  <c r="P46" i="28" s="1"/>
  <c r="M46" i="28"/>
  <c r="K46" i="28"/>
  <c r="H46" i="28"/>
  <c r="O39" i="28"/>
  <c r="M39" i="28"/>
  <c r="K39" i="28"/>
  <c r="N39" i="28" s="1"/>
  <c r="P39" i="28" s="1"/>
  <c r="H39" i="28"/>
  <c r="O37" i="28"/>
  <c r="N37" i="28"/>
  <c r="P37" i="28" s="1"/>
  <c r="M37" i="28"/>
  <c r="K37" i="28"/>
  <c r="H37" i="28"/>
  <c r="O28" i="28"/>
  <c r="M28" i="28"/>
  <c r="K28" i="28"/>
  <c r="N28" i="28" s="1"/>
  <c r="P28" i="28" s="1"/>
  <c r="H28" i="28"/>
  <c r="O19" i="28"/>
  <c r="N19" i="28"/>
  <c r="P19" i="28" s="1"/>
  <c r="M19" i="28"/>
  <c r="K19" i="28"/>
  <c r="H19" i="28"/>
  <c r="H13" i="28" s="1"/>
  <c r="O14" i="28"/>
  <c r="M14" i="28"/>
  <c r="K14" i="28"/>
  <c r="N14" i="28" s="1"/>
  <c r="H14" i="28"/>
  <c r="O13" i="28"/>
  <c r="L13" i="28"/>
  <c r="J13" i="28"/>
  <c r="M13" i="28" s="1"/>
  <c r="P14" i="28" l="1"/>
  <c r="P13" i="28" s="1"/>
  <c r="N13" i="28"/>
  <c r="K13" i="28"/>
  <c r="L40" i="30" l="1"/>
  <c r="K40" i="30"/>
  <c r="H40" i="30"/>
  <c r="N40" i="30" s="1"/>
  <c r="L28" i="30"/>
  <c r="K28" i="30"/>
  <c r="H28" i="30"/>
  <c r="N28" i="30" s="1"/>
  <c r="L19" i="30"/>
  <c r="K19" i="30"/>
  <c r="H19" i="30"/>
  <c r="N19" i="30" s="1"/>
  <c r="L14" i="30"/>
  <c r="K14" i="30"/>
  <c r="H14" i="30"/>
  <c r="N14" i="30" s="1"/>
  <c r="L13" i="30"/>
  <c r="K13" i="30"/>
  <c r="H13" i="30"/>
  <c r="N13" i="30" l="1"/>
  <c r="O28" i="30"/>
  <c r="O14" i="30"/>
  <c r="P28" i="30"/>
  <c r="J14" i="30"/>
  <c r="J19" i="30"/>
  <c r="M19" i="30" s="1"/>
  <c r="J28" i="30"/>
  <c r="M28" i="30" s="1"/>
  <c r="J40" i="30"/>
  <c r="M40" i="30" s="1"/>
  <c r="P14" i="30" l="1"/>
  <c r="J13" i="30"/>
  <c r="M13" i="30" s="1"/>
  <c r="M14" i="30"/>
  <c r="O19" i="30"/>
  <c r="P19" i="30" s="1"/>
  <c r="O40" i="30"/>
  <c r="P40" i="30" s="1"/>
  <c r="O13" i="30" l="1"/>
  <c r="P13" i="30"/>
  <c r="T23" i="13" l="1"/>
  <c r="T41" i="13" l="1"/>
  <c r="T32" i="13" l="1"/>
  <c r="W41" i="13" l="1"/>
  <c r="V41" i="13"/>
  <c r="V32" i="13"/>
  <c r="W23" i="13"/>
  <c r="V23" i="13"/>
  <c r="W14" i="13"/>
  <c r="V14" i="13" l="1"/>
  <c r="T13" i="13"/>
  <c r="M41" i="13" l="1"/>
  <c r="M32" i="13"/>
  <c r="M23" i="13"/>
  <c r="M14" i="13"/>
  <c r="H14" i="13"/>
  <c r="H41" i="13"/>
  <c r="H32" i="13"/>
  <c r="H23" i="13"/>
  <c r="U41" i="13" l="1"/>
  <c r="U23" i="13"/>
  <c r="U32" i="13"/>
  <c r="U14" i="13"/>
  <c r="O13" i="13" l="1"/>
  <c r="V13" i="13" l="1"/>
  <c r="H13" i="13"/>
  <c r="U13" i="13"/>
  <c r="M13" i="13"/>
  <c r="T14" i="13" l="1"/>
  <c r="L13" i="13" l="1"/>
  <c r="K13" i="13"/>
  <c r="W32" i="13" l="1"/>
  <c r="AI15" i="13"/>
  <c r="AI14" i="13"/>
  <c r="N13" i="13" l="1"/>
  <c r="W13" i="13"/>
  <c r="AJ19" i="13"/>
  <c r="AJ22" i="13"/>
  <c r="AJ32" i="13"/>
</calcChain>
</file>

<file path=xl/comments1.xml><?xml version="1.0" encoding="utf-8"?>
<comments xmlns="http://schemas.openxmlformats.org/spreadsheetml/2006/main">
  <authors>
    <author>José Julian Mahecha Gutierrez</author>
  </authors>
  <commentList>
    <comment ref="T8" authorId="0" shapeId="0">
      <text>
        <r>
          <rPr>
            <b/>
            <sz val="11"/>
            <color indexed="81"/>
            <rFont val="Tahoma"/>
            <family val="2"/>
          </rPr>
          <t>FAVOR NO MODIFICAR CELDAS DESDE LA COLUMNA "W" HASTA LA "AF". CONTIENE FORMULAS PREDETERMINADAS</t>
        </r>
      </text>
    </comment>
  </commentList>
</comments>
</file>

<file path=xl/comments10.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11.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2.xml><?xml version="1.0" encoding="utf-8"?>
<comments xmlns="http://schemas.openxmlformats.org/spreadsheetml/2006/main">
  <authors>
    <author>Edgar Berruecos</author>
    <author>José Julian Mahecha Gutierrez</author>
  </authors>
  <commentList>
    <comment ref="A1" authorId="0" shapeId="0">
      <text>
        <r>
          <rPr>
            <b/>
            <sz val="16"/>
            <color indexed="81"/>
            <rFont val="Tahoma"/>
            <family val="2"/>
          </rPr>
          <t>Información diligenciada por la UDAE</t>
        </r>
      </text>
    </comment>
    <comment ref="AC1" authorId="1" shapeId="0">
      <text>
        <r>
          <rPr>
            <b/>
            <sz val="11"/>
            <color indexed="81"/>
            <rFont val="Tahoma"/>
            <family val="2"/>
          </rPr>
          <t>FAVOR NO MODIFICAR CELDAS DESDE LA COLUMNA "W" HASTA LA "AF". CONTIENE FORMULAS PREDETERMINADAS</t>
        </r>
      </text>
    </comment>
  </commentList>
</comments>
</file>

<file path=xl/comments13.xml><?xml version="1.0" encoding="utf-8"?>
<comments xmlns="http://schemas.openxmlformats.org/spreadsheetml/2006/main">
  <authors>
    <author>Alexandra Ortiz</author>
  </authors>
  <commentList>
    <comment ref="J3"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4.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5.xml><?xml version="1.0" encoding="utf-8"?>
<comments xmlns="http://schemas.openxmlformats.org/spreadsheetml/2006/main">
  <authors>
    <author>Alexandra Ortiz</author>
  </authors>
  <commentList>
    <comment ref="J4"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6.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7.xml><?xml version="1.0" encoding="utf-8"?>
<comments xmlns="http://schemas.openxmlformats.org/spreadsheetml/2006/main">
  <authors>
    <author>Alexandra Ortiz</author>
  </authors>
  <commentList>
    <comment ref="J4"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18.xml><?xml version="1.0" encoding="utf-8"?>
<comments xmlns="http://schemas.openxmlformats.org/spreadsheetml/2006/main">
  <authors>
    <author>Alexandra Ortiz</author>
  </authors>
  <commentList>
    <comment ref="J10"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2.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3.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4.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5.xml><?xml version="1.0" encoding="utf-8"?>
<comments xmlns="http://schemas.openxmlformats.org/spreadsheetml/2006/main">
  <authors>
    <author>José Julian Mahecha Gutierrez</author>
  </authors>
  <commentList>
    <comment ref="T2" authorId="0" shapeId="0">
      <text>
        <r>
          <rPr>
            <b/>
            <sz val="11"/>
            <color indexed="81"/>
            <rFont val="Tahoma"/>
            <family val="2"/>
          </rPr>
          <t>FAVOR NO MODIFICAR CELDAS DESDE LA COLUMNA "W" HASTA LA "AF". CONTIENE FORMULAS PREDETERMINADAS</t>
        </r>
      </text>
    </comment>
  </commentList>
</comments>
</file>

<file path=xl/comments6.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7.xml><?xml version="1.0" encoding="utf-8"?>
<comments xmlns="http://schemas.openxmlformats.org/spreadsheetml/2006/main">
  <authors>
    <author>José Julian Mahecha Gutierrez</author>
  </authors>
  <commentList>
    <comment ref="T9" authorId="0" shapeId="0">
      <text>
        <r>
          <rPr>
            <b/>
            <sz val="11"/>
            <color indexed="81"/>
            <rFont val="Tahoma"/>
            <family val="2"/>
          </rPr>
          <t>FAVOR NO MODIFICAR CELDAS DESDE LA COLUMNA "W" HASTA LA "AF". CONTIENE FORMULAS PREDETERMINADAS</t>
        </r>
      </text>
    </comment>
  </commentList>
</comments>
</file>

<file path=xl/comments8.xml><?xml version="1.0" encoding="utf-8"?>
<comments xmlns="http://schemas.openxmlformats.org/spreadsheetml/2006/main">
  <authors>
    <author>Alexandra Ortiz</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List>
</comments>
</file>

<file path=xl/comments9.xml><?xml version="1.0" encoding="utf-8"?>
<comments xmlns="http://schemas.openxmlformats.org/spreadsheetml/2006/main">
  <authors>
    <author>Alexandra Ortiz</author>
    <author>usuario</author>
  </authors>
  <commentList>
    <comment ref="J11" authorId="0" shapeId="0">
      <text>
        <r>
          <rPr>
            <b/>
            <sz val="9"/>
            <color indexed="81"/>
            <rFont val="Tahoma"/>
            <family val="2"/>
          </rPr>
          <t>UDAE: Cuando los productos no son programables, se relaciona la cantidad de productos realizados.</t>
        </r>
        <r>
          <rPr>
            <sz val="9"/>
            <color indexed="81"/>
            <rFont val="Tahoma"/>
            <family val="2"/>
          </rPr>
          <t xml:space="preserve">
</t>
        </r>
      </text>
    </comment>
    <comment ref="H30" authorId="1" shapeId="0">
      <text>
        <r>
          <rPr>
            <b/>
            <sz val="9"/>
            <color indexed="81"/>
            <rFont val="Tahoma"/>
            <family val="2"/>
          </rPr>
          <t>Tercer trimestre dato Alvaro G.</t>
        </r>
        <r>
          <rPr>
            <sz val="9"/>
            <color indexed="81"/>
            <rFont val="Tahoma"/>
            <family val="2"/>
          </rPr>
          <t xml:space="preserve">
</t>
        </r>
      </text>
    </comment>
    <comment ref="K104" authorId="1" shapeId="0">
      <text>
        <r>
          <rPr>
            <b/>
            <sz val="9"/>
            <color indexed="81"/>
            <rFont val="Tahoma"/>
            <family val="2"/>
          </rPr>
          <t>Ajustado: Alexander C.</t>
        </r>
        <r>
          <rPr>
            <sz val="9"/>
            <color indexed="81"/>
            <rFont val="Tahoma"/>
            <family val="2"/>
          </rPr>
          <t xml:space="preserve">
</t>
        </r>
      </text>
    </comment>
    <comment ref="H112" authorId="1" shapeId="0">
      <text>
        <r>
          <rPr>
            <b/>
            <sz val="9"/>
            <color indexed="81"/>
            <rFont val="Tahoma"/>
            <family val="2"/>
          </rPr>
          <t>dato sigobius</t>
        </r>
        <r>
          <rPr>
            <sz val="9"/>
            <color indexed="81"/>
            <rFont val="Tahoma"/>
            <family val="2"/>
          </rPr>
          <t xml:space="preserve">
</t>
        </r>
      </text>
    </comment>
  </commentList>
</comments>
</file>

<file path=xl/sharedStrings.xml><?xml version="1.0" encoding="utf-8"?>
<sst xmlns="http://schemas.openxmlformats.org/spreadsheetml/2006/main" count="4578" uniqueCount="1566">
  <si>
    <t>ITEM</t>
  </si>
  <si>
    <t>Mayor al 70%</t>
  </si>
  <si>
    <t>Anual</t>
  </si>
  <si>
    <t>Trimestral</t>
  </si>
  <si>
    <t>DETALLE ACTIVIDAD</t>
  </si>
  <si>
    <t>-</t>
  </si>
  <si>
    <t>Mensual</t>
  </si>
  <si>
    <t>Periodicidad</t>
  </si>
  <si>
    <t>Q Reportes</t>
  </si>
  <si>
    <t>Periodo transcurridos</t>
  </si>
  <si>
    <t xml:space="preserve">Periodicidad </t>
  </si>
  <si>
    <t>COLOR</t>
  </si>
  <si>
    <t>% AVANCE</t>
  </si>
  <si>
    <t>SITUACIÓN</t>
  </si>
  <si>
    <t>Rojo</t>
  </si>
  <si>
    <t>Menor  al 40%</t>
  </si>
  <si>
    <t>Crítica</t>
  </si>
  <si>
    <t>Amarillo</t>
  </si>
  <si>
    <t>Regular</t>
  </si>
  <si>
    <t>Verde</t>
  </si>
  <si>
    <t>Satisfactoria</t>
  </si>
  <si>
    <t>Entre 40 y 70%</t>
  </si>
  <si>
    <t>Vigencias futuras aprobadas CSJ     (pesos)</t>
  </si>
  <si>
    <t>Recursos comprometidos en la vigencia 
(pesos)</t>
  </si>
  <si>
    <t>Recursos comprometidos por vigencias futuras
(pesos)</t>
  </si>
  <si>
    <t>1.2</t>
  </si>
  <si>
    <t>1.3</t>
  </si>
  <si>
    <t>N/A</t>
  </si>
  <si>
    <t>PROYECTO DE INVERSION</t>
  </si>
  <si>
    <r>
      <t xml:space="preserve">Ejecución % presupuesto </t>
    </r>
    <r>
      <rPr>
        <b/>
        <sz val="9"/>
        <color theme="5"/>
        <rFont val="Arial"/>
        <family val="2"/>
      </rPr>
      <t>(FORMULA)</t>
    </r>
  </si>
  <si>
    <t>1.1</t>
  </si>
  <si>
    <t>Fecha de incio</t>
  </si>
  <si>
    <t xml:space="preserve">Fecha Fin </t>
  </si>
  <si>
    <t xml:space="preserve">Plazo del contrato </t>
  </si>
  <si>
    <t xml:space="preserve">PILAR ESTRATEGICO </t>
  </si>
  <si>
    <t>ESTRATEGIAS PSDRJ 2019 - 2022</t>
  </si>
  <si>
    <t>BIENVENIDO (A)</t>
  </si>
  <si>
    <t>¿Cómo trabajar con este archivo?</t>
  </si>
  <si>
    <r>
      <t xml:space="preserve">El principal objetivo del Plan Operativo Anual es reflejar el </t>
    </r>
    <r>
      <rPr>
        <b/>
        <sz val="10"/>
        <rFont val="Arial"/>
        <family val="2"/>
      </rPr>
      <t xml:space="preserve">Avance de Gestión Operativa (%) </t>
    </r>
    <r>
      <rPr>
        <sz val="10"/>
        <rFont val="Arial"/>
        <family val="2"/>
      </rPr>
      <t xml:space="preserve">en relación con las actividades y subactividades realizadas  por la Unidad o Dependencia del Consejo Superior de </t>
    </r>
  </si>
  <si>
    <t>la Judicatura y la Dirección Ejecutiva de Administración Judicial. En este sentido el formato se divide en dos (2) secciones, asi:</t>
  </si>
  <si>
    <t>UNIDAD O DEPENDENCIA RESPONSABLE</t>
  </si>
  <si>
    <t xml:space="preserve">Proceso: Planeación Estratégica </t>
  </si>
  <si>
    <t xml:space="preserve">UNIDAD DE DESARROLLO Y ANALISIS ESTADISTICO </t>
  </si>
  <si>
    <t>Plan Operativo Anual 2019</t>
  </si>
  <si>
    <t>Pasos para el registro de la información:</t>
  </si>
  <si>
    <t>definidas y el nombre de los proyectos de inversión aprobados para el cuatrienio 2019-2022.</t>
  </si>
  <si>
    <r>
      <rPr>
        <b/>
        <sz val="11"/>
        <color rgb="FF00B050"/>
        <rFont val="Arial"/>
        <family val="2"/>
      </rPr>
      <t>a)</t>
    </r>
    <r>
      <rPr>
        <sz val="10"/>
        <rFont val="Arial"/>
        <family val="2"/>
      </rPr>
      <t xml:space="preserve"> La primera parte del formato "INFORMACION ESTRATEGICA" consolida en tres (3) columnas la información estratégica conforme el PSDRJ 2019-2022 para registrar el Pilar Estratégico, las estrategias </t>
    </r>
  </si>
  <si>
    <t>3.4</t>
  </si>
  <si>
    <t>3.5</t>
  </si>
  <si>
    <t>3.3</t>
  </si>
  <si>
    <t>3.2</t>
  </si>
  <si>
    <t>1.4</t>
  </si>
  <si>
    <t xml:space="preserve">Finalmente, es importante revisar la calidad y precisión de los datos registrados, verificando coherencia y correspondencia con los demás instrumentos de seguimiento y control, toda vez que la información  </t>
  </si>
  <si>
    <t>aquí registrada se analiza, consolida y presenta cuando las partes internas y externas del proceso de Planeacion Estratégica lo requieran.</t>
  </si>
  <si>
    <t>3.1</t>
  </si>
  <si>
    <t>NA</t>
  </si>
  <si>
    <t>por ello se recolecta información presupuestal, contractual y cumplimiento de metas programadas. Adicionalmente deben relacionar en la Seccion B las demás tareas que refleja la gestión de la Unidad.</t>
  </si>
  <si>
    <t>4.2</t>
  </si>
  <si>
    <t>4.3</t>
  </si>
  <si>
    <t>4.4</t>
  </si>
  <si>
    <t>4.5</t>
  </si>
  <si>
    <t>4.6</t>
  </si>
  <si>
    <t>5.1</t>
  </si>
  <si>
    <t>5.2</t>
  </si>
  <si>
    <t>5.3</t>
  </si>
  <si>
    <t>5.4</t>
  </si>
  <si>
    <t>6.1</t>
  </si>
  <si>
    <t>6.2</t>
  </si>
  <si>
    <t>6.3</t>
  </si>
  <si>
    <t>6.4</t>
  </si>
  <si>
    <t>2.1</t>
  </si>
  <si>
    <t>2.2</t>
  </si>
  <si>
    <t>2.3</t>
  </si>
  <si>
    <t>2.4</t>
  </si>
  <si>
    <t>2.5</t>
  </si>
  <si>
    <t xml:space="preserve">ACTIVIDADES OPERATIVAS </t>
  </si>
  <si>
    <t>ACTIVIDADES DE  INVERSIÓN</t>
  </si>
  <si>
    <t>I. INFORMACIÓN ESTRATÉGICA</t>
  </si>
  <si>
    <t xml:space="preserve"> IV. AVANCE E INDICADORES </t>
  </si>
  <si>
    <t xml:space="preserve"> IV. AVANCE E INDICADORES</t>
  </si>
  <si>
    <t>4.1</t>
  </si>
  <si>
    <t>* Unidad o dependencia responsable: aquella responsable por liderar, coordinar, implementar y reportar la gestión.</t>
  </si>
  <si>
    <t>* Detalle actividad: corresponde a la descripción de las acciones, tanto principales como secundarias.</t>
  </si>
  <si>
    <t>* Periocidad: es la unidad de tiempo que determina la frecuencia con que se realizar las actividades a programar.</t>
  </si>
  <si>
    <t xml:space="preserve">Unidad de medida del producto </t>
  </si>
  <si>
    <t>Cantidad actividades del proceso operativo realizadas</t>
  </si>
  <si>
    <t xml:space="preserve">Cantidad 
productos realizados </t>
  </si>
  <si>
    <t xml:space="preserve">Cantidad productos programados </t>
  </si>
  <si>
    <t xml:space="preserve">III.GESTION  </t>
  </si>
  <si>
    <t xml:space="preserve">II. PLANEACIÓN  DE ACTIVIDADES </t>
  </si>
  <si>
    <r>
      <rPr>
        <b/>
        <sz val="9"/>
        <rFont val="Arial"/>
        <family val="2"/>
      </rPr>
      <t xml:space="preserve">Avance (%) por Actividad </t>
    </r>
    <r>
      <rPr>
        <b/>
        <sz val="10"/>
        <rFont val="Arial"/>
        <family val="2"/>
      </rPr>
      <t xml:space="preserve"> </t>
    </r>
    <r>
      <rPr>
        <b/>
        <sz val="10"/>
        <color theme="5"/>
        <rFont val="Arial"/>
        <family val="2"/>
      </rPr>
      <t>(FORMULA)</t>
    </r>
  </si>
  <si>
    <r>
      <t xml:space="preserve">Avance % por producto 
</t>
    </r>
    <r>
      <rPr>
        <b/>
        <sz val="9"/>
        <color theme="5"/>
        <rFont val="Arial"/>
        <family val="2"/>
      </rPr>
      <t>(FORMULA)</t>
    </r>
  </si>
  <si>
    <r>
      <t xml:space="preserve">Avance Gestión  </t>
    </r>
    <r>
      <rPr>
        <b/>
        <sz val="9"/>
        <color theme="5"/>
        <rFont val="Arial"/>
        <family val="2"/>
      </rPr>
      <t>(FORMULA)</t>
    </r>
  </si>
  <si>
    <t xml:space="preserve">III.GESTION </t>
  </si>
  <si>
    <t xml:space="preserve">Instrucciones del Plan Operativo Anual </t>
  </si>
  <si>
    <t xml:space="preserve">Diariamente </t>
  </si>
  <si>
    <t>Respuesta externa</t>
  </si>
  <si>
    <t xml:space="preserve">Derechos de petición </t>
  </si>
  <si>
    <t xml:space="preserve">Quejas  y reclamos </t>
  </si>
  <si>
    <t xml:space="preserve">Respuestas </t>
  </si>
  <si>
    <t xml:space="preserve">Tutelas </t>
  </si>
  <si>
    <t xml:space="preserve">Correspondencia Externa Recibida </t>
  </si>
  <si>
    <r>
      <t xml:space="preserve">Cantidad de productos pendientes  </t>
    </r>
    <r>
      <rPr>
        <b/>
        <sz val="10"/>
        <color theme="5"/>
        <rFont val="Arial"/>
        <family val="2"/>
      </rPr>
      <t>(FORMULA)</t>
    </r>
  </si>
  <si>
    <r>
      <t xml:space="preserve">NOTA: </t>
    </r>
    <r>
      <rPr>
        <sz val="10"/>
        <rFont val="Arial"/>
        <family val="2"/>
      </rPr>
      <t>Agregar o eliminar al archivo  las filas que se considere necesario en la SECCION A o B  para registrar la información conservando el formato de actividad y  subactividades(</t>
    </r>
    <r>
      <rPr>
        <b/>
        <sz val="10"/>
        <color rgb="FFC00000"/>
        <rFont val="Arial"/>
        <family val="2"/>
      </rPr>
      <t xml:space="preserve"> </t>
    </r>
    <r>
      <rPr>
        <sz val="10"/>
        <rFont val="Arial"/>
        <family val="2"/>
      </rPr>
      <t xml:space="preserve">usar </t>
    </r>
    <r>
      <rPr>
        <b/>
        <sz val="10"/>
        <color rgb="FFC00000"/>
        <rFont val="Arial"/>
        <family val="2"/>
      </rPr>
      <t xml:space="preserve">                           </t>
    </r>
    <r>
      <rPr>
        <b/>
        <sz val="10"/>
        <rFont val="Arial"/>
        <family val="2"/>
      </rPr>
      <t>)</t>
    </r>
  </si>
  <si>
    <t>Unidad de medida de la Actividad o producto</t>
  </si>
  <si>
    <t xml:space="preserve">Cantidad productos  programados </t>
  </si>
  <si>
    <t>Cantidad de actividades del proceso operativo realizadas</t>
  </si>
  <si>
    <t xml:space="preserve">Cantidad productos contratados 
</t>
  </si>
  <si>
    <r>
      <t xml:space="preserve">Cantidad productos pendientes  </t>
    </r>
    <r>
      <rPr>
        <b/>
        <sz val="10"/>
        <color theme="5"/>
        <rFont val="Arial"/>
        <family val="2"/>
      </rPr>
      <t>(FORMULA)</t>
    </r>
  </si>
  <si>
    <r>
      <rPr>
        <b/>
        <sz val="9"/>
        <rFont val="Arial"/>
        <family val="2"/>
      </rPr>
      <t xml:space="preserve">Avance (%) por actividad  </t>
    </r>
    <r>
      <rPr>
        <b/>
        <sz val="10"/>
        <rFont val="Arial"/>
        <family val="2"/>
      </rPr>
      <t xml:space="preserve">  </t>
    </r>
    <r>
      <rPr>
        <b/>
        <sz val="10"/>
        <color theme="5"/>
        <rFont val="Arial"/>
        <family val="2"/>
      </rPr>
      <t>(FORMULA)</t>
    </r>
  </si>
  <si>
    <t xml:space="preserve">* Unidad de medida de la actividad  o producto: : es la identificación del documento, resultado  o producto de la actividad realizada o la inversión a contratar. </t>
  </si>
  <si>
    <t>* Cantidad productos programados: es la cuantificación de entregables físicos, productos o servicios programados a contratar para la vigencia (Meta propuesta).</t>
  </si>
  <si>
    <t xml:space="preserve">* Valor aprobado en plan de inversion 2019: es el valor en pesos de los recursos aprobados mediante ACUERDO expedido por  el  Consejo Superior de la Judicatura para la actividad. </t>
  </si>
  <si>
    <t>* Vigencias futuras aprobadas CSJ: es el valor en pesos de los recursos de vigencias futuras aprobadas mediante ACUERDO expedido por el  Consejo Superior de la Judicatura para la Actividad.</t>
  </si>
  <si>
    <t xml:space="preserve">* Cantidad de actividades del proceso operativo realizadas:  actividades efectivamente realizadas a la fecha de corte. </t>
  </si>
  <si>
    <t>* Recursos comprometidos en la vigencia: es la valoración en pesos de la actividad contratada por la Unidad Ejecutora.</t>
  </si>
  <si>
    <t>* Recursos comprometidos por vigencias futuras: es la valoración en pesos de la actividad contratada por vigencias futuras por la unidad ejecutora.</t>
  </si>
  <si>
    <t xml:space="preserve">Modalidad y Numero del contrato </t>
  </si>
  <si>
    <t>* Modalidad y Numero del contrato: es la descripción de la modalidad de contratación realizada (licitación pública, concurso de méritos, menor cuantía, mínima cuantía, contratación directa) y # de contrato y año</t>
  </si>
  <si>
    <t xml:space="preserve">* Cantidad productos contratados: número o cantidad de productos o servicios  efectivamente contratados </t>
  </si>
  <si>
    <t xml:space="preserve">* Plazo del contrato:  es el periodo de ejecución del contrato definiendo la fecha de inicio y finalización del mismo. </t>
  </si>
  <si>
    <r>
      <t xml:space="preserve">c) </t>
    </r>
    <r>
      <rPr>
        <sz val="10"/>
        <rFont val="Arial"/>
        <family val="2"/>
      </rPr>
      <t>La tercera parte "GESTION" consolida en sesis (6) columnas la información relacionada con la gestión que se refleja en actividades realizadas, recursos comprometidos y productos contratados:</t>
    </r>
  </si>
  <si>
    <r>
      <t xml:space="preserve">d) </t>
    </r>
    <r>
      <rPr>
        <sz val="10"/>
        <rFont val="Arial"/>
        <family val="2"/>
      </rPr>
      <t>La cuarta parte "AVANCE E INDICADORES" contiene cuatro (4) columnas con FORMULAS que arrojan automaticamente valores en numeros y porcentaje (%) cuando la información es registrada correctamente, estos son:</t>
    </r>
  </si>
  <si>
    <t xml:space="preserve">Cantidad actividades requeridas  proceso operativo </t>
  </si>
  <si>
    <t>Cantidad actividades requeridas proceso operativo</t>
  </si>
  <si>
    <t>* Cantidad actividades requeridas proceso operativo: es la magnitud cuantificada de las actividades secundarias, consideradas en los ítem 1, o 2 que se deben realizar para alcanzar el producto programado</t>
  </si>
  <si>
    <r>
      <t xml:space="preserve">Avance % por  productos
</t>
    </r>
    <r>
      <rPr>
        <b/>
        <sz val="9"/>
        <color theme="5"/>
        <rFont val="Arial"/>
        <family val="2"/>
      </rPr>
      <t>(FORMULA)</t>
    </r>
  </si>
  <si>
    <r>
      <t>* Cantidad productos pendientes: resulta de la diferencia numérica entre "</t>
    </r>
    <r>
      <rPr>
        <i/>
        <sz val="10"/>
        <rFont val="Arial"/>
        <family val="2"/>
      </rPr>
      <t>Cantidad productos  programados</t>
    </r>
    <r>
      <rPr>
        <sz val="10"/>
        <rFont val="Arial"/>
        <family val="2"/>
      </rPr>
      <t>" y "</t>
    </r>
    <r>
      <rPr>
        <i/>
        <sz val="10"/>
        <rFont val="Arial"/>
        <family val="2"/>
      </rPr>
      <t>Cantidad productos contratados</t>
    </r>
    <r>
      <rPr>
        <sz val="10"/>
        <rFont val="Arial"/>
        <family val="2"/>
      </rPr>
      <t xml:space="preserve"> "</t>
    </r>
  </si>
  <si>
    <r>
      <t xml:space="preserve"> * Avance por actividad: resulta de la relación entre "</t>
    </r>
    <r>
      <rPr>
        <i/>
        <sz val="10"/>
        <rFont val="Arial"/>
        <family val="2"/>
      </rPr>
      <t>Cantidad de actividades del proceso operativo realizadas</t>
    </r>
    <r>
      <rPr>
        <sz val="10"/>
        <rFont val="Arial"/>
        <family val="2"/>
      </rPr>
      <t>" y "</t>
    </r>
    <r>
      <rPr>
        <i/>
        <sz val="10"/>
        <rFont val="Arial"/>
        <family val="2"/>
      </rPr>
      <t>Cantidad actividades requeridas  proceso operativo</t>
    </r>
    <r>
      <rPr>
        <sz val="10"/>
        <rFont val="Arial"/>
        <family val="2"/>
      </rPr>
      <t xml:space="preserve"> ". Resultado en Porcentaje %</t>
    </r>
  </si>
  <si>
    <r>
      <t>* Avance por productos: resulta de la relación entre "</t>
    </r>
    <r>
      <rPr>
        <i/>
        <sz val="10"/>
        <rFont val="Arial"/>
        <family val="2"/>
      </rPr>
      <t>cantidad productos contratados</t>
    </r>
    <r>
      <rPr>
        <sz val="10"/>
        <rFont val="Arial"/>
        <family val="2"/>
      </rPr>
      <t xml:space="preserve">" y " </t>
    </r>
    <r>
      <rPr>
        <i/>
        <sz val="10"/>
        <rFont val="Arial"/>
        <family val="2"/>
      </rPr>
      <t>cantidad productos programados</t>
    </r>
    <r>
      <rPr>
        <sz val="10"/>
        <rFont val="Arial"/>
        <family val="2"/>
      </rPr>
      <t>". Resultado en porcentaje %</t>
    </r>
  </si>
  <si>
    <r>
      <t>* Ejecución Presupuesto: resulta de la relación entre "</t>
    </r>
    <r>
      <rPr>
        <i/>
        <sz val="10"/>
        <rFont val="Arial"/>
        <family val="2"/>
      </rPr>
      <t>Recursos comprometidos en la vigencia</t>
    </r>
    <r>
      <rPr>
        <sz val="10"/>
        <rFont val="Arial"/>
        <family val="2"/>
      </rPr>
      <t>" y "</t>
    </r>
    <r>
      <rPr>
        <i/>
        <sz val="10"/>
        <rFont val="Arial"/>
        <family val="2"/>
      </rPr>
      <t>Recursos  vigentes apropiados segun SIIF</t>
    </r>
    <r>
      <rPr>
        <sz val="10"/>
        <rFont val="Arial"/>
        <family val="2"/>
      </rPr>
      <t>". Resultado en porcentaje %</t>
    </r>
  </si>
  <si>
    <t>los comentarios aclaratorios para algunas celdas. Se presentan para las secciones A y B ejemplos  que orientan el diligenciamiento.</t>
  </si>
  <si>
    <t xml:space="preserve">V. DETALLE DEL AVANCE </t>
  </si>
  <si>
    <r>
      <t xml:space="preserve">e) </t>
    </r>
    <r>
      <rPr>
        <sz val="10"/>
        <rFont val="Arial"/>
        <family val="2"/>
      </rPr>
      <t>La quinta parte "DETALLE DEL AVANCE" permite a la Unidad o Dependencia describir de forma amplia los factores que incidieron en la ejecución de la actividad de forma positiva o negativa</t>
    </r>
  </si>
  <si>
    <t>V. DETALLE DEL AVANCE</t>
  </si>
  <si>
    <t>Obtener el sustento de aprobación del Plan de Inversiones</t>
  </si>
  <si>
    <t>1.5</t>
  </si>
  <si>
    <t>Documento</t>
  </si>
  <si>
    <t>Acuerdo</t>
  </si>
  <si>
    <t xml:space="preserve">Anual </t>
  </si>
  <si>
    <t xml:space="preserve">Mensual </t>
  </si>
  <si>
    <t>Acta seguimiento</t>
  </si>
  <si>
    <r>
      <rPr>
        <b/>
        <sz val="10"/>
        <color rgb="FF00B050"/>
        <rFont val="Arial"/>
        <family val="2"/>
      </rPr>
      <t>b)</t>
    </r>
    <r>
      <rPr>
        <sz val="10"/>
        <rFont val="Arial"/>
        <family val="2"/>
      </rPr>
      <t xml:space="preserve"> La segunda parte "PLANEACION DE ACTIVIDADES A EJECUTAR"  consolida en nueve (9) columnas la información relacionada con la planeación establecida al inicio de la vigencia, asi:</t>
    </r>
  </si>
  <si>
    <t xml:space="preserve">TOTALES SECCION A </t>
  </si>
  <si>
    <t xml:space="preserve">TOTALES SECCION B </t>
  </si>
  <si>
    <t xml:space="preserve">En tal caso, también actualizar las FORMULAS   identificadas en las celdas                     que totalizan la información numérica que se registre. NO modificar las formulas de la sección IV.AVANCE E INDICADORES. </t>
  </si>
  <si>
    <t xml:space="preserve">Algunas celdas estan combinadas y sombreadas en las cuales NO APLICA registrar información. NO MODIFICAR EL FORMATO. Se recomienda leer cuidadosamente las orientaciones del presente instructivo como  </t>
  </si>
  <si>
    <t xml:space="preserve">Este es un archivo a tráves del cual la Unidad de Desarrollo y Análisis Estadístico pretende simplificar el diligenciamiento del formato de Plan Operativo Anual, en el marco del Proceso de PLANEACION ESTRATEGICA   </t>
  </si>
  <si>
    <t>como  herramienta de seguimiento y evaluación del Plan Sectorial de Desarrollo, en concordancia con los demás instrumentos como  Plan Plurianual de Inversión aprobado, los Planes de Inversión y Plan de Acción.</t>
  </si>
  <si>
    <r>
      <rPr>
        <b/>
        <sz val="10"/>
        <color rgb="FF00B050"/>
        <rFont val="Arial"/>
        <family val="2"/>
      </rPr>
      <t>SECCION B:</t>
    </r>
    <r>
      <rPr>
        <b/>
        <sz val="10"/>
        <color theme="5"/>
        <rFont val="Arial"/>
        <family val="2"/>
      </rPr>
      <t xml:space="preserve"> </t>
    </r>
    <r>
      <rPr>
        <sz val="10"/>
        <rFont val="Arial"/>
        <family val="2"/>
      </rPr>
      <t xml:space="preserve">a diligenciar por Unidades o Dependencias que </t>
    </r>
    <r>
      <rPr>
        <b/>
        <sz val="10"/>
        <rFont val="Arial"/>
        <family val="2"/>
      </rPr>
      <t xml:space="preserve">NO ejecutan recursos de inversión </t>
    </r>
    <r>
      <rPr>
        <sz val="10"/>
        <rFont val="Arial"/>
        <family val="2"/>
      </rPr>
      <t xml:space="preserve">y que su </t>
    </r>
    <r>
      <rPr>
        <b/>
        <sz val="10"/>
        <rFont val="Arial"/>
        <family val="2"/>
      </rPr>
      <t xml:space="preserve">GESTION </t>
    </r>
    <r>
      <rPr>
        <sz val="10"/>
        <rFont val="Arial"/>
        <family val="2"/>
      </rPr>
      <t>se enfoca al cumplimiento de  funciones y tareas operativas asignadas.</t>
    </r>
  </si>
  <si>
    <r>
      <rPr>
        <b/>
        <sz val="10"/>
        <color rgb="FF00B050"/>
        <rFont val="Arial"/>
        <family val="2"/>
      </rPr>
      <t xml:space="preserve">SECCION A: </t>
    </r>
    <r>
      <rPr>
        <sz val="10"/>
        <rFont val="Arial"/>
        <family val="2"/>
      </rPr>
      <t xml:space="preserve">a diligenciar por las Unidades que </t>
    </r>
    <r>
      <rPr>
        <b/>
        <sz val="10"/>
        <rFont val="Arial"/>
        <family val="2"/>
      </rPr>
      <t>SI ejecutan recursos de inversión</t>
    </r>
    <r>
      <rPr>
        <sz val="10"/>
        <rFont val="Arial"/>
        <family val="2"/>
      </rPr>
      <t xml:space="preserve"> y sus actividades como subactividades se relaciona con el avance en  la ejecución de los </t>
    </r>
    <r>
      <rPr>
        <b/>
        <sz val="10"/>
        <rFont val="Arial"/>
        <family val="2"/>
      </rPr>
      <t xml:space="preserve">PROYECTOS DE INVERSION </t>
    </r>
    <r>
      <rPr>
        <sz val="10"/>
        <rFont val="Arial"/>
        <family val="2"/>
      </rPr>
      <t xml:space="preserve">para el periodo, </t>
    </r>
  </si>
  <si>
    <t>Carrera Judicial, Desarrollo del Talento Humano y Gestión del Conocimiento</t>
  </si>
  <si>
    <t>Promover el bienestar integral de los servidores judiciales del nivel central y territorial.</t>
  </si>
  <si>
    <t>Implementación de estrategias para fortalecer la gestión de los despachos judiciales en la Rama Judicial a nivel Nacional</t>
  </si>
  <si>
    <t>Unidad de Recursos Humanos - RRHH</t>
  </si>
  <si>
    <t>Realizar actividades de bienestar para el mejoramiento del clima laboral del Plan de Inversiones de la Unidad de Recursos Humanos y distribuir sus recursos presupuestales entre  las Direcciones Seccionales y el Nivel Central.</t>
  </si>
  <si>
    <t xml:space="preserve">Estrategia desarrollada:           1) Juegos Deportivos Nacionales de la Rama  2)Actividades del Plan de Bienestar </t>
  </si>
  <si>
    <t>1.6</t>
  </si>
  <si>
    <t>Realizar el proceso Contractual</t>
  </si>
  <si>
    <t>Contrato</t>
  </si>
  <si>
    <t>1.7</t>
  </si>
  <si>
    <t>Obtener el sustento de autorización de distribución de recursos a las Direcciones Seccionales y el Nivel Central</t>
  </si>
  <si>
    <t>Resolución</t>
  </si>
  <si>
    <t>Certificado de Disponibilidad Presupuestal
Documento</t>
  </si>
  <si>
    <t xml:space="preserve">Realizar la supervisión de la actividad </t>
  </si>
  <si>
    <t xml:space="preserve">Contratar la atención de urgencias y emergencias médicas en sitio, para todos los servidores, contratistas, proveedores y usuarios para las sedes de mayor concentración poblacional” </t>
  </si>
  <si>
    <t>2.6</t>
  </si>
  <si>
    <t>2.7</t>
  </si>
  <si>
    <t>Certificado de Disponibilidad Presupuestal/
Documento</t>
  </si>
  <si>
    <t>Realizar exámenes de tamizaje cardiovascular y para cáncer a los servidores judiciales y consulta médica para entrega de recomendaciones médicas en hábitos de autocuidado</t>
  </si>
  <si>
    <t>3.6</t>
  </si>
  <si>
    <t>3.7</t>
  </si>
  <si>
    <t>Estrategia desarrollada:  Exámenes de tamizaje cardiovascular y para cáncer y consulta médica para población judicial mayor de 40 años.</t>
  </si>
  <si>
    <t>Selección abreviada de menor cuantía</t>
  </si>
  <si>
    <t>Diseñar un sistema para la identificación y evaluación del clima laboral en la rama judicial (Diagnóstico del Clima Laboral)</t>
  </si>
  <si>
    <t>Estudio y plan de actividades</t>
  </si>
  <si>
    <t>1.Presentado en Sala en la sesión de mayo 15 de 2019, fue devuelto con observaciones.  
2. Se reformó todo el proyecto de acuerdo con las observaciones efectuadas. 
3. Se presentó en Sala en la sesión de junio 19 de 2019, pero la propuesta no fue aprobada.</t>
  </si>
  <si>
    <t>1.8</t>
  </si>
  <si>
    <t>Distribución de recursos a las Direcciones Seccionales y el Nivel Central</t>
  </si>
  <si>
    <t>2.8</t>
  </si>
  <si>
    <t>3.8</t>
  </si>
  <si>
    <t xml:space="preserve">1. Mediante Acuerdo PCSJA19-11249 de 3 de abril de 2019 el Consejo Superior de la Judicatura aprueba parcialmente el plan de inversión de la Unidad de Recursos Humanos. Y a través del ACUERDO PCSJA19-11278 del 17 de mayo de 2019 autoriza la distribución de los recursos a las direcciones seccionales y el nivel central.
2. El 27 de mayo de 2019 mediante la Resolución No. 4217  se realizó la distribución de los recursos.
Recursos distribuidos al Nivel Central $10.000.0000
3. Reasignación de recursos por $674.000.000 de la actividad “Desarrollar un estudio que identifique y evalúe el clima y la cultura laboral”, mediante Acuerdo PCSJ19-11377 del 6 de septiembre y PCSJA19-11440 del 13 de noviembre de 2019 el Consejo Superior de la judicatura aprobó y autorizó distribuir  los recursos entre las Seccionales  para ser ejecutados en las actividades de Mejoramiento del clima laboral.
 4.  El Nivel Central suscribió el contrato 111 de 2019 para el servicio de transporte terrestre Bogotá- Girardot, ida y vuelta, de los participantes a los X Juegos Nacionales del Nivel Central y la Seccional Bogotá.
5. En las seccionales se contrataron servicios de transporte terrestre y aéreo para el traslado de las delegaciones de deportistas a los X Juegos Nacionales Deportivos de la Rama Judicial, realizados del 15 al 19 de agosto en la ciudad de Girardot.
</t>
  </si>
  <si>
    <t xml:space="preserve">1. Mediante Acuerdo PCSJA19-11249 de 3 de abril de 2019 el Consejo Superior de la Judicatura aprueba parcialmente el plan de inversión de la Unidad de Recursos Humanos. Y a través del ACUERDO PCSJA19-11278 del 17 de mayo de 2019 autoriza la distribución de los recursos a las direcciones seccionales y el nivel central.
2. El 27 de mayo de 2019 mediante la Resolución No. 4217  se realizó la distribución de los recursos.
Recursos distribuidos al Nivel Central $37.934.400
3.Contrataron la prestación del servicio de atención de urgencias y emergencias medicas en sitio el Nivel Central y las Seccionales de Armenia, Barranquilla, Bogotá, Bucaramanga, Cartagena, Cúcuta, Ibagué, Manizales, Montería, Neiva, Pereira, Santa Marta, Valledupar, Villavicencio.
 Se declaró desierto el proceso contractual en las Seccionales de Cali, Medellín. No se pudo contratar la actividad por falta de posibles oferentes prestadores del servicio en las Seccionales de Pasto y Sincelejo.  </t>
  </si>
  <si>
    <t>Presentación Plan de Inversión y Documentos Técnicos para aprobación al CSJ</t>
  </si>
  <si>
    <t>Solicitud de CDP, elaboración estudios de mercado y estudios previos</t>
  </si>
  <si>
    <t>Presentación de estudios previos a Unidad de Asistencia Legal y Unidad Administrativa</t>
  </si>
  <si>
    <t>Pre pliego y pliego de condiciones</t>
  </si>
  <si>
    <t>Valor aprobado en  Plan inversión 2019 
(pesos)</t>
  </si>
  <si>
    <t>Días periodo</t>
  </si>
  <si>
    <t xml:space="preserve">Estrategia desarrollada:  Áreas protegidas para garantizar la atención médica oportuna en caso de urgencia o emergencia </t>
  </si>
  <si>
    <t>1. Mediante Acuerdo PCSJA19-11283 del 27 de mayo de 2019 se aprueba parcialmente el plan de inversiones de la Unidad de Recursos Humanos, y se autoriza distribuir entre las direcciones seccionales y el nivel central los recursos.
3. Se realiza distribución de los recursos el 6 de junio de 2019, por la Resolución 4283.
4. Por la declaratoria de cancelado/desierto del proceso contractual en dos ocasiones, el Nivel Central no ejecutó los recursos asignados por $ 72.094.400
5. Contrataron la actividad las Seccionales de Medellín, Barranquilla, Cartagena, Tunja, Manizales, Popayán, Valledupar, Montería, Neiva, Santa Marta, Villavicencio, Pasto, Cúcuta, Armenia, Pereira, Bucaramanga, Sincelejo, Ibagué y Cali .
 No ejecutó los recursos por $ 197.480.000, la Seccional Bogotá-Cundinamarca debido a que los posibles oferentes no garantizaban la cobertura en el 100% de los municipios en la Seccional.</t>
  </si>
  <si>
    <t>El aumetno en el porcentaje del 145% se debe a que se expidieron mas conceptos jurídicos de los inicialmente proyectados.</t>
  </si>
  <si>
    <t>Unidad de Asistencia Legal</t>
  </si>
  <si>
    <t>Asesoría Jurídica</t>
  </si>
  <si>
    <t>Semestral</t>
  </si>
  <si>
    <t>Conceptos</t>
  </si>
  <si>
    <t xml:space="preserve">Revisión de actos administrativos </t>
  </si>
  <si>
    <t>Actos Administrativos</t>
  </si>
  <si>
    <t>Requerimientos de la Procuraduría General de la Nación</t>
  </si>
  <si>
    <t>División de Procesos Unidad de Asistencia Legal</t>
  </si>
  <si>
    <t>Ejercer la representanción judicial y extrajudicial de la Rama Judicial</t>
  </si>
  <si>
    <t>Informe</t>
  </si>
  <si>
    <t>El Plan Operativo Anual de la vigencia 2019 de la División de Procesos, con un porcentaje de cumplimiento del 126%. Cabe aclarar que el porcentaje superior al 100% se presenta por la cantidad de Comités extraordinarios de Defensa Judicial y Conciliación de la Dirección Ejecutiva de Administración Judicial que se dieron durante el periodo, en relación con la cantidad  proyectada.</t>
  </si>
  <si>
    <t>Atender los procesos Contencioso Administrativos</t>
  </si>
  <si>
    <t>Atender las Concilaciones Extrajudiciales</t>
  </si>
  <si>
    <t>Atender las acciones constitucionales</t>
  </si>
  <si>
    <t>Atender los incidentes de reparación Integral y partes civiles</t>
  </si>
  <si>
    <t>Realizar Comité de Defensa Judicial y Conciliación de la Dirección Ejecutiva de Administración Judicial</t>
  </si>
  <si>
    <t>Quincenal</t>
  </si>
  <si>
    <t>Acta</t>
  </si>
  <si>
    <t>Construir manual técnico de directrices, orientaciones y políticas de defensa judicial y conciliación</t>
  </si>
  <si>
    <t>Manual</t>
  </si>
  <si>
    <t>Realizar informe trimestral de procesos judiciales</t>
  </si>
  <si>
    <t>Realizar informe anual de rendición de cuenta para la Contraloría General de la República</t>
  </si>
  <si>
    <t>División de Contratos Unidad de Asistencia Legal</t>
  </si>
  <si>
    <t xml:space="preserve">Asesoría y acompañamiento al proceso precontractual, contractual y post contractual </t>
  </si>
  <si>
    <t>Revision y observaciones a los estudios previos del proceso contractual</t>
  </si>
  <si>
    <t>semestral</t>
  </si>
  <si>
    <t>Expedición de viabilidad juridica al proceso contractual</t>
  </si>
  <si>
    <t>informe</t>
  </si>
  <si>
    <t>Respuesta a las observaciones jurídicas de interesados y oferentes</t>
  </si>
  <si>
    <t>Evaluacion juridica de las ofertas</t>
  </si>
  <si>
    <t>Elaboración del contrato, tramite de suscripción del mismo y solicitud de registro presupuestal</t>
  </si>
  <si>
    <t>Aprobacion de las garantias</t>
  </si>
  <si>
    <t>Realizar las minutas de modificaciones, adiciones y prorrogas de los contratos  que sean requeridos por el supervisor y/o unidad beneficiaria</t>
  </si>
  <si>
    <t>Liquidacion  de los contratos</t>
  </si>
  <si>
    <t xml:space="preserve">anual </t>
  </si>
  <si>
    <t>3.9</t>
  </si>
  <si>
    <t xml:space="preserve">Custodiar la carpeta contractual  y archivar los documentos remitidos por las demás Unidades </t>
  </si>
  <si>
    <t>3.10</t>
  </si>
  <si>
    <t>Adelantar los procedimientos administrativos sancionatorios contractuales cuando sea requerido por el supervisor y Unidad beneficiaria</t>
  </si>
  <si>
    <t>3.11</t>
  </si>
  <si>
    <t xml:space="preserve">Derechos de peticion, solicitud de conceptos en materia contractual </t>
  </si>
  <si>
    <t>Unidad de Asistencia Legal Grupo Interno de Trabajo Disciplinario</t>
  </si>
  <si>
    <t>Adelantar los procesos disciplinarios</t>
  </si>
  <si>
    <t>Estudio de quejas disciplinarias y proyección de autos.</t>
  </si>
  <si>
    <t>Autos</t>
  </si>
  <si>
    <t>Atención de informes y requerimientos</t>
  </si>
  <si>
    <t>Respuesta a derechos de petición en materia disciplinaria</t>
  </si>
  <si>
    <t>Respuesta</t>
  </si>
  <si>
    <r>
      <t xml:space="preserve">Cantidad de productos pendientes  </t>
    </r>
    <r>
      <rPr>
        <b/>
        <sz val="11"/>
        <color theme="5"/>
        <rFont val="Arial"/>
        <family val="2"/>
      </rPr>
      <t>(FORMULA)</t>
    </r>
  </si>
  <si>
    <r>
      <t xml:space="preserve">Avance (%) por Actividad  </t>
    </r>
    <r>
      <rPr>
        <b/>
        <sz val="11"/>
        <color theme="5"/>
        <rFont val="Arial"/>
        <family val="2"/>
      </rPr>
      <t>(FORMULA)</t>
    </r>
  </si>
  <si>
    <r>
      <t xml:space="preserve">Avance % por producto 
</t>
    </r>
    <r>
      <rPr>
        <b/>
        <sz val="11"/>
        <color theme="5"/>
        <rFont val="Arial"/>
        <family val="2"/>
      </rPr>
      <t>(FORMULA)</t>
    </r>
  </si>
  <si>
    <r>
      <t xml:space="preserve">Avance Gestión  </t>
    </r>
    <r>
      <rPr>
        <b/>
        <sz val="11"/>
        <color theme="5"/>
        <rFont val="Arial"/>
        <family val="2"/>
      </rPr>
      <t>(FORMULA)</t>
    </r>
  </si>
  <si>
    <t xml:space="preserve">UNIDAD DE ADMINISTRACIÓN DE CARRERA JUDICIAL </t>
  </si>
  <si>
    <t xml:space="preserve">Consolidar y ampliar la cobertura del sistema de carrera judicial a nivel Nacional. </t>
  </si>
  <si>
    <t>Mejoramiento de los Procesos de Administración de Carrera Judicial</t>
  </si>
  <si>
    <t>Unidad de Administración de la Carrera Judicial</t>
  </si>
  <si>
    <t>Recursos Convocatorias</t>
  </si>
  <si>
    <t xml:space="preserve">Trimestral </t>
  </si>
  <si>
    <t>Solicitudes, conceptos y consultas</t>
  </si>
  <si>
    <t>Procesos Convocatorias</t>
  </si>
  <si>
    <t>Solicitudes reclasificación</t>
  </si>
  <si>
    <t>Solicitudes</t>
  </si>
  <si>
    <t>Recursos reclasificación</t>
  </si>
  <si>
    <t xml:space="preserve">Publicación de vacantes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</si>
  <si>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</si>
  <si>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</si>
  <si>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</si>
  <si>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</si>
  <si>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</si>
  <si>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</si>
  <si>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</si>
  <si>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</si>
  <si>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 xml:space="preserve">Atención de solicitudes de exhibición de pruebas </t>
  </si>
  <si>
    <t>Publicación citación</t>
  </si>
  <si>
    <t>Procesos Selección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</si>
  <si>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</si>
  <si>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</si>
  <si>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</si>
  <si>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</si>
  <si>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</si>
  <si>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</si>
  <si>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</si>
  <si>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</si>
  <si>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</si>
  <si>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Conformación lista preseleccionados</t>
  </si>
  <si>
    <t>Lista aspirantes</t>
  </si>
  <si>
    <t>Entrevistas audiencia pública</t>
  </si>
  <si>
    <t>Programación entrevistas</t>
  </si>
  <si>
    <t>Conformación lista</t>
  </si>
  <si>
    <t>Traslados</t>
  </si>
  <si>
    <t>Elaboración conceptos</t>
  </si>
  <si>
    <t>Calificación de Servicios</t>
  </si>
  <si>
    <t xml:space="preserve">Evaluación factor eficiencia o rendimiento  </t>
  </si>
  <si>
    <t>Bianual</t>
  </si>
  <si>
    <t>Formato</t>
  </si>
  <si>
    <t>Evaluación factor organización del trabajo y publicaciones</t>
  </si>
  <si>
    <t xml:space="preserve">Selección de providencias para calificación del factor calidad de magistrados
</t>
  </si>
  <si>
    <t>Oficios</t>
  </si>
  <si>
    <t>Consolidación de calificación integral de servicios</t>
  </si>
  <si>
    <t>5.5</t>
  </si>
  <si>
    <t xml:space="preserve">Elaboración de propuesta de  reglamentación de calificación de servicios para empleados administrativos
</t>
  </si>
  <si>
    <t>5.6</t>
  </si>
  <si>
    <t>Elaboración de propuesta de formularios para la calificación de empleados administrativos</t>
  </si>
  <si>
    <t>Concesión Estímulos y Distinciones</t>
  </si>
  <si>
    <t>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</si>
  <si>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</si>
  <si>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</si>
  <si>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</si>
  <si>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</si>
  <si>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</si>
  <si>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6.5</t>
  </si>
  <si>
    <t>Concesión de comisión de estudios servidores condecorados</t>
  </si>
  <si>
    <t>6.6</t>
  </si>
  <si>
    <t>Informes seguimiento condecorados</t>
  </si>
  <si>
    <t>informes</t>
  </si>
  <si>
    <t>El material elaborado en ejecución de los contratos suscritos con la Imprenta Nacional de Colombia durante la vigencia 2019, ha sido entregado oportunamente a cada una de las Altas Cortes, logrando así evitar la existencia de inventarios y la obsolescencia del material por no distribución oportuna.
NOTA: Esta es una actividad que se realiza por demanda, razón por la cual se modificó la meta de acuerdo con los avances del trimestre.</t>
  </si>
  <si>
    <t>CENDOJ División de Publicaciones y Divulgación</t>
  </si>
  <si>
    <t>Distribución de publicaciones</t>
  </si>
  <si>
    <t>Publicaciones distribuidas</t>
  </si>
  <si>
    <t>Verificación  de existencias en inventario.</t>
  </si>
  <si>
    <t>Archivo excel</t>
  </si>
  <si>
    <t>Elaboración de los documentos para la distribución.</t>
  </si>
  <si>
    <t>Alistamiento del material para su distribución.</t>
  </si>
  <si>
    <t>Publicaciones para distribución</t>
  </si>
  <si>
    <t>Incorporación de material audiovisual en la Videoteca de la Rama Judicial.</t>
  </si>
  <si>
    <t>Material ingresado</t>
  </si>
  <si>
    <t>De conformidad con los eventos realizados por las Altas Cortes, se ha venido incorporando el material audiovisual  junto con las publicaciones elaboradas en el año 2019, en la nueva herramienta de Videoteca previo a la entrada en producción, a fin de mantener actualizado el repositorio de la Rama Judicial en dichos temas.
NOTA: Esta es una actividad que se realiza por demanda, razón por la cual se modificó la meta de acuerdo con los avances del trimestre.</t>
  </si>
  <si>
    <t>Identificación del material a publicar.</t>
  </si>
  <si>
    <t>Material producido</t>
  </si>
  <si>
    <t>Catalogación, descripción y cargue del archivo al módulo administrador del sistema.</t>
  </si>
  <si>
    <t xml:space="preserve">Diagramación y publicación de la gaceta de la judicatura </t>
  </si>
  <si>
    <t>Gacetas publicadas</t>
  </si>
  <si>
    <t>Se ha dado cumplimiento oportuno a las solicitudes realizadas desde la Presidencia del Consejo Superior de la Judicatura de conformidad con el Acuerdo No. PSAA12-9138 de 12 de enero de 2012.
NOTA: Esta es una actividad que se realiza por demanda, razón por la cual se modificó la meta de acuerdo con los avances del trimestre.</t>
  </si>
  <si>
    <t>Recepción de la solicitud de publicación.</t>
  </si>
  <si>
    <t>Requerimiento de publicación</t>
  </si>
  <si>
    <t>Diagramación de la gaceta</t>
  </si>
  <si>
    <t>Archivo PDF</t>
  </si>
  <si>
    <t>Publicación de la gaceta en el módulo de actos administrativos.</t>
  </si>
  <si>
    <t>Gaceta publicada</t>
  </si>
  <si>
    <t>Mantenimiento del SIGCMA Proceso Comunicación Institucional</t>
  </si>
  <si>
    <t>Proceso actualizado</t>
  </si>
  <si>
    <t>Revisión y actualización de los procedimientos</t>
  </si>
  <si>
    <t>Procedimientos revisados</t>
  </si>
  <si>
    <t>Se actualizaron los procedimientos y se revisó la matriz de riesgos, se aplico el nuevo formato de caracterización. La información del proceso se publicó en el sitio web del sistema de gestión de calidad.</t>
  </si>
  <si>
    <t>Actualización y calificación de la matriz de riesgos</t>
  </si>
  <si>
    <t>Matriz de riesgos actualizada</t>
  </si>
  <si>
    <t>Actualización de indicadores</t>
  </si>
  <si>
    <t xml:space="preserve">Trimestral / Anual </t>
  </si>
  <si>
    <t>Indicadores actualizados</t>
  </si>
  <si>
    <t>Creación y ejecución de acciones de mejora</t>
  </si>
  <si>
    <t>Acciones gestionadas</t>
  </si>
  <si>
    <t>Atención y respuesta a las QRS</t>
  </si>
  <si>
    <t>Diario</t>
  </si>
  <si>
    <t>QRS atendidas</t>
  </si>
  <si>
    <t>CENDOJ División Biblioteca Enrique Low Murtra</t>
  </si>
  <si>
    <t xml:space="preserve">Acompañamiento y apoyo técnico en relación con el aplicativo de cargue, administración y consulta de jurisprudencia </t>
  </si>
  <si>
    <t>Providencias ajustadas y cargadas</t>
  </si>
  <si>
    <t>Recepción de solicitud de las relatorias</t>
  </si>
  <si>
    <t>Solicitudes recibidas</t>
  </si>
  <si>
    <t>En este período se  realizó el acompañamiento previsto  a las diferentes relatorias. Se atendienron los requerimientos que presentarón. lo cual resulto ser efectivo para que se mantenga la información jurisprudencial a disposición de los usuarios. De lo proyectado se paso la meta esperada. Lo cual indica que es necesario mantener este acompañiento para dar mayor calidad de los datos en la información que se coloca a disposición de los diferentes usuarios
Se ha venido realizando las actividades que permiten que el sistema  de información jurisprudencial se mantenga en producción y de acceso para todos los ciudadanos.</t>
  </si>
  <si>
    <t>Revisión y ajustes a los datos inconsistentes cargados en el aplicativo</t>
  </si>
  <si>
    <t>Registros revisados</t>
  </si>
  <si>
    <t>Cargue de providencias en el aplicativo
- Creación de registros con metadatos
- Preparación del documento (Conversión a formato html e hipervincular al registro)</t>
  </si>
  <si>
    <t>Providencias cargadas</t>
  </si>
  <si>
    <t>Implementación del aplicativo de jurisprudencia  (Cortes, Tribunales, etc.)</t>
  </si>
  <si>
    <t>Instalaciones del aplicativo realizadas</t>
  </si>
  <si>
    <t>Apoyo a la Comisión Nacional de Género</t>
  </si>
  <si>
    <t>Providencias de género cargadas</t>
  </si>
  <si>
    <t>Recibo de providencias sobre género de las relatorias de las Altas Cortes.</t>
  </si>
  <si>
    <t xml:space="preserve">El módulo de jurisprudencia de género se mantiene actualizado con la jurisprudencia que remiten las relatorías y que son clasificadas en la categoría de género. El apoyo a la comision de género permite dar a visibilidad y acceso a la información acerca de las providencias que genera las diferentes corporaciones con perspectiva de género. </t>
  </si>
  <si>
    <t>Revisión de metadatos de las providencias recibidas</t>
  </si>
  <si>
    <t>Actualización del aplicativo de jurisprudencia en materia de género</t>
  </si>
  <si>
    <t>Registros cargados</t>
  </si>
  <si>
    <t>Actualización del Sistema de Información Doctrinario y Normativo - SIDN</t>
  </si>
  <si>
    <t>Documentos procesados</t>
  </si>
  <si>
    <t>7.1</t>
  </si>
  <si>
    <t>Catalogación de documentos (normas y  doctrina)</t>
  </si>
  <si>
    <t>Documentos catalogados</t>
  </si>
  <si>
    <t xml:space="preserve">El sistema de información SIDN se mantiene actualizado logrando con ello que los servidores judiciales puedan estar al día en cuanto  al conocimiento de las últimas normas expedidas. teniendo acceso al texto completo de las mismas.
De igual forma se remiten los boletínes normativos semanales que son un medio de actualización permanante en materia normativa y doctrinaria.
Con los resultados presentados se esta brindando a los Servidores Judiciales (Magistrados, Jueces y empleados), fuentes oficiales de acceso a la información que se necesite de manera actualizada para el estudio de los temas que sean necesarios para proferir las decisiones.
</t>
  </si>
  <si>
    <t>7.2</t>
  </si>
  <si>
    <t>Clasificación de documentos (normas y doctrina)</t>
  </si>
  <si>
    <t>Documentos clasificados</t>
  </si>
  <si>
    <t>7.3</t>
  </si>
  <si>
    <t>Incorporación de Diarios Oficiales al SIDN</t>
  </si>
  <si>
    <t>Diarios oficiales incorporados</t>
  </si>
  <si>
    <t>7.4</t>
  </si>
  <si>
    <t>Incorporación de Gacetas del Congreso al SIDN</t>
  </si>
  <si>
    <t>Gacetas procesadas</t>
  </si>
  <si>
    <t>7.5</t>
  </si>
  <si>
    <t>Creación y actualización de registros normativos</t>
  </si>
  <si>
    <t>Registros normativos</t>
  </si>
  <si>
    <t>7.6</t>
  </si>
  <si>
    <t>Creación y actualización de registros doctrinarios</t>
  </si>
  <si>
    <t>Registros doctrinarios</t>
  </si>
  <si>
    <t>7.7</t>
  </si>
  <si>
    <t>Elaboración y envío de boletines de actualización normativa</t>
  </si>
  <si>
    <t>Boletines</t>
  </si>
  <si>
    <t>7.8</t>
  </si>
  <si>
    <t>Digitalización de tablas de contenido, carátulas y demás documentación doctrinaria y normativa.</t>
  </si>
  <si>
    <t>Imágenes digitalizadas</t>
  </si>
  <si>
    <t>7.9</t>
  </si>
  <si>
    <t>Extracción de normas de las fuentes oficiales de publicación</t>
  </si>
  <si>
    <t>Normas</t>
  </si>
  <si>
    <t>Procesamiento físico de documentos normativos y doctrinarios</t>
  </si>
  <si>
    <t>Documentos intervenidos</t>
  </si>
  <si>
    <t>8.1</t>
  </si>
  <si>
    <t>Elaboración de fichas de control de préstamo</t>
  </si>
  <si>
    <t>Fichas de préstamo</t>
  </si>
  <si>
    <t>Los resultados presentados permiten observar que se procesa una gran cantidad de documentos e información que esta disponible para su consulta en forma presencial o virtualmente. dando mayores posibilidades y facilidades de acceso a la información.</t>
  </si>
  <si>
    <t>8.2</t>
  </si>
  <si>
    <t>Elaboración de rótulos</t>
  </si>
  <si>
    <t>Rótulos</t>
  </si>
  <si>
    <t>8.3</t>
  </si>
  <si>
    <t>Arreglo físico de documentos doctrinario y normativo
- Preparación de documentos para el servicio</t>
  </si>
  <si>
    <t>Documentos arreglados</t>
  </si>
  <si>
    <t>Atención a usuarios de la Biblioteca Enrique Low Murtra</t>
  </si>
  <si>
    <t>Consultas atendidas</t>
  </si>
  <si>
    <t>9.1</t>
  </si>
  <si>
    <t>Atención de usuarios que solicitan información</t>
  </si>
  <si>
    <t>Usuarios atendidos</t>
  </si>
  <si>
    <t>Las solicitudes de información se han atendido logrando mantener a nuestros usuarios 
Los servicios de intercambio de información con la bibliotecas externas han sido importantes para satisfacer las necesidades de información de los usuarios.
Mediante la disposición de información en forma digital en el Sistema de Información Doctrinario y Normativo, se observa mediante el contador de consulta que los usuarios hacen uso de esta herramienta para dar solución a sus necesidades de información.</t>
  </si>
  <si>
    <t>9.2</t>
  </si>
  <si>
    <t>Busqueda de información solicitada (doctrina, normatividad y jusrisprudencia)</t>
  </si>
  <si>
    <t>Busquedas</t>
  </si>
  <si>
    <t>9.3</t>
  </si>
  <si>
    <t xml:space="preserve">Organización de colecciones. 
- Colocar los documentos devueltos por usuarios 
- Organizar los documentos consultados en sala por los usuarios </t>
  </si>
  <si>
    <t>Documentos organizados en la estantería por colecciones</t>
  </si>
  <si>
    <t>9.4</t>
  </si>
  <si>
    <t>Actualización de códigos de hojas sustituibles</t>
  </si>
  <si>
    <t>Envíos incorporados a los códigos</t>
  </si>
  <si>
    <t>9.5</t>
  </si>
  <si>
    <t>Monitoreo de consultas virtuales a través del uso del SIDN</t>
  </si>
  <si>
    <t>Visitas al SIDN</t>
  </si>
  <si>
    <t>Mantenimiento del SIGCMA Proceso Gestión de la Información Judicial</t>
  </si>
  <si>
    <t>10.1</t>
  </si>
  <si>
    <t>En este período el Proceso de Gestión de la Información Judicial fue objeto de auditoría externa por parte del ICONTEC, los resultados fueron excelentes.
Mantener el proceso con los estandares que la norma exige ha beneficiado a los usuarios externos e internos al contar con sistemas noramlizados, organizados y actualizados.
La información del proceso se publicó en el sitio web del sistema de gestión de calidad.</t>
  </si>
  <si>
    <t>10.2</t>
  </si>
  <si>
    <t>10.3</t>
  </si>
  <si>
    <t>10.4</t>
  </si>
  <si>
    <t>Revisión y actualización de formatos de cada procedimiento</t>
  </si>
  <si>
    <t>Formatos revisados</t>
  </si>
  <si>
    <t>10.5</t>
  </si>
  <si>
    <t>Elaboración de conceptos técnicos previos del factor publicaciones para convocatorias y calificaciones de jueces y magistrados</t>
  </si>
  <si>
    <t>Conceptos del factor publicaciones realizados</t>
  </si>
  <si>
    <t>11.1</t>
  </si>
  <si>
    <t>Recibo de publicaciones</t>
  </si>
  <si>
    <t>Publicaciones recibidas</t>
  </si>
  <si>
    <t>Se ha cumplido con la presentación de los conceptos y entrega de puntajes dentro de los términos.
De igual forma se dio respuesta a los recursos y se presentaron los informes trimestrales. Todo de conformidad con el Acuerdo PSAA16-10611</t>
  </si>
  <si>
    <t>11.2</t>
  </si>
  <si>
    <t>Lectura y análisis de publicaciones</t>
  </si>
  <si>
    <t>Publicaciones leidas y analizadas</t>
  </si>
  <si>
    <t>11.3</t>
  </si>
  <si>
    <t>Elaboración de proyecto del concepto de calificación del factor publicaciones</t>
  </si>
  <si>
    <t>Proyectos de conceptos realizados</t>
  </si>
  <si>
    <t>11.4</t>
  </si>
  <si>
    <t>Envio del concepto a la Unidad  de Administración de Carrera Judicial</t>
  </si>
  <si>
    <t>Conceptos enviados</t>
  </si>
  <si>
    <t>CENDOJ División Sistemas de Información y Comunicaciones</t>
  </si>
  <si>
    <t>Administración  funcional del Portal Web de la  Rama Judicial https://www.ramajudicial.gov.co</t>
  </si>
  <si>
    <t>Visitas al Portal Web</t>
  </si>
  <si>
    <t>12.1</t>
  </si>
  <si>
    <t>Soporte y administración de contenidos Portal web de la Rama Judicial por escrito y telefónicamente</t>
  </si>
  <si>
    <t>Solicitudes gestionadas</t>
  </si>
  <si>
    <t xml:space="preserve">Para la salida a producción del producción de la Consulta de Procesos Unificada (Justicia XXI, Cliente servidor y Consulta de procesos web) se realizaron las siguientes actividades:
   1. Videoconferencias con las seccionales. 
   2. Creación de un protocolo
   3. Actualización de Manual de ayuda de la Consulta de procesos Nacional Unificada, orientada a la ciudadanía.
   4. Actualización de las Políticas de Privacidad y Condiciones de uso.
Durante el 2019 se crearon 1454 usuarios para que los despachos judiciales, Altas Cortes y Areas Administrativas incorporen información de Permisos/docencia de su despacho, según Acuerdo PCSJA18-11160. 
Durante el 2019 se realizaron capacitaciones a nivel nacional, principalmente con los siguientes temas:
Aplicativo de permisos docencias PCSJA18-11160
Aplicativo Lista verificación de género
Administrador de contenidos del portal web
</t>
  </si>
  <si>
    <t>12.2</t>
  </si>
  <si>
    <t>Creación y /o actualización de sitios y plantillas</t>
  </si>
  <si>
    <t xml:space="preserve">Sitios y plantillas creadas y/o actualizadas </t>
  </si>
  <si>
    <t>12.3</t>
  </si>
  <si>
    <t>Creación y /o actualización  de usuarios administradores de contenido</t>
  </si>
  <si>
    <t>12.4</t>
  </si>
  <si>
    <t xml:space="preserve">Publicación de noticias y /o novedades </t>
  </si>
  <si>
    <t>Publicaciones realizadas</t>
  </si>
  <si>
    <t>12.5</t>
  </si>
  <si>
    <t>Capacitación dictada para administración de contenidos en sitio</t>
  </si>
  <si>
    <t>Capacitaciones realizadas</t>
  </si>
  <si>
    <t>12.6</t>
  </si>
  <si>
    <t>Gestión  de reportes de auditoría a contenidos del Portal Web</t>
  </si>
  <si>
    <t>Certificaciones</t>
  </si>
  <si>
    <t>12.7</t>
  </si>
  <si>
    <t xml:space="preserve">Monitoreo y seguimiento de visitas y vistas Portal Web </t>
  </si>
  <si>
    <t>Reporte</t>
  </si>
  <si>
    <t>12.8</t>
  </si>
  <si>
    <t>Divulgación y publicación de  Actos administrativos del Consejo Superior de la Judicatura</t>
  </si>
  <si>
    <t>Actos administrativos publicados</t>
  </si>
  <si>
    <t>12.9</t>
  </si>
  <si>
    <t>Soporte al aplicativo de consulta de Procesos</t>
  </si>
  <si>
    <t>12.10</t>
  </si>
  <si>
    <t>Soporte Intranet, creación usuarios, administración de contenidos</t>
  </si>
  <si>
    <t>12.11</t>
  </si>
  <si>
    <t xml:space="preserve">Depuración y unificación de contenidos de los sitios  del Portal Web </t>
  </si>
  <si>
    <t>Sitios depurados</t>
  </si>
  <si>
    <t xml:space="preserve">Administración del Servicio de Audiencias Virtuales y Videoconferencias </t>
  </si>
  <si>
    <t>Audiencias y videoconferencias realizadas</t>
  </si>
  <si>
    <t>13.1</t>
  </si>
  <si>
    <t>Recepción de solicitud de audiencias virtuales por parte de los despachos judiciales a través de correo electrónico o por Sigobius.</t>
  </si>
  <si>
    <t>Solictudes recibidas</t>
  </si>
  <si>
    <t>La realización de audiencias virtuales se ha incrementado con respecto al año anterior, debido a la asignación de técnicos de agendamiento y asistencia en sitio en las principales sedes, donde se condensan la mayor cantidad de despachos judiciales. Adicionalmente las Unidades del Consejo Superior y Direccion Ejecutiva vienen haciendo uso en mayor proporción del servicio de streaming para capacitaciones, talleres, seminarios, eventos de interés general y particular de las funciones.</t>
  </si>
  <si>
    <t>13.2</t>
  </si>
  <si>
    <t>Inclusión en el aplicativo de gestión de videoconferencia</t>
  </si>
  <si>
    <t>Registros creados en el aplicativo</t>
  </si>
  <si>
    <t>13.3</t>
  </si>
  <si>
    <t>Solicitud de condiciones de conectividad para la realización de audiencias virtuales</t>
  </si>
  <si>
    <t>Eventos con apoyo total o parcial y streaming</t>
  </si>
  <si>
    <t>13.4</t>
  </si>
  <si>
    <t>Monitoreo a casos especiales durante la prestación del servicio.</t>
  </si>
  <si>
    <t>13.5</t>
  </si>
  <si>
    <t>Seguimiento y verificación de los servicios prestados.</t>
  </si>
  <si>
    <t>Informes verificados</t>
  </si>
  <si>
    <t>13.6</t>
  </si>
  <si>
    <t>Participación en reuniones de seguimiento para evaluar y formular acciones de mejora en el servicio.</t>
  </si>
  <si>
    <t>Actas de reunión</t>
  </si>
  <si>
    <t>Administración del Servicio de Correo Electrónico</t>
  </si>
  <si>
    <t>Cuentas de correo electrónico creadas</t>
  </si>
  <si>
    <t>14.1</t>
  </si>
  <si>
    <t>Gestion de solicitudes realizadas por los Despachos Judiciales, relacionadas con creación, modificación, trazabilidad de cuentas de correo.</t>
  </si>
  <si>
    <t>Los servicios y utilizacion de la mesa de ayuda se han incrementado debido al uso y apropiacion del correo electronico y de las herramientas colaborativas que vienen con la licencia de uso, asi como la necesidad que tienen los despachos judiciales y los servidores y funcionarios de realizar trabajo en equipo, herramientas como OneDrive, SharePoints y Teams han permitido que se incremente el uso el apoyo de la mesa de ayuda de correo.  Adicionalmente se usan mas herramientas interactivas y desarrollos propios para apoyar el servicio y brindar un mejor servicio a todos los funcionarios y servidores judiciales.</t>
  </si>
  <si>
    <t>14.2</t>
  </si>
  <si>
    <t>Gestión de depuración de cuentas de correo.</t>
  </si>
  <si>
    <t>Depuraciones realizadas</t>
  </si>
  <si>
    <t>14.3</t>
  </si>
  <si>
    <t>CENDOJ Sección de Gestión Documental</t>
  </si>
  <si>
    <t>Administración del archivo de la extinta Justicia Regional</t>
  </si>
  <si>
    <t>Número de procesos judiciales intervenidos técnicamente</t>
  </si>
  <si>
    <t>15.1</t>
  </si>
  <si>
    <t>Respuesta a solicitudes de información del archivo de la Justicia Regional</t>
  </si>
  <si>
    <t>Semanal</t>
  </si>
  <si>
    <t>Solicitudes atendidas</t>
  </si>
  <si>
    <t>Se realizan las actividades de custodia, consulta, préstamo,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t>
  </si>
  <si>
    <t>15.2</t>
  </si>
  <si>
    <t>Conservación preventiva, foliación, digitalización y actualización de información de procesos judiciales de la Justicia Regional</t>
  </si>
  <si>
    <t>Procesos judiciales digitalizados</t>
  </si>
  <si>
    <t xml:space="preserve">Administración Funcional del Sistema de Gestión de Correspondencia - SIGOBius  </t>
  </si>
  <si>
    <t>16.1</t>
  </si>
  <si>
    <t>Respuesta a solicitudes de soporte al sistema SIGOBius</t>
  </si>
  <si>
    <t>Solicitudes de soporte atendidas</t>
  </si>
  <si>
    <t>Se vienen atendiendo oportunamente todas las solicitudes de los usuarios del sistema, tanto de soporte como de capacitación, sin embargo, no se ha dado inicio a la implementación de la nueva versión de SIGOBius, debido a que la misma presenta fallos, reportados por el CENDOJ a los ingenieros de la entidad desarrolladora (PNUD), sin que a la fecha se hayan resuelto.</t>
  </si>
  <si>
    <t>16.2</t>
  </si>
  <si>
    <t>Capacitación a usuarios del sistema</t>
  </si>
  <si>
    <t>Usuarios capacitados</t>
  </si>
  <si>
    <t>Apoyo a la Secretaría Técnica del Comité de Archivo</t>
  </si>
  <si>
    <t>Propuestas presentadas</t>
  </si>
  <si>
    <t>17.1</t>
  </si>
  <si>
    <t>Convocatorias a sesión del Comité</t>
  </si>
  <si>
    <t xml:space="preserve">Documento  </t>
  </si>
  <si>
    <t>El 14 de mayo de 2019 se llevó a cabo la sesión del Comité Nacional de Archivo, en la que se presentaron tres instrumentos de gestión documental para concepto del Comité (tablas de retención documental, programa de gestión documental y tablas de valoración documental de la URNA). Los integrantes del Comité dieron unánimemente concepto favorable a dichos instrumentos que posteriormente fueron aprobados mediante Acuerdo del CSJ.</t>
  </si>
  <si>
    <t>17.2</t>
  </si>
  <si>
    <t>Propuestas presentadas para aprobación</t>
  </si>
  <si>
    <t>Convocatorias</t>
  </si>
  <si>
    <t>Mantenimiento del SIGCMA Proceso Gestión Documental</t>
  </si>
  <si>
    <t>18.1</t>
  </si>
  <si>
    <t>Revisión y actualización de  procedimientos y formatos</t>
  </si>
  <si>
    <t>Procedimientos y formatos revisados</t>
  </si>
  <si>
    <t>En el primer semestre de 2019 se revisaron y actualizaron los siguientes documentos del proceso de gestión documental: caracterización del proceso, seis procedimientos, un instructivo para la implementación de TRD y siete formatos, los cuales fueron  aprobados por el Comité directivo del SIGCMA y publicados en el sitio web del Sistema de Calidad. Así mismo, se han socializado mediante piezas de comunicación enviadas a los correos electrónicos de todos los productores documentales de la Rama Judicial.
La información del proceso se publicó en el sitio web del SIGCMA</t>
  </si>
  <si>
    <t>18.2</t>
  </si>
  <si>
    <t>Revisión, actualización y calificación de la matriz de riesgos</t>
  </si>
  <si>
    <t>18.3</t>
  </si>
  <si>
    <t>Revisión y actualización de indicadores</t>
  </si>
  <si>
    <t>18.4</t>
  </si>
  <si>
    <t>Formulación y ejecución de acciones de mejora</t>
  </si>
  <si>
    <t>CENDOJ Sección de atención al usuario</t>
  </si>
  <si>
    <t>Atención a usuarios de la Rama Judicial</t>
  </si>
  <si>
    <t>19.1</t>
  </si>
  <si>
    <t xml:space="preserve">Atención del correo: Info@cendoj.ramajudicial.gov.co 
</t>
  </si>
  <si>
    <t xml:space="preserve">Las consultas de los ciudadanos a través del chat, correo y SIGCMA sobre todos los temas de interes, se incrementan mensualmente, se destaca una frecuencia de  mayor consulta en los temas de directorio de despachos judiciales, temas de la unidad de Registro Nacional de Abogados (judicatura, tarjeta profesional, auxiliares de la justicia),  quejas contra abogados y despachos entre otros temas.     </t>
  </si>
  <si>
    <t>19.2</t>
  </si>
  <si>
    <t>Atención  de usuarios a través del chat.</t>
  </si>
  <si>
    <t>19.3</t>
  </si>
  <si>
    <t>Atención de QRS a través de Sistema integrado de Gestión de Calidad  y Medio Ambiente SIGCMA</t>
  </si>
  <si>
    <t>Apoyo juridico a la Dirección de la Unidad</t>
  </si>
  <si>
    <t>Solicitudes tramitadas</t>
  </si>
  <si>
    <t>20.1</t>
  </si>
  <si>
    <t xml:space="preserve">Trámite a Derechos de Petición y Solicitudes  dirigidos al CENDOJ.  </t>
  </si>
  <si>
    <t xml:space="preserve">Se destasca un interes mayor en los temas tecnologicos de Justicia Digital. </t>
  </si>
  <si>
    <t>20.2</t>
  </si>
  <si>
    <t>Traslado y respuesta de Acciones de tutela donde interviene el CENDOJ</t>
  </si>
  <si>
    <t xml:space="preserve">Actualización microsito Transparencia y acceso a la informaciòn pùblica </t>
  </si>
  <si>
    <t xml:space="preserve">Micrositio actualizado </t>
  </si>
  <si>
    <t>21.1</t>
  </si>
  <si>
    <t>Actualización de matriz de cumplimiento</t>
  </si>
  <si>
    <t xml:space="preserve">Matriz actualizada </t>
  </si>
  <si>
    <t xml:space="preserve">Estas actividades se vienen realizando desde el mes de junio. Las reuniones en PGN se han realizado los días 31/07/2019, 08/08/2019,  08/08/2019, 22/08/2019 y 10/10/2019. 
</t>
  </si>
  <si>
    <t>21.2</t>
  </si>
  <si>
    <t>Asistencia a reuniones en la Procuraduria  General de la Nación</t>
  </si>
  <si>
    <t xml:space="preserve">Semanal </t>
  </si>
  <si>
    <t>Reuniones externas</t>
  </si>
  <si>
    <t>21.3</t>
  </si>
  <si>
    <t xml:space="preserve">Realización reuniones internas de seguimiento </t>
  </si>
  <si>
    <t>Reuniones internas</t>
  </si>
  <si>
    <t>CENDOJ Dirección de la Unidad
 Asistencia de la Dirección de la Unidad</t>
  </si>
  <si>
    <t>Planeación y seguimiento Proyecto de Inversión</t>
  </si>
  <si>
    <t>Plan de inversión aprobado</t>
  </si>
  <si>
    <t>22.1</t>
  </si>
  <si>
    <t>Consolidación anteproyecto Plan de Inversión siguiente vigencia.</t>
  </si>
  <si>
    <t>Dentro del plan de inversión vigencia 2019 se presentaron para aprobación siete (7) actividades, de las cuales se contrataron cuatro (4), una (1) no fue autorizada por el Consejo Superior de la Judicatura y dos (2) no se inició el proceso de contratación.</t>
  </si>
  <si>
    <t>22.2</t>
  </si>
  <si>
    <t>Consolidación Plan de Inversiones presente vigencia (Marco Lógico y anexos)</t>
  </si>
  <si>
    <t>22.3</t>
  </si>
  <si>
    <t>Presentación Plan de Inversión para aprobación por parte del CSJ</t>
  </si>
  <si>
    <t>Acuerdos de aprobación</t>
  </si>
  <si>
    <t>22.4</t>
  </si>
  <si>
    <t>Elaboración del Plan de Acción</t>
  </si>
  <si>
    <t>22.5</t>
  </si>
  <si>
    <t>Elaboración del Plan Operativo</t>
  </si>
  <si>
    <t>22.6</t>
  </si>
  <si>
    <t>Realizar ajustes y alimentar información del proyecto en el SUIFP</t>
  </si>
  <si>
    <t>Actualizaciones</t>
  </si>
  <si>
    <t>22.7</t>
  </si>
  <si>
    <t>Elaboración de informes de seguimiento de ejecución</t>
  </si>
  <si>
    <t>22.8</t>
  </si>
  <si>
    <t>Seguimiento al Plan de Acción</t>
  </si>
  <si>
    <t>22.9</t>
  </si>
  <si>
    <t>Seguimiento al Plan Operativo</t>
  </si>
  <si>
    <t>22.10</t>
  </si>
  <si>
    <t>Registrar seguimiento y alimentar información del proyecto en el SPI</t>
  </si>
  <si>
    <t>Seguimientos realizados</t>
  </si>
  <si>
    <t>22.11</t>
  </si>
  <si>
    <t>Elaboración informe rendición de la cuenta (Contraloría)</t>
  </si>
  <si>
    <t>22.12</t>
  </si>
  <si>
    <t>Consolidación del Informe al Congreso del CENDOJ</t>
  </si>
  <si>
    <t>Justicia cercana al ciudadano y de comunicación</t>
  </si>
  <si>
    <t>Optimizar los servicios de gestión digital de procesos judiciales, procesamiento y divulgación de la información jurisprudencial, normativa y doctrinaria generada por la Rama</t>
  </si>
  <si>
    <t>Fortalecimiento de los mecanismos para el acceso a la información de la Rama Judicial a nivel nacional</t>
  </si>
  <si>
    <t>INFORMACIÓN ESTRATÉGICA</t>
  </si>
  <si>
    <t>PLANEACIÓN OPERATIVA DE ACTIVIDADES A EJECUTAR</t>
  </si>
  <si>
    <t>ACTIVIDADES EJECUTADAS EN LA VIGENCIA</t>
  </si>
  <si>
    <t>ESTADO DE AVANCE E INDICADORES DE CUMPLIMIENTO DEL PLAN</t>
  </si>
  <si>
    <t>DESCRIPCION   SOBRE    LIMITACIONES, DIFICULTADES   Y                                     LOGROS OBTENIDOS</t>
  </si>
  <si>
    <t>Avance de actividades programadas</t>
  </si>
  <si>
    <t>POLITICA</t>
  </si>
  <si>
    <t xml:space="preserve">OBJETIVOS DE CALIDAD </t>
  </si>
  <si>
    <t>ESTRATEGIAS PSDRJ 2015 - 2018</t>
  </si>
  <si>
    <t>ESTRATEGIA TRANSVERSAL PND 2014-2018</t>
  </si>
  <si>
    <t>PROGRAMAS</t>
  </si>
  <si>
    <t>SUB PROGRAMAS</t>
  </si>
  <si>
    <t>RESPONSABLE</t>
  </si>
  <si>
    <t>Acuerdo Funciones / numerales</t>
  </si>
  <si>
    <t xml:space="preserve">Cantidad actividades proceso operativo </t>
  </si>
  <si>
    <t>Unidad de medida de la Actividad o inversión programada</t>
  </si>
  <si>
    <t xml:space="preserve">Cantidad entregables programados </t>
  </si>
  <si>
    <t>Recursos  aprobados por CSJ - Plan inversion 2019 
(pesos)</t>
  </si>
  <si>
    <t>Recursos  vigentes apropiados segun SIIF</t>
  </si>
  <si>
    <t>Fecha inicio actividad</t>
  </si>
  <si>
    <t>Fecha término actividad</t>
  </si>
  <si>
    <t>Plazo (semanas)</t>
  </si>
  <si>
    <t>Cantidad de actividades ejecutadas</t>
  </si>
  <si>
    <t>Modalidad y Numero del contrato (Inversion)</t>
  </si>
  <si>
    <t xml:space="preserve">Cantidad entregables contratados 
</t>
  </si>
  <si>
    <r>
      <t xml:space="preserve">Cantidad de entragables pendientes por contratar </t>
    </r>
    <r>
      <rPr>
        <b/>
        <sz val="10"/>
        <color theme="5"/>
        <rFont val="Arial"/>
        <family val="2"/>
      </rPr>
      <t>(FORMULA)</t>
    </r>
  </si>
  <si>
    <r>
      <rPr>
        <b/>
        <sz val="9"/>
        <rFont val="Arial"/>
        <family val="2"/>
      </rPr>
      <t xml:space="preserve">Avance (%) proceso operativo </t>
    </r>
    <r>
      <rPr>
        <b/>
        <sz val="10"/>
        <rFont val="Arial"/>
        <family val="2"/>
      </rPr>
      <t xml:space="preserve">  </t>
    </r>
    <r>
      <rPr>
        <b/>
        <sz val="10"/>
        <color theme="5"/>
        <rFont val="Arial"/>
        <family val="2"/>
      </rPr>
      <t>(FORMULA)</t>
    </r>
  </si>
  <si>
    <r>
      <t xml:space="preserve">Avance % meta física 
</t>
    </r>
    <r>
      <rPr>
        <b/>
        <sz val="9"/>
        <color theme="5"/>
        <rFont val="Arial"/>
        <family val="2"/>
      </rPr>
      <t>(FORMULA)</t>
    </r>
  </si>
  <si>
    <t>DEMÁS ACTIVIDADES</t>
  </si>
  <si>
    <t>Politica democratizacion y administacion de la justicia</t>
  </si>
  <si>
    <t>Generar las condiciones adecuadas y convenientes necesarias para la transparencia, rendicion de cuenta sy partivcipacion ciudadana</t>
  </si>
  <si>
    <t>Rendicion de cuentas</t>
  </si>
  <si>
    <t>2,1,1</t>
  </si>
  <si>
    <t>Expedir los Certificados de Disponibilidad Presupuestal , CDP</t>
  </si>
  <si>
    <t>319 de 1998</t>
  </si>
  <si>
    <t>mensual</t>
  </si>
  <si>
    <t>Los CDP y RP expedidos obedecen a lassolicitudes presentadas por las diferentes dependencias ejecutoras del gasto: Funcionamiento e inverison.</t>
  </si>
  <si>
    <t>2,1,2</t>
  </si>
  <si>
    <t>Expedir los Registros Presupuestales del Compromiso por  los conceptos  del presupuesto de Funcionamiento e Inversiòn, RP.</t>
  </si>
  <si>
    <t>2,1,3</t>
  </si>
  <si>
    <t>Publicacion de Informes de ejecucion presupuestal en la pagina web</t>
  </si>
  <si>
    <t>2,1,4</t>
  </si>
  <si>
    <t>Elaborar y presentar  a Directores de Unidad, Informe de Ejecución  Presupuestal de Gastos: Vigencia Actual y Reserva Presupuestal</t>
  </si>
  <si>
    <t>Elaborar y presentar  a Directores de Unidad, informe de CDPs con saldo por comprometer</t>
  </si>
  <si>
    <t>2,1,5</t>
  </si>
  <si>
    <t>Elaborar y presentar  a Directores de Unidad, Informe de Registros presupuestales expedidos en la vigencia y que tienen saldo por Utilizar</t>
  </si>
  <si>
    <t>2,1,6</t>
  </si>
  <si>
    <t>Elaborar y presentar  a Directores de Unidad,  Informe de Registros Presupuestales constituidos como reserva y que tienen saldo por Utilizar.</t>
  </si>
  <si>
    <t xml:space="preserve">Plan Operativo Anual 2019 y su ejeución a diciembre 31 </t>
  </si>
  <si>
    <t>Valor aprobado en  Plan inversion 2019 
(pesos)</t>
  </si>
  <si>
    <t xml:space="preserve">1. Se dio inicio al contrato con la entrega de los productos correspondientes al primer pago: Fase de Diseño Formativo, en el cual se entregaron los siguientes documentos: 1. Documento diagnóstico, 2. Documento con el Plan de trabajo y Cronograma, 3. Informe Sesión Inicial y 4. Programación y Planeación de la validación de los documentos. El contrato esta diseñado para cumplirse en las vigencias 2019, 2020 y 2021, además se debe tener en cuenta los retrasos en el cronograma de actividades propios de la convocatoria 27.
2. Los cursos de inducción para nuevos empleados se adelantaron de manera satisfactoria alcanzando las metas propuestas en la mayoría de los casos.
2.2 El contrato para desarrollar el diplomado se adelanto con la entrega de tres productos iniciales en 2019 y para 2020 se desarrollara en su parte académica.
</t>
  </si>
  <si>
    <t>Escuela Judicial "Rodrigo Lara Bonilla"</t>
  </si>
  <si>
    <t>Programa de Ingreso</t>
  </si>
  <si>
    <t>Producto XY adquirido</t>
  </si>
  <si>
    <t>Concurso de Méritos Contrato de prestación de servicios No. 221 de 2019
Contratación Directa Contrato de Interadministrativo No. 73 de 2019
Orden de compra Acuerdo Marco Contrato de suministro No. 91 de 2019</t>
  </si>
  <si>
    <t>Curso de formación judicial inicial para magistrados y jueces de todas las especialidades y jurisdicciones.</t>
  </si>
  <si>
    <t>Curso de Formación Judicial Inicial</t>
  </si>
  <si>
    <t>Programa de inducción para empleados judiciales</t>
  </si>
  <si>
    <t>Actos Academicos</t>
  </si>
  <si>
    <t>1.2.1</t>
  </si>
  <si>
    <t>Diplomado para el fortalecimiento  de las competencias administrativas de los empleados de la Rama Judicial</t>
  </si>
  <si>
    <t>Diplomado</t>
  </si>
  <si>
    <t xml:space="preserve"> Programa de Formación Básica</t>
  </si>
  <si>
    <t>Concurso de Méritos Contrato de prestación de servicios No. 206 de 2019
Contratación Directa Contrato Interadministrativo No. 73 de 2019
Orden de compra Acuerdo Marco Contrato de suministro No. 91 de 2019
Adicional No. 2 Contrato No. 113 de 2018
Adicional No. 1 Contrato No. 117 de 2018
Contratación Directa Contrato de Prestación de No. 154 de 2019
Contratación Directa Contrato de Prestación de No. 157 de 2019</t>
  </si>
  <si>
    <t>Los programas de formación básica se desarrollaron con éxito, se alcanzaron las metas y se capacitaron mas personas de las planeadas en un principio. En cuanto a los diplomados se recibieron los primeros productos y su parte académica de desarrollara en el año 2020.</t>
  </si>
  <si>
    <t xml:space="preserve"> Formación en Derechos Humanos y DIH</t>
  </si>
  <si>
    <t>Perspectiva de Género</t>
  </si>
  <si>
    <t>Formación para el Cumplimiento de la Sentencia T-338/18 y el Auto 737/17</t>
  </si>
  <si>
    <t>Prevención del daño antijuridico</t>
  </si>
  <si>
    <r>
      <rPr>
        <b/>
        <sz val="9"/>
        <rFont val="Arial"/>
        <family val="2"/>
      </rPr>
      <t xml:space="preserve"> </t>
    </r>
    <r>
      <rPr>
        <sz val="9"/>
        <rFont val="Arial"/>
        <family val="2"/>
      </rPr>
      <t>Mecanismos alternativos de solución de conflictos</t>
    </r>
  </si>
  <si>
    <r>
      <rPr>
        <b/>
        <sz val="9"/>
        <rFont val="Arial"/>
        <family val="2"/>
      </rPr>
      <t xml:space="preserve"> </t>
    </r>
    <r>
      <rPr>
        <sz val="9"/>
        <rFont val="Arial"/>
        <family val="2"/>
      </rPr>
      <t>Justicia restaurativa.</t>
    </r>
  </si>
  <si>
    <t>2.6.1</t>
  </si>
  <si>
    <t>Diplomado para la práctica judicial en Justicia restaurativa.</t>
  </si>
  <si>
    <t>Derechos prevalentes de niños, niñas y adolescentes</t>
  </si>
  <si>
    <t>Ética Judicial</t>
  </si>
  <si>
    <t>2.9</t>
  </si>
  <si>
    <t>Constitucional</t>
  </si>
  <si>
    <t>2.9.1</t>
  </si>
  <si>
    <t>Diplomado en acciones constitucionales y derechos fundamentales</t>
  </si>
  <si>
    <t>2.10</t>
  </si>
  <si>
    <t>TIC  y B-Learning</t>
  </si>
  <si>
    <t>Formación continua con énfasis en oralidad</t>
  </si>
  <si>
    <t>Concurso de Méritos Contrato de prestación de servicios No. 206 de 2019
Contratación Directa Contrato Interadministrativo No. 73 de 2019
Orden de compra Acuerdo Marco Contrato de suministro No. 91 de 2019</t>
  </si>
  <si>
    <t>Los programas de formación continua con énfasis en oralidad se desarrollaron con éxito, se alcanzaron las metas y se capacitaron mas personas de las planeadas en un principio. En cuanto a los diplomados se recibieron los primeros productos y su parte académica de desarrollara en el año 2020.</t>
  </si>
  <si>
    <t>Familia</t>
  </si>
  <si>
    <t>Civil y Comercial</t>
  </si>
  <si>
    <t>3.2.1</t>
  </si>
  <si>
    <t>Diplomado para la práctica judicial en áreas del derecho privado</t>
  </si>
  <si>
    <t>Contencioso Administrativo</t>
  </si>
  <si>
    <t>3.3.1</t>
  </si>
  <si>
    <t>Diplomado para la práctica judicial en derecho Contencioso Administrativo</t>
  </si>
  <si>
    <t>Disciplinario</t>
  </si>
  <si>
    <t>Laboral</t>
  </si>
  <si>
    <t>3.5.1</t>
  </si>
  <si>
    <t>Diplomado para la práctica judicial en derecho Laboral</t>
  </si>
  <si>
    <t>Sistema de Responsabilidad Penal para Adolescentes</t>
  </si>
  <si>
    <t>Sistema Penal Acusatorio y justicia pena especializada</t>
  </si>
  <si>
    <t>3.7.1</t>
  </si>
  <si>
    <t>Diplomado para la práctica judicial en Derecho penal</t>
  </si>
  <si>
    <t>Ejecución de Penas y Medidas de Seguridad</t>
  </si>
  <si>
    <t>Justicia y Paz</t>
  </si>
  <si>
    <t>Restitución de Tierras</t>
  </si>
  <si>
    <t>Habilidades Humanas</t>
  </si>
  <si>
    <t>Contratación Directa Contrato Interadministrativo No. 73 de 2019
Orden de compra Acuerdo Marco Contrato de suministro No. 91 de 2019</t>
  </si>
  <si>
    <t>Los programas de formación en habilidades humanas se desarrollaron con éxito, se alcanzaron las metas, capacitaron mas personas de las planeadas en un principio y se desarrollaron más actividades de las programadas.</t>
  </si>
  <si>
    <t xml:space="preserve"> Habilidades Humanas</t>
  </si>
  <si>
    <t xml:space="preserve"> Actualización</t>
  </si>
  <si>
    <t>Contratación Directa Contrato Interadministrativo No. 73 de 2019
Orden de compra Acuerdo Marco Contrato de suministro No. 91 de 2019
Contratación Directa Contrato de prestación de servicios No. 128 de 2019
Contratación Directa Contrato de prestación de servicios No. 109 de 2019
Contratación Directa Contrato de prestación de servicios No. 107 de 2019
Contratación Directa Contrato de prestación de servicios No. 153 de 2019</t>
  </si>
  <si>
    <t>El programa de actualización alcanzo las metas señaladas en la mayoria de los eventos programados, y en su total se superaron las expectativas que se tenian.</t>
  </si>
  <si>
    <t xml:space="preserve">Capacitación y acciones para la consolidación nacional de la Jurisdicción constitucional </t>
  </si>
  <si>
    <t>Capacitación y acciones para la consolidación nacional de la jurisdicción ordinaria</t>
  </si>
  <si>
    <t>Capacitación y acciones para la consolidación para la incorporación de la perspectiva de género en la rama judicial</t>
  </si>
  <si>
    <t xml:space="preserve">Capacitación y acciones para la consolidación Nacional de la  Jurisdicción Contencioso Administrativo </t>
  </si>
  <si>
    <t>Capacitación y acciones para la consolidación nacional del Consejo Superior de la Judicatura</t>
  </si>
  <si>
    <t>Capacitación y acciones para la consolidación nacional Sala Jurisdicción Disciplinaria o Comisión Nacional de Disciplina Judicial</t>
  </si>
  <si>
    <t>5.7</t>
  </si>
  <si>
    <t>Capacitación sobre dignidad de la justicia y memoria histórica en torno al holocausto del Palacio de Justicia</t>
  </si>
  <si>
    <t>5.8</t>
  </si>
  <si>
    <t xml:space="preserve">Formación para la Red Iberoamericana Escuelas Judiciales </t>
  </si>
  <si>
    <t>Orden de compra Acuerdo Marco Contrato de suministro No. 91 de 2019</t>
  </si>
  <si>
    <t>El objetivo general del subprograma se cumplió, con la participación de la Escuela Judicial en las reuniones de la Junta Directiva y la Asamblea de la RIAEJ, asistiendo a dos (2) actividades previstas, la primera la XLVI reunión ordinaria de Junta Directiva de la RIAEJ y Curso de Formación de la RIAEJ en la ciudad de Córdoba -España-, la segunda la XLVII Junta Directiva y X Asamblea General de la RIAEJ en la ciudad de Brasilia – Brasil-, que fueron las únicas actividades convocadas por la Secretaría General de la RIAEJ. Colombia fue ratificada como integrante de la Junta Directiva, asumió la coordinación del grupo de trabajo de ética judicial entre las Escuelas Judiciales de Iberoamérica, entregó el módulo de aprendizaje autodirigido en ética judicial validado por la Secretaría General de la RIAEJ, elaboró un estudio sobre los programas de formación y la normativa existente en materia de ética judicial en la región y entregó la actualización de la norma de calidad RIAEJ NCR 1000:2019.</t>
  </si>
  <si>
    <t>Red Iberoamericana de Escuelas Judiciales</t>
  </si>
  <si>
    <t>Formación para Jueces de Paz</t>
  </si>
  <si>
    <t>Se superaron las metas de población capacitada del programa de formación de jueces de paz y de reconsideración.</t>
  </si>
  <si>
    <t>Jueces de Paz y Reconsideración</t>
  </si>
  <si>
    <t>Formación intercultural y de derecho propio para mejorar la coordinación entre el Sistema Judicial Nacional, la Jurisdicción Especial Indígena y los grupos étnicos</t>
  </si>
  <si>
    <t>Las metas en capacitación de autoridades indígenas se alcanzaron satisfactoriamente aunque se debió reprogramar una actividad para el año 2020.</t>
  </si>
  <si>
    <t>Jurisdicción Especial Indígena y los grupos étnicos.</t>
  </si>
  <si>
    <t>Formación en Sistema Integrado de Gestión de Calidad</t>
  </si>
  <si>
    <t>En el programa de gestión de calidad en general se alcanzaron las metas establecidas.</t>
  </si>
  <si>
    <t>Sistema Integrado de Gestión de Calidad</t>
  </si>
  <si>
    <t>Construcción de Conocimiento</t>
  </si>
  <si>
    <t>Contratación Directa Contrato Interadministrativo No. 73 de 2019
Orden de compra Acuerdo Marco Contrato de suministro No. 91 de 2019
Contratación Directa Contrato de prestación de servicios No. 161 de 2019
Contratación Directa Contrato de prestación de servicios No. 191 de 2019
Contratación Directa Contrato de prestación de servicios No. 93 de 2019
Contratación Directa Contrato de prestación de servicios No. 87 de 2019
Contratación Directa Contrato de prestación de servicios No. 112 de 2019
Contratación Directa Contrato de prestación de servicios No. 151 de 2019
Contratación Directa Contrato de prestación de servicios No. 163 de 2019
Contratación Directa Contrato de prestación de servicios No. 189 de 2019
Contratación Directa Contrato de prestación de servicios No. 103 de 2019
Contratación Directa Contrato de Interadministrativo No. 118 de 2019
Contratación Directa Contrato de prestación de servicios No. 129 de 2019
Contratación Directa Contrato de prestación de servicios No. 162 de 2019</t>
  </si>
  <si>
    <t xml:space="preserve"> </t>
  </si>
  <si>
    <t>Fortalecimiento de la red de formadores judiciales</t>
  </si>
  <si>
    <t>10.1.1</t>
  </si>
  <si>
    <t>Diplomado en la fdormación judicial integral, prácticas pedagógicas y enseñanza del derecho para la red de formadores de la (EJRLB)</t>
  </si>
  <si>
    <t>Construcción de  de materiales académicos para los diferentes cursos y programas de formación</t>
  </si>
  <si>
    <t>10.2.1</t>
  </si>
  <si>
    <t>Construcción de un módulo de formación sobre liquidaciones para la especialidad contencioso administrativo</t>
  </si>
  <si>
    <t>Módulo de Formación</t>
  </si>
  <si>
    <t>10.2.2</t>
  </si>
  <si>
    <t>Construcción de un módulo de formación sobre prevención del daño antijurídico por privación injusta de la libertad - enfocado en la imposición de las medidas de aseguramiento</t>
  </si>
  <si>
    <t>10.2.3</t>
  </si>
  <si>
    <t>Construcción de un módulo de formación parea asistentes sociales en la Rama Judicial</t>
  </si>
  <si>
    <t>10.2.4</t>
  </si>
  <si>
    <t>Actualiuzación de módulo de formación sobre interpretación constitucional</t>
  </si>
  <si>
    <t>Módulo de Formación Actualizado</t>
  </si>
  <si>
    <t>10.2.5</t>
  </si>
  <si>
    <t>Construcción de dos (2) documentos de formación sobre sociedadesy teoría del negocio juridico</t>
  </si>
  <si>
    <t xml:space="preserve">Documentos de formación </t>
  </si>
  <si>
    <t>10.2.6</t>
  </si>
  <si>
    <t>Construcción de un documento de trabajo sobre derecho electoral</t>
  </si>
  <si>
    <t xml:space="preserve">Documento de formación </t>
  </si>
  <si>
    <t>10.2.7</t>
  </si>
  <si>
    <t>Construcción de un módulo de formación sobre derecho de seguros</t>
  </si>
  <si>
    <t>10.2.8</t>
  </si>
  <si>
    <t>Construcción de un módulo de Formación sobre derecho económico: intervención del estado en la economía y el derecho del consumidor financiero</t>
  </si>
  <si>
    <t>10.2.9</t>
  </si>
  <si>
    <t>Construcción de un módulo de formación sobre derecho penal especial</t>
  </si>
  <si>
    <t>10.2.10</t>
  </si>
  <si>
    <t>Construcción de un módulo Disciplinario</t>
  </si>
  <si>
    <t>10.2.11</t>
  </si>
  <si>
    <t>Construcción de un módulo de formación sobre técnicas de interrogatoriio con enfoque diferencia de sujetos</t>
  </si>
  <si>
    <t>10.2.12</t>
  </si>
  <si>
    <t>Construcción de un módulo de formación  sobre justicia restaurativa</t>
  </si>
  <si>
    <t>10.2.13</t>
  </si>
  <si>
    <t>Construcción de tres documentos de formación y un podcast por cada temática de los mismos sobre evidencia digital</t>
  </si>
  <si>
    <t>10.2.14</t>
  </si>
  <si>
    <t xml:space="preserve">Actualización del módulos laboral individual </t>
  </si>
  <si>
    <t>10.2.15</t>
  </si>
  <si>
    <t>Actualización del módulo de Juez director del despacho</t>
  </si>
  <si>
    <t>10.2.16</t>
  </si>
  <si>
    <t>Construcción de un documento de formación trabajo sobre el acceso a la administración de justicia por parte de personas con discapacidad auditiva</t>
  </si>
  <si>
    <t>10.2.17</t>
  </si>
  <si>
    <t>Virtualización de cuatro (4) módulos de formación autodirigida de los programas de formación autocontinuada</t>
  </si>
  <si>
    <t>Módulo de Formación Virtualizados</t>
  </si>
  <si>
    <t>10.2.18</t>
  </si>
  <si>
    <t>Contratación de la asesoría en pedagogía y metodología para la construcción de los planes y materiales académicos de la Escuela Judicial “Rodrigo Lara Bonilla”.</t>
  </si>
  <si>
    <t>Informesde módulos revisados</t>
  </si>
  <si>
    <t>10.2.19</t>
  </si>
  <si>
    <t>Impresión y diagramación  de materiales académicos</t>
  </si>
  <si>
    <t xml:space="preserve">Impresos </t>
  </si>
  <si>
    <r>
      <rPr>
        <b/>
        <sz val="9"/>
        <color rgb="FF000000"/>
        <rFont val="Arial"/>
        <family val="2"/>
      </rPr>
      <t xml:space="preserve"> </t>
    </r>
    <r>
      <rPr>
        <sz val="9"/>
        <color rgb="FF000000"/>
        <rFont val="Arial"/>
        <family val="2"/>
      </rPr>
      <t>Investigación</t>
    </r>
  </si>
  <si>
    <t>10.3.1</t>
  </si>
  <si>
    <t>Contratación para la asesoría en la gestión de los aspectos metodológicos y técnicos para la implementación de la investigación formativa y aplicada de la Escuela Judicial "Rodrigo Lara Bonilla"</t>
  </si>
  <si>
    <t>Informes y documentos técnicos</t>
  </si>
  <si>
    <t>Fortalecimiento de la Escuela Judicial "Rodrigo Lara Bonilla"</t>
  </si>
  <si>
    <t>10.4.1</t>
  </si>
  <si>
    <t>Consultoría para el diseño y desarrollo del proyecto para la adquisición de una plataforma tecnológica para la virtualización de la capacitación que imparte la (EJRLB)</t>
  </si>
  <si>
    <t>Informe de resultados</t>
  </si>
  <si>
    <t>Alianzas y Convenios con instituciones</t>
  </si>
  <si>
    <t>Cursos</t>
  </si>
  <si>
    <t>Formación en Proyección Social</t>
  </si>
  <si>
    <t>Las actividades de proyección social se adelantaron con éxito al capacitar a más personas de las proyectadas.</t>
  </si>
  <si>
    <t>Proyección Social</t>
  </si>
  <si>
    <t>Pago de vigencia expirada</t>
  </si>
  <si>
    <t>Reconocimiento y pago de los valores adeudados al operador logístico (Imprenta Nacional de Colombia) por los servicios prestados durante el desarrollo del Plan de Formación de la Escuela Judicial “Rodrigo Lara Bonilla” en la vigencia 2017 (contrato 83 de 2017).</t>
  </si>
  <si>
    <t>Se realizo el pago total del contrato con el operador logístico de año 2017, que se encontraba en vigencias expiradas.</t>
  </si>
  <si>
    <t>Informe de reconocimiento de pago</t>
  </si>
  <si>
    <t xml:space="preserve">Debido a múltiples requerimientos se adicionó el Contrato No. 31 de 2019 suscrito con RTVC en $475.000.000, para un totoal de $1.425.000.000.  Se prorrogó hasta el 14 de febrero de 2020
A diciembre 31 de 2019 se realizaron en total 40 productos audiovisuales </t>
  </si>
  <si>
    <t xml:space="preserve">Anticorrupción y Transparencia </t>
  </si>
  <si>
    <t>Realizar la preproducción producción y emisión de radio, teleconferencias y/o programas de televisión</t>
  </si>
  <si>
    <t>Publicaciones audiovisuales realizadas</t>
  </si>
  <si>
    <t>Contratación Directa
Contrato 31 de 2019</t>
  </si>
  <si>
    <t>Elaboración de documento técnico con sus anexos</t>
  </si>
  <si>
    <t>Documento técnico</t>
  </si>
  <si>
    <t>Presentación de la actividad para aprobación por parte del CSJ</t>
  </si>
  <si>
    <t xml:space="preserve">Actividad aprobada </t>
  </si>
  <si>
    <t>Apoyo funcional  a la DEAJ en la elaboración de formatos con especificaciones técnicas</t>
  </si>
  <si>
    <t>Proyecto de formato con especificaciones técnicas</t>
  </si>
  <si>
    <t>Acompañamiento funcional a la DEAJ en la étapa precontractual</t>
  </si>
  <si>
    <t>Contrato suscrito por la DEAJ</t>
  </si>
  <si>
    <t>Seguimiento a la ejecución de la actividad</t>
  </si>
  <si>
    <t>Realizar el diseño y diagramación de información para formatos impresos y electrónicos y su correspondiente impresión o grabación</t>
  </si>
  <si>
    <t>Publicaciones impresas y digitales realizadas</t>
  </si>
  <si>
    <t>Contratación Directa
Contrato 104 de 2019</t>
  </si>
  <si>
    <t xml:space="preserve">
Contrato No. 104 de 2019, suscrito con la Imprenta Nacional de Colombia el 8 de agosto de 2019. A diciembre 31 de 2019 se realizaron en total 17 publicaciones</t>
  </si>
  <si>
    <t xml:space="preserve">Justicia cercana al ciudadano y de comunicación
</t>
  </si>
  <si>
    <t>Actualizar las colecciones documentales de las bibliotecas de la Rama Judicial</t>
  </si>
  <si>
    <t>Libros adquiridos</t>
  </si>
  <si>
    <t>SAMC
Contrato No. 135 de 2019</t>
  </si>
  <si>
    <t>Se cumplio dentro del término con la ejecución del contrato. 
Se entrego un total de  3258 a seis biblioteca, a cada una le correspondieron 543
Biblioteca Enrique Low Murtra
Biblioteca de la Dirección Ejecutiva Seccional de Medellín
Biblioteca Administrativo del Valle del Cauca
Tribunal Superior de Ibagué
Tribunal Superior de Manizales
Tribunal Administrativa de Cundinamarca</t>
  </si>
  <si>
    <t>Coordinar y acompañar las actividades en la implementación de los procesos judiciales digitales</t>
  </si>
  <si>
    <t>Despachos Judiciales asistidos</t>
  </si>
  <si>
    <t xml:space="preserve">Se propone alinear con los proyectos de inversión del Banco Mundial, no obstante el 22 de agosto de 2019, se envío de solicitud de autorización de vigencias futuras año 2020 por valor de $1,000,000,000 para realizar el "Modelamiento y automatización de los procesos judiciales de la jurisdicción disciplinaria" con propuesta de ejecución así:
Vigencia 2019:    $500,000,000
Vigencia 2020: $1,000,000,000 
Autorización nuevas vigencias futuras por valor de $1,000,000,000, (Octubre 2019)
Apoyo funcional en la DEAJ en la étapa precontractual
No se inició el proceso de contratación por parte de la DEAJ.
</t>
  </si>
  <si>
    <t>Elaborar los documentos metodológicos de la gestión documental judicial: Tablas de Valoración Documental (TVD) para las Altas Cortes de la Rama Judicial y formulación del Sistema Integrado de Conservación de documentos (SIC)</t>
  </si>
  <si>
    <t>Documentos metodológicos elaborados.</t>
  </si>
  <si>
    <t>Concurso de Meritos No. 09 de 2019
Contrato No. 207 de 2019</t>
  </si>
  <si>
    <t xml:space="preserve">Trámite y autorización de vigencias futuras 2020 por valor de $470,000,000, (Julio 2019)
Presentación de documentos para aprobación de la inversión por parte del CSJ (aprobado en Julio de 2019)
Por reorientación de actividades (sustitución de la disponibilidad presupuestal), se realizo nuevo trámite de vigencias futuras 2020.
Autorización nuevas vigencias futuras por valor de $1,700,000,000, (Octubre 2019)
Apoyo funcional en la DEAJ en la étapa precontractual.
Suscripción Contrato No. 207 de 2019 con la UT Estrategias Documentales, (Diciembre 2019).
El cronograma inicialmente programado debió ser ajustado así como también las metas y la programación de recursos para la siguiente vigencia, el contrato se suscribió en la última semana de diciembre,por lo que los productos se recibiran en la vigencia 2020. 
</t>
  </si>
  <si>
    <t>Solicitud de aprobación vigencias futuras ante DNP y MinHacienda</t>
  </si>
  <si>
    <t>Documento de aprobación de vigencias futuras</t>
  </si>
  <si>
    <t>Fortalecer, modernizar y mejorar  los servicios de información ofrecidos a través del portal web de la Rama Judicial, adaptación de las políticas de gobierno en línea, aplicaciones intuitivas de auto atención a los ciudadanos, aplicación móvil, soporte y mantenimiento de aplicaciones conexas</t>
  </si>
  <si>
    <t>Servicios de información y comunicaciones apoyados</t>
  </si>
  <si>
    <t>Presentación de documentos para aprobación de la inversión por parte del CSJ (aprobado en mayo de 2019)
Por reorientación de actividades, trámite de vigencias futuras 2020 por valor de $600,000,000, (Agosto 2019)
Apoyo funcional en la DEAJ en la étapa precontractual.
Autorización vigencias futuras por valor de $600,000,000, (Octubre 2019)
Apoyo funcional en la DEAJ en la étapa precontractual.
La Junta de Contratación determinó no viabilizar el proceso de contratación en razón a que no se cuenta con el tiempo suficiente para su ejecución durante el 2019, (noviembre 2019)</t>
  </si>
  <si>
    <t>Anticorrupción y Transparencia 
Justicia cercana al ciudadano y de comunicación</t>
  </si>
  <si>
    <t>Actualizar los contenidos de los sistemas de información de las fuentes formales del derecho</t>
  </si>
  <si>
    <t>Registros Jurisprudenciales procesados</t>
  </si>
  <si>
    <r>
      <t xml:space="preserve">Presentación de documentos para aprobación de la inversión por parte del CSJ por valor de $530,000,000.
Esta actividad agrupaba las siguientes programadas en el Plan Sectorial de Desarrollo:
-Recopilar y analizar información de las fuentes formales de derecho generando conocimiento
-Integrar información jurisprudencial en el Sistema de Administración y Consulta.
-Integrar información doctrinaria  y normativa de las bibliotecas Judiciales en el SIDN (Sistema de Información Doctrinario y Normativo)
En sesión del 15 de mayo de 2019 se decidió por parte del Consejo Superior de la Judicatura </t>
    </r>
    <r>
      <rPr>
        <u/>
        <sz val="11"/>
        <rFont val="Arial"/>
        <family val="2"/>
      </rPr>
      <t>no aprobar</t>
    </r>
    <r>
      <rPr>
        <sz val="11"/>
        <rFont val="Arial"/>
        <family val="2"/>
      </rPr>
      <t xml:space="preserve"> esta actividad dentro del plan de inversión de la presente vigencia.
Con parte de estos recursos ($475,000,000) se presentó propuesta que fué aprobada para adicionar el Contrato No. 31 de 2019 suscrito con RTVC.
</t>
    </r>
  </si>
  <si>
    <t>Mediante Resolución 6480 del 19 de noviembre de 2019, la Dirección Ejecutiva adjudicó el concurso de méritos No.06 a la empresa Soporte Lógico Ltda, el Contrato 196 de 2019.  El Ministerio de Hacienda y Crédito Publico mediante Oficio 2-2019-048855 del 2 de diciembre de  2019, autorizó la constitución de vigencias futuras por $400.000.000 para la realización de esta actividad durante la vigenica 2020.</t>
  </si>
  <si>
    <t>Realizar el diseño, desarrollo e implementación de un software de gestión integrado para los procesos de selección y calificación de servicios de funcionarios y empleados de la Rama Judicial a nivel central y seccional</t>
  </si>
  <si>
    <t xml:space="preserve">Producto </t>
  </si>
  <si>
    <t>Concurso de méritos</t>
  </si>
  <si>
    <t>Presentación Plan de Inversion y Documentos Tecnicos para aprobcacion al CSJ</t>
  </si>
  <si>
    <t>Solicitud de CDP, suministro de información técnica para la elaboracion de estudios de mercado, estudio sector, matriz de riesgos  y estudios previos</t>
  </si>
  <si>
    <t xml:space="preserve">Autorización de contratación DEAJ </t>
  </si>
  <si>
    <t>Obtención de conceptos de viabilidad jurídica y viabilidad técnica Unidades DEAJ</t>
  </si>
  <si>
    <t>Aprobación de documentación Junta de Contratación</t>
  </si>
  <si>
    <t>Realizar el acompañamiento técnico en el proceso de contratación y/o desarrollo de la actividad</t>
  </si>
  <si>
    <t xml:space="preserve">Acta, documento o informe </t>
  </si>
  <si>
    <t>Realizar la definición de perfiles por competencias y actualización de requisitos y funciones para cargos de empleados de tribunales, juzgdos, centros y oficinas de servicios  de la Rama Judicial</t>
  </si>
  <si>
    <t>Concurso de Meritos</t>
  </si>
  <si>
    <t xml:space="preserve">Mediante Resolución 5820 del 30 de septiembre de 2019, la Dirección Ejecutiva adjudicó el concurso de méritos No.02  a la empresa Crece  S.A.S., el Contrato 156 de 2019, quien realizó la entrega de los productos relacionados con el contrato. </t>
  </si>
  <si>
    <t>Presentación Plan de Inversion y Documentos Tecnicos para aprobación al CSJ</t>
  </si>
  <si>
    <t>Autorización de contratación DEAJ</t>
  </si>
  <si>
    <t>Realizar el acompañamiento técnico en el proceso de contratación y/o desarrollo de la actividad.</t>
  </si>
  <si>
    <t>ASESORÍA Y ACOMPAÑAMIENTO AL PROCESO PRECONTRACTUAL, CONTRACTUAL Y POST CONTRACTUAL (Estudios Previos, Indicadores Financieros, Evaluaciones Técnicas y Financieras)</t>
  </si>
  <si>
    <t>Trámites de procesos de contratación</t>
  </si>
  <si>
    <t>Permanente</t>
  </si>
  <si>
    <t>Estudios Previos tramitados</t>
  </si>
  <si>
    <r>
      <rPr>
        <u/>
        <sz val="10"/>
        <rFont val="Arial"/>
        <family val="2"/>
      </rPr>
      <t>ESTUDIOS PREVIOS</t>
    </r>
    <r>
      <rPr>
        <sz val="10"/>
        <rFont val="Arial"/>
        <family val="2"/>
      </rPr>
      <t xml:space="preserve">: Los procesos que se tramitaron corresponden a las unidades partner UDAE y UNIDAD DE AUDITORIA, de estos procesos se logró al 31 de diciembre se logró contratación de 8 solicitudes de contratación competencia de la Unidad de Planeación, las dos faltantes corresponden a la U. de Informática.  </t>
    </r>
    <r>
      <rPr>
        <u/>
        <sz val="10"/>
        <rFont val="Arial"/>
        <family val="2"/>
      </rPr>
      <t>EVALUACIONES</t>
    </r>
    <r>
      <rPr>
        <sz val="10"/>
        <rFont val="Arial"/>
        <family val="2"/>
      </rPr>
      <t xml:space="preserve">: En promedio se realiza al año la evaluación de 500 ofertas presentadas a los diferentes procesos de selección; al 30 de junio de 2019, se evaluaron 41 propuestas lo que signifca el 8.2% de propuestas esperado. El mayor número de ofertas generalmente se presenta en los 4 últimos meses del año. </t>
    </r>
    <r>
      <rPr>
        <u/>
        <sz val="10"/>
        <rFont val="Arial"/>
        <family val="2"/>
      </rPr>
      <t>INDICADORES</t>
    </r>
    <r>
      <rPr>
        <sz val="10"/>
        <rFont val="Arial"/>
        <family val="2"/>
      </rPr>
      <t xml:space="preserve">: el análisis de indicadores para los proyectos de contratación, se gestionan de manera inmediata al momento de la solicitud. Se gestionó el 100% de los requerimientos solicitados. Cada solicitud corresponde a 6 o 7 indicadores por modalidad y tipo de contratación. </t>
    </r>
    <r>
      <rPr>
        <u/>
        <sz val="10"/>
        <rFont val="Arial"/>
        <family val="2"/>
      </rPr>
      <t>RESPUESTAS OBSERVACIONES</t>
    </r>
    <r>
      <rPr>
        <sz val="10"/>
        <rFont val="Arial"/>
        <family val="2"/>
      </rPr>
      <t xml:space="preserve">: se ha dado respuesta inmediata a las inquietudes de los interesados a participar en los procesos de selección. Se dió respuesta al 100% de las solicitudes. </t>
    </r>
    <r>
      <rPr>
        <u/>
        <sz val="10"/>
        <rFont val="Arial"/>
        <family val="2"/>
      </rPr>
      <t>SUPERVISION</t>
    </r>
    <r>
      <rPr>
        <sz val="10"/>
        <rFont val="Arial"/>
        <family val="2"/>
      </rPr>
      <t>: Una vez se elaboran los contratos de las Unidades Partner, se inicia la supervisión de contratos con el apoyo de la Unidad técnica.  LIQUIDACION: Cuando culminan los contratos dentro de los cuatro meses siguientes se realiza la liquidación y se remite a la Unidad de Asistencia legal para su revisión y término.</t>
    </r>
  </si>
  <si>
    <t>Evaluaciones Financieras</t>
  </si>
  <si>
    <t>Formulación Indicadores</t>
  </si>
  <si>
    <t>Respuestas observaciones Financieras (Sobre Evaluaciones e indicadores)</t>
  </si>
  <si>
    <t>Supervisión Contratos asignados</t>
  </si>
  <si>
    <t>Liquidación Contratos asignados</t>
  </si>
  <si>
    <t>ATENCION VISITA DE LA CONTRALORIA GENERAL DE LA REPUBLICA</t>
  </si>
  <si>
    <t xml:space="preserve">Elaboración de memorandos con los objetivos y tiempos de la visita de la Contraloría General de la República </t>
  </si>
  <si>
    <t>Comunicado</t>
  </si>
  <si>
    <t>La Unidad de planeación es el enlace, entre la CGR y las Unidades del  Consejo Superior de la Judicatura y Dirección Ejecutiva de Administración Judicial durante el periodo o periodos que el ente de control realiza las auditorías de control.  Se lleva el control en los tiempos establecidos por la ley para dar respuesta, se realizan solicitudes de prorroga cuando las unidades lo requieren, se comunica a cada responsable de la información solicitada, adicionalmente se da respuesta a oficinas diferenes a la auditoría en sitio sobre solicitudes especiales de información.</t>
  </si>
  <si>
    <t xml:space="preserve">Recepción y traslado de los requerimientos de la Contraloría General de la República </t>
  </si>
  <si>
    <t>Solicitud de información</t>
  </si>
  <si>
    <t>Consolidación y respuesta a la Contraloría General de la República  dentro de términos</t>
  </si>
  <si>
    <t>Respuesta a requerimiento</t>
  </si>
  <si>
    <t>Atención visitas especiales</t>
  </si>
  <si>
    <t>PRESENTACIÓN INFORMES CONTRALORÍA GENERAL DE LA REPÚBLICA (Transmitir a través del sistema SIRECI (Sistema de Rendición de Cuentas e Informes), lo cual es de obligatorio cumplimiento)</t>
  </si>
  <si>
    <t xml:space="preserve">M-1: CUENTA O INFORME ANUAL CONSOLIDADO — El informe que debe presentar la Rama Judicial sobre la administración, el manejo y rendimiento de fondos, bienes o recursos públicos, correspondiente a cada Vigencia </t>
  </si>
  <si>
    <t>Informe transmitido</t>
  </si>
  <si>
    <t>Se han presentado todos los informes de acuerdo con la Resolución 7350 de 2013 y su modificación número 0033 de 2019, dentro de los términos y condiciones exigidos por los entes de control, no obstante, se sigue presentando dificultad en la recolección de la información de las seccionales (Las cantidades de actividades ejecutadas incluyen oficios, correos electrónicos).  La Resolución 0033, modifico la periodicidad de presentación del informe de gestión contractual de forma trimestral a forma mensual.</t>
  </si>
  <si>
    <t>M-3: PLAN DE MEJORAMIENTO AVANCE — Semestralmente se informa el avance del Plan de Mejoramiento</t>
  </si>
  <si>
    <t>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</si>
  <si>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Ocasional</t>
  </si>
  <si>
    <t>M-9: GESTIÓN CONTRACTUAL – trimestralmente se presentan los informes. Cada trimestre el informe lo integran los Contratos nuevos, adiciones, prórrogas y liquidaciones que se realizan durante un trimestre e incluye las 21 seccionales a nivel nacional.</t>
  </si>
  <si>
    <t>M-11.1: ECONOM Y FINANZAS - PERSONAL Y COSTOS, el informe sobre los costos de personal.</t>
  </si>
  <si>
    <t>INFORME REGIONALIZADO PRESUPUESTO Y CONTRATOS</t>
  </si>
  <si>
    <t>PRESENTACIÓN DE INFORMES A LA CÁMARA DE REPRESENTANTES</t>
  </si>
  <si>
    <t>Elaboración y consolidación del informe anual de información financiera y de gestión tendiente al fenecimiento de la cuenta anual del Consejo Superior de la Judicatura, por parte de la Comisión Legal de Cuentas de la Cámara de Representantes</t>
  </si>
  <si>
    <t>Informe Radicado</t>
  </si>
  <si>
    <t>Se presentaron todos los informes dentro de los términos y condiciones exigidos por la Cámara de representantes.  Se espera en el segundo semestre la solicitud para presentación a control político en razón al no fenecimiento de la cuenta con la CGR.</t>
  </si>
  <si>
    <t>Dar respuesta a todos los requerimiento que con base en la información del informe anual hace la Comisión Legal de Cuentas</t>
  </si>
  <si>
    <t>DISEÑO DE METODOLOGÍAS CON SU SEGUIMIENTO</t>
  </si>
  <si>
    <t>Metodología para la presentación de los informes de gestión</t>
  </si>
  <si>
    <t>Metología</t>
  </si>
  <si>
    <r>
      <t xml:space="preserve">Se encuentran en proceso de ajuste dentro de los parámetros establecidos dentro del SIGMA. </t>
    </r>
    <r>
      <rPr>
        <u/>
        <sz val="10"/>
        <rFont val="Arial"/>
        <family val="2"/>
      </rPr>
      <t>Informes de gestión</t>
    </r>
    <r>
      <rPr>
        <sz val="10"/>
        <rFont val="Arial"/>
        <family val="2"/>
      </rPr>
      <t xml:space="preserve">: Se encuentra en proceso. </t>
    </r>
    <r>
      <rPr>
        <u/>
        <sz val="10"/>
        <rFont val="Arial"/>
        <family val="2"/>
      </rPr>
      <t>Determinación de indicadores</t>
    </r>
    <r>
      <rPr>
        <sz val="10"/>
        <rFont val="Arial"/>
        <family val="2"/>
      </rPr>
      <t xml:space="preserve">: falta aprobación comité de calidad. </t>
    </r>
    <r>
      <rPr>
        <u/>
        <sz val="10"/>
        <rFont val="Arial"/>
        <family val="2"/>
      </rPr>
      <t>Presentación informes SIRECI</t>
    </r>
    <r>
      <rPr>
        <sz val="10"/>
        <rFont val="Arial"/>
        <family val="2"/>
      </rPr>
      <t xml:space="preserve">:   Se desarrolló la metodología para la evaluación financiera sin embargo la Unidad de Informática no contaba con recursos para su desarrollo. </t>
    </r>
    <r>
      <rPr>
        <u/>
        <sz val="10"/>
        <rFont val="Arial"/>
        <family val="2"/>
      </rPr>
      <t>Manual de funciones</t>
    </r>
    <r>
      <rPr>
        <sz val="10"/>
        <rFont val="Arial"/>
        <family val="2"/>
      </rPr>
      <t>: Se remitió a la Unidad de Recursos Humanos.</t>
    </r>
    <r>
      <rPr>
        <u/>
        <sz val="10"/>
        <rFont val="Arial"/>
        <family val="2"/>
      </rPr>
      <t xml:space="preserve"> Evaluación Financiera</t>
    </r>
    <r>
      <rPr>
        <sz val="10"/>
        <rFont val="Arial"/>
        <family val="2"/>
      </rPr>
      <t xml:space="preserve">: Se desarrollo la metología falta presentación ante el comité de calidad. </t>
    </r>
  </si>
  <si>
    <t>Metodología para determinar indicadores financieros</t>
  </si>
  <si>
    <t>Modelo de evaluación financiera</t>
  </si>
  <si>
    <t>Metodología para elaborar y presentar informes en la plataforma del SIRECI</t>
  </si>
  <si>
    <t>Metodología para realizar evaluaciones financieras, APLICATIVO, en coordinación con la Unidad de Informática</t>
  </si>
  <si>
    <t xml:space="preserve">Actualizar Manual de Funciones de la Unidad de Planeación </t>
  </si>
  <si>
    <t>Analizar y actualizar el modelo actual de la evaluación financiera y económica y levantar el procedimiento</t>
  </si>
  <si>
    <t>CAPACITACIONES</t>
  </si>
  <si>
    <t>Presentación de informes ante la CGR</t>
  </si>
  <si>
    <t xml:space="preserve">Capacitación </t>
  </si>
  <si>
    <t>Asistieron 21 colaboradores de la seccionales a nivel nacional, mejoró la información remitida a la Unidad para la presentación de informes ante la CGR por medio del SIRECI</t>
  </si>
  <si>
    <t>Plan Operativo Anual 2019 y su ejecución a diciembre 31</t>
  </si>
  <si>
    <t>atención al 100 % de lo recibido</t>
  </si>
  <si>
    <t>OFICINA DE ENLACE INSTITUCIONAL E INTERNACIONAL Y DE SEGUIMIENTO LEGISLATIVO</t>
  </si>
  <si>
    <t>Solicitudes  de información de Entidades Nacionales e Internacionales y conceptos</t>
  </si>
  <si>
    <t>Recepción, clasificación y redireccionamiento de Tutelas</t>
  </si>
  <si>
    <t>Se reciben por el sistema SIGObius o por correo electronico</t>
  </si>
  <si>
    <t xml:space="preserve">Se revisa y analiza la Acción de Tutela  para identificar el área que debe dar respuesta </t>
  </si>
  <si>
    <t xml:space="preserve">Se direcciona el área competente por SIGObius o por correo electrónico </t>
  </si>
  <si>
    <t>Informes al Consejo Superior</t>
  </si>
  <si>
    <t>Se atendío el 100  % de lo programado</t>
  </si>
  <si>
    <t>De Alimentos en el Exterior</t>
  </si>
  <si>
    <t>De trámite internacional</t>
  </si>
  <si>
    <t xml:space="preserve">De Acciones de Tutela </t>
  </si>
  <si>
    <t xml:space="preserve"> Mensual </t>
  </si>
  <si>
    <t>Seguimiento al cumplimiento de la sentencia 760-2008</t>
  </si>
  <si>
    <t xml:space="preserve">Semestral </t>
  </si>
  <si>
    <t>Seguimiento Legislativo</t>
  </si>
  <si>
    <t>Seguimiento de los proyectos de ley y proyectos de acto legislativo</t>
  </si>
  <si>
    <t>Se inicio la actividad a partir de la expedición del Acuerdo PCSJA19-11244 del 1 de abril de 2019.</t>
  </si>
  <si>
    <t>Registro comisiones y permisos - Acuerdo PCSJA18-11160</t>
  </si>
  <si>
    <t xml:space="preserve">Se recibe via correo electrónico </t>
  </si>
  <si>
    <t>Se incio la actividad a partir del 5 de abril de 2019, fecha en que se asignó la función a esta oficina, por lo cual se efectuó 14 veces en el año.</t>
  </si>
  <si>
    <t xml:space="preserve">Se ingresa a la pagina Web de la Rama Judicial - en Docencias Y Permisos  </t>
  </si>
  <si>
    <t xml:space="preserve">Se registra la Información a la Pagina Web con la fecha y el acto administrativo correspondiente </t>
  </si>
  <si>
    <t xml:space="preserve">Trámite de alimentos en el exterior  </t>
  </si>
  <si>
    <t>Recepción documentos por SIGObius O correo electrònico</t>
  </si>
  <si>
    <t>Se atendió el 100  % de lo programado</t>
  </si>
  <si>
    <t>Revisión y asignación reparto interno</t>
  </si>
  <si>
    <t xml:space="preserve">Verificación de documentación, elaboración de los proyectos  de respuesta y acuse de recibo </t>
  </si>
  <si>
    <t>Aprobación de los proyectos  numeración en Sigobius y remisión de los documentos</t>
  </si>
  <si>
    <t>Exhortos y cartas rogatorias</t>
  </si>
  <si>
    <t xml:space="preserve">Verificación de documentación, elaboración de circulares y proyectos de rtespueta  </t>
  </si>
  <si>
    <t>Memorandos Informativos</t>
  </si>
  <si>
    <t>Se recibe petición de usuarios externos y se elabora Memorando Informativo a los Jueces de la Republica, remitiéndolos a través de los Consejos Seccionales de la judicatura.</t>
  </si>
  <si>
    <t xml:space="preserve">Diariamente  </t>
  </si>
  <si>
    <t xml:space="preserve">Se le informa al peticionario que se elaboró Memorando Informativo </t>
  </si>
  <si>
    <t xml:space="preserve">  </t>
  </si>
  <si>
    <t>OFICINA DE COMUNICACIONES CONSEJO SUPERIOR DE LA JUDICATURA</t>
  </si>
  <si>
    <t>Monitoreo digital a medios</t>
  </si>
  <si>
    <t>Programas "Administrando Justicia"</t>
  </si>
  <si>
    <t>Disponibilidad de presupuesto</t>
  </si>
  <si>
    <t>Los realizados</t>
  </si>
  <si>
    <t>Videos institucionales</t>
  </si>
  <si>
    <t>Requerimiento de magistrados</t>
  </si>
  <si>
    <t xml:space="preserve">Infografías </t>
  </si>
  <si>
    <t>Las realizadas</t>
  </si>
  <si>
    <t>Boletines y Comunicados</t>
  </si>
  <si>
    <t>Por autorización de Presidente</t>
  </si>
  <si>
    <t>Tweets</t>
  </si>
  <si>
    <t>Por autorización de Magistrados</t>
  </si>
  <si>
    <t>Instagram</t>
  </si>
  <si>
    <t>Fan page</t>
  </si>
  <si>
    <t>Presentación seminarios y audiencias</t>
  </si>
  <si>
    <t>Cuando haya evento</t>
  </si>
  <si>
    <t xml:space="preserve">Atención a estudiantes </t>
  </si>
  <si>
    <t>OFICINA DE COMUNICACIONES CONSEJO SUPERIOR DE LA JUDICATURA, ANEXO PALOQUEMAO</t>
  </si>
  <si>
    <t>Transmisión de audiencias</t>
  </si>
  <si>
    <t>Trámite y entrega de copias de video de audiencias</t>
  </si>
  <si>
    <t>A solicitud de periodista</t>
  </si>
  <si>
    <t xml:space="preserve">Agenda de audiencias </t>
  </si>
  <si>
    <t>Boletines y comunicados</t>
  </si>
  <si>
    <t>Por autorización de jueces</t>
  </si>
  <si>
    <t>Ruedas de prensa y entrevistas</t>
  </si>
  <si>
    <t>Atención y orientación a periodistas</t>
  </si>
  <si>
    <t xml:space="preserve">Atención de público </t>
  </si>
  <si>
    <t xml:space="preserve">Publicaciones en la página  de la Rama Judicial </t>
  </si>
  <si>
    <t>Canal YouTube</t>
  </si>
  <si>
    <t>Publicaciones</t>
  </si>
  <si>
    <r>
      <t xml:space="preserve">El Pago de los compromisos está sujeto a la aprobación de las solicitudes del Programa Anual Mensualizado de Caja - PAC - por parte de la Dirección del Tesoro Nacional del Ministerio de Hacienda con respecto a la Apropiación otorgada por el Gobierno Nacional o el monto del rezago constituido. 
Con fecha de corte 31 de diciembre de 2019, el comportamiento de los pagos frente a la apropiación es el siguiente: 
</t>
    </r>
    <r>
      <rPr>
        <b/>
        <sz val="11"/>
        <rFont val="Arial"/>
        <family val="2"/>
      </rPr>
      <t>VIGENCIA ACTUAL</t>
    </r>
    <r>
      <rPr>
        <sz val="11"/>
        <rFont val="Arial"/>
        <family val="2"/>
      </rPr>
      <t xml:space="preserve">.-  Gastos de Personal permanente 100%; Gastos de Personal Transitorios 99.9%; Adquisición de Bienes y Servicios 99,9%; Transferencias Corrientes 100%; Disminución de Pasivos 100%; Gastos por multas, sanciones e intereses de mora 100%; </t>
    </r>
    <r>
      <rPr>
        <sz val="11"/>
        <color rgb="FFFF0000"/>
        <rFont val="Arial"/>
        <family val="2"/>
      </rPr>
      <t>Inversión 54%.</t>
    </r>
    <r>
      <rPr>
        <sz val="11"/>
        <rFont val="Arial"/>
        <family val="2"/>
      </rPr>
      <t xml:space="preserve">
</t>
    </r>
    <r>
      <rPr>
        <b/>
        <sz val="11"/>
        <rFont val="Arial"/>
        <family val="2"/>
      </rPr>
      <t>RESERVA DE APROPIACION</t>
    </r>
    <r>
      <rPr>
        <sz val="11"/>
        <rFont val="Arial"/>
        <family val="2"/>
      </rPr>
      <t xml:space="preserve">.- Gastos de Personal 98%; Adquisición de Bienes y Servicios 93,9%; Transferencias Corrientes 0%; Disminución de Pasivos 0%; Inversión 97,8%.
</t>
    </r>
    <r>
      <rPr>
        <b/>
        <sz val="11"/>
        <rFont val="Arial"/>
        <family val="2"/>
      </rPr>
      <t>CUENTAS POR PAGAR</t>
    </r>
    <r>
      <rPr>
        <sz val="11"/>
        <rFont val="Arial"/>
        <family val="2"/>
      </rPr>
      <t xml:space="preserve">.- Gastos de Personal 100%; Adquisición de Bienes y Servicios 100%; Transferencias Corrientes 100%; Inversión 100%. </t>
    </r>
  </si>
  <si>
    <t>Justicia Cercana Al Ciudadano Y De Comunicación</t>
  </si>
  <si>
    <t xml:space="preserve">Unidad de Presupuesto - División de Tesoreria </t>
  </si>
  <si>
    <t xml:space="preserve">Solicitud  y ejecución del Programa Anual Mensualizado de Caja -PAC- Vigencia Actual </t>
  </si>
  <si>
    <t>MENSUAL</t>
  </si>
  <si>
    <t xml:space="preserve">REGISTRO EN SIIF NACION </t>
  </si>
  <si>
    <t>Solicitud  y Ejecución del Programa Anual Mensualizado de Caja -PAC- Cuentas por Pagar</t>
  </si>
  <si>
    <t xml:space="preserve">Solicitud y Ejecución del Programa Anual Mensualizado de Caja -PAC- Reserva de Apropiación   </t>
  </si>
  <si>
    <t>TRANSFORMACION DE LA ARQUITECTURA ORGANIZACIONAL</t>
  </si>
  <si>
    <t>Adecuar y optimizar la oferta de despachos judiciales y dependencias de apoyo a la Gestión judicial.</t>
  </si>
  <si>
    <t>Elaboración de estudios especiales y análisis estadístico para la modernización de la Rama Judicial a nivel nacional</t>
  </si>
  <si>
    <t>División de Estadística</t>
  </si>
  <si>
    <t xml:space="preserve">Preparación técnica y operativa de las herramientas estadísticas SPSS con miras a la certificación del proceso de generación de información estadística continua sobre la gestión judicial de
los despachos judiciales
</t>
  </si>
  <si>
    <t>Herramienta</t>
  </si>
  <si>
    <t>Contrato 125 de 2019</t>
  </si>
  <si>
    <t>El excedente de los recursos de inversión de Estudios Especiales fueron objeto de  traslado autorizado por Acuerdo PCSJA19-11468 hacia el proyecto "“Adquisición, adecuación y dotación de inmuebles y/o lotes de terreno para la infraestructura propia del sector a nivel nacional” y se autoriza la celebración de un convenio”</t>
  </si>
  <si>
    <t>Solicitud de CDP, elaboracion estudios de mercado y estudios previos</t>
  </si>
  <si>
    <t xml:space="preserve">Estudios previos </t>
  </si>
  <si>
    <t>Presentación documentos para autorización para contratar</t>
  </si>
  <si>
    <t>Presentación de estudios previos  y demás documentos a Junta de contratación  DEAJ</t>
  </si>
  <si>
    <t>Aprobación Junta de Contratación</t>
  </si>
  <si>
    <t xml:space="preserve">Apoyo técnico en la convocatoria pública SECOP </t>
  </si>
  <si>
    <t>Convocatoria SECOP</t>
  </si>
  <si>
    <t xml:space="preserve"> Seguimiento al proceso precontractual SECOP II</t>
  </si>
  <si>
    <t>Monitoreo</t>
  </si>
  <si>
    <t>Realizar la supervisión de la actividad (depende de la duracion contrato)</t>
  </si>
  <si>
    <t>• Implementar indicadores de la gestión judicial para el uso de la Alta Dirección de la  Rama Judicial, del Estado y grupos de interés como batería para la toma de decisiones misionales y de política pública institucional</t>
  </si>
  <si>
    <t>Despacho UDAE</t>
  </si>
  <si>
    <t>Soporte y mantenimiento de la solución SIERJU Bi y sus componentes</t>
  </si>
  <si>
    <t xml:space="preserve">Soporte </t>
  </si>
  <si>
    <t>Selección abrevidada</t>
  </si>
  <si>
    <t>Contrato 203 de 2019 por $701.550.119 Suscrito con TRUST $ LEGAL con plazo hasta el 31 de diciembre de 2020</t>
  </si>
  <si>
    <t>Solicitud de autorización de vigencia futura ante el DNP y Minhacienda</t>
  </si>
  <si>
    <t>Autorización de vigencia futura  2020</t>
  </si>
  <si>
    <t>Realizar la supervisión de la actividad (depende de la duracion contrato en el 2019)</t>
  </si>
  <si>
    <t>CALIDAD DE LA JUSTICIA</t>
  </si>
  <si>
    <t>Actualización y formación en Estructuras de Alto Nivel, la Norma y la Guía Técnica de Calidad de la Rama Judicial; el MIPG para los servidores Judiciales.</t>
  </si>
  <si>
    <t>Implementación mantenimiento, evaluación y mejora de los Sistemas de Gestión Integrados de la Rama Judicial a nivel nacional.</t>
  </si>
  <si>
    <t>Coordinación Calidad - UDAE</t>
  </si>
  <si>
    <t>Realizar acopañamiento técnico en el proceso de implemnetación de la Norma de la Rama Judicial y la guía técnica de la Rama Judicial</t>
  </si>
  <si>
    <t>Acompañamiento</t>
  </si>
  <si>
    <t>Mediante Acuerdo PCSJA19-11468 del 26 de diciembre de 2019 se realiza la modificación final del Plan de Inversiones del proyecto.
Excedentes de recursos  del proyecto de inversión fueron objeto de reducción por la DEAJ.</t>
  </si>
  <si>
    <t>Sensibilizar y certificar auditores en el seguimiento del SIGCMA</t>
  </si>
  <si>
    <t>Auditores internos certificados</t>
  </si>
  <si>
    <t>.7</t>
  </si>
  <si>
    <t>4.7</t>
  </si>
  <si>
    <t>Realizar sensibilización de la plataforma estratégica del sistema de gestión ambiental</t>
  </si>
  <si>
    <t>servidores judiciales sensibilizados</t>
  </si>
  <si>
    <t xml:space="preserve">Realizar auditorías externas en gestión de calidad y ambiental que den cumplimiento a los requisitos de Norma </t>
  </si>
  <si>
    <t>Sistema de Gestión certificado</t>
  </si>
  <si>
    <t xml:space="preserve">Mediante Acuerdo PCSJA19-11468 del 26 de diciembre de 2019 se realiza la modificación final del Plan de Inversiones del proyecto.
Se logró la certificación y recertificación de 777 sedes judiciales en la norma ISO 9001: 2015 de las cuales 278 sedes corresponden a sedes nuevas 
</t>
  </si>
  <si>
    <t>6.6.</t>
  </si>
  <si>
    <t>6.7</t>
  </si>
  <si>
    <t>Implementar y mantener el sistema de información integrado del SIGCMA en todas las dependencias de la organización</t>
  </si>
  <si>
    <t>Mediante Acuerdo PCSJA19- 11439 del 13 de noviembre de 2019 se autoriza vigencia futura 2020 por $900.000.000 para realizar la actividad, pero para finales del mes de noviembre la Junta de Contratación DEAJ no aprueba publicar el proceso en SECOP por tiempo insuficiente para realizar la convocatoria y adjudicar antes del 31 de diciembre de 2019.</t>
  </si>
  <si>
    <t xml:space="preserve">Solicitud de vigencia futura 2020 ante el DNP y Minhacienda </t>
  </si>
  <si>
    <t xml:space="preserve">Autorización de vigencia futura </t>
  </si>
  <si>
    <t xml:space="preserve">Transformación de la Arquitectura Organizacional </t>
  </si>
  <si>
    <t>• Adecuación Institucional.</t>
  </si>
  <si>
    <t>N//A</t>
  </si>
  <si>
    <t xml:space="preserve">Estudios Económicos y Financieros </t>
  </si>
  <si>
    <t>Seguimiento al Plan Sectorial de Desarrollo 2019-2022</t>
  </si>
  <si>
    <t xml:space="preserve">Informe </t>
  </si>
  <si>
    <t>Informe seguimiento Plan de Acción</t>
  </si>
  <si>
    <t xml:space="preserve">Informe seguimiento Plan Operativo </t>
  </si>
  <si>
    <t>Administración y seguimiento a los proyectos de inversión UDAE</t>
  </si>
  <si>
    <t xml:space="preserve">Actualización de la ficha BPIN conforme Plan anual operativo </t>
  </si>
  <si>
    <t xml:space="preserve">2 Fichas  BPIN actualizadas </t>
  </si>
  <si>
    <t>Seguimiento mensual  a DOS  proyectos de inversión reportada en la plataforma SPI</t>
  </si>
  <si>
    <t>Informes de seguimiento notificados</t>
  </si>
  <si>
    <t xml:space="preserve">Docmentos técnicos de justificación de traslados presupuestales </t>
  </si>
  <si>
    <t>cuando se requiere</t>
  </si>
  <si>
    <t>Traslados aprobados</t>
  </si>
  <si>
    <t xml:space="preserve">Gestión contractual </t>
  </si>
  <si>
    <t>Solciitud de CDPS</t>
  </si>
  <si>
    <t>CDPs</t>
  </si>
  <si>
    <t xml:space="preserve">Seguimiento  presupuestal </t>
  </si>
  <si>
    <t>informe de seguimiento</t>
  </si>
  <si>
    <t xml:space="preserve">Seguimiento contractual reportado a la Unidad de Planeación </t>
  </si>
  <si>
    <t xml:space="preserve">Quincenal </t>
  </si>
  <si>
    <t>Formato excel</t>
  </si>
  <si>
    <t xml:space="preserve">Realización de estudios previos y documentos precontractuales </t>
  </si>
  <si>
    <t>Calidad de la Justicia</t>
  </si>
  <si>
    <t>Implementar la  Norma Técnica de Calidad NTC 6256 y Guia Técnica de Calidad GTC 286</t>
  </si>
  <si>
    <t>Coordinación Calidad</t>
  </si>
  <si>
    <t>Sensibilizacion NTC 6256 a seccionales</t>
  </si>
  <si>
    <t>Mes</t>
  </si>
  <si>
    <t>Replicas sensibilización NTC  6256 A DESPACHOS JUDICIALES SECCIONALES</t>
  </si>
  <si>
    <t>• Adecuar y optimizar la oferta de despachos judiciales y dependencias de apoyo a la Gestión judicial.</t>
  </si>
  <si>
    <t>Planeación Estratégica y Gestrión de Calidad</t>
  </si>
  <si>
    <t>Conceptuar sobre las necesidades de creación de cargos permanentes o transitorios</t>
  </si>
  <si>
    <t>Cargos creados</t>
  </si>
  <si>
    <t>Recepción de solicitudes para la creación de cargos.</t>
  </si>
  <si>
    <t>Estudio, analisis y elaboración de documento para la viabilidad de creación de cargos.</t>
  </si>
  <si>
    <t>Presentación ante el Consejo Superior de la Judicatura del documento para la creación de cargos permanentes o transitorios.</t>
  </si>
  <si>
    <t>Elaboración y emisión de respuesta a las solicitudes de creación de cargos.</t>
  </si>
  <si>
    <r>
      <t xml:space="preserve">Cantidad de productos pendientes  </t>
    </r>
    <r>
      <rPr>
        <sz val="10"/>
        <color theme="5"/>
        <rFont val="Arial"/>
        <family val="2"/>
      </rPr>
      <t>(FORMULA)</t>
    </r>
  </si>
  <si>
    <r>
      <rPr>
        <sz val="9"/>
        <rFont val="Arial"/>
        <family val="2"/>
      </rPr>
      <t xml:space="preserve">Avance (%) por Actividad </t>
    </r>
    <r>
      <rPr>
        <sz val="10"/>
        <rFont val="Arial"/>
        <family val="2"/>
      </rPr>
      <t xml:space="preserve"> </t>
    </r>
    <r>
      <rPr>
        <sz val="10"/>
        <color theme="5"/>
        <rFont val="Arial"/>
        <family val="2"/>
      </rPr>
      <t>(FORMULA)</t>
    </r>
  </si>
  <si>
    <r>
      <t xml:space="preserve">Avance % por producto 
</t>
    </r>
    <r>
      <rPr>
        <sz val="9"/>
        <color theme="5"/>
        <rFont val="Arial"/>
        <family val="2"/>
      </rPr>
      <t>(FORMULA)</t>
    </r>
  </si>
  <si>
    <r>
      <t xml:space="preserve">Avance Gestión  </t>
    </r>
    <r>
      <rPr>
        <sz val="9"/>
        <color theme="5"/>
        <rFont val="Arial"/>
        <family val="2"/>
      </rPr>
      <t>(FORMULA)</t>
    </r>
  </si>
  <si>
    <t>Durante la vigencia 2019, se realizaron 228 procesos de selección de contratista, a los cuales se le realizó la revisión de los estudios y documentos previos, que luego facilitaron la estructuración de la convocatoria pública. El seguimiento y control de las actividades de la etapa de selección de contratista establecidas en la normatividad permitió que se adjudicaran 220 procesos de los 234 que se convocaron.</t>
  </si>
  <si>
    <t>TRANSFORMACIÓN DE LA ARQUITECTURA ORGANIZACIONAL.</t>
  </si>
  <si>
    <t>* Estrategia Diseñar e implementar nuevos modelos de gestión de la oferta de justicia y generar nuevas herramientas que permitan incrementar la calidad en la producción de información de la Gestión Judicial.</t>
  </si>
  <si>
    <t>UNIDAD ADMINISTRATIVA</t>
  </si>
  <si>
    <t>Realizar los procesos de selección de contratistas</t>
  </si>
  <si>
    <t>Proceso Selección</t>
  </si>
  <si>
    <t>Revisar los estudios y documentos previos para la selección de contratistas</t>
  </si>
  <si>
    <t>Estudios Previos</t>
  </si>
  <si>
    <t>Estructurar los procesos de selección de contratistas</t>
  </si>
  <si>
    <t>Realizar el seguimiento y control de las actividades en los proceso de selección de contratistas</t>
  </si>
  <si>
    <t>Mejorar los procedimientos, metodos y modelos de gestión administrativa</t>
  </si>
  <si>
    <t>Documentos</t>
  </si>
  <si>
    <t>El día 22 de mayo del 2019 se realizó el Tercer Comité de Líderes del SIGCMA presidido por la Magistrada Líder, Doctora Martha Lucia Olano de Noguera, en donde se aprobó la creación de un nuevo proceso en el sistema denominado Gestión Administrativa.
En agosto de 2019, se realizó la auditoria externa al proceso de Adquisición de Bienes y Servicios del SIGCMA. De igual forma, en septiembre de 2019, se realizó la auditoria externa al Sistema de Gestión Ambiental. La gestión realizada permitió que se mantuvieran las certificaciones ISO9001:2015 y 14001:2015.
El 31 de diciembre de 2019, se expidió el nuevo Manual de Contratación para la Dirección Ejecutiva de Administración Judicial y sus Direcciones Seccionales, el cual se adoptó mediante Resolución 7025.</t>
  </si>
  <si>
    <t>Generar y proponer nuevas ideas para el mejoramiento de los procesos</t>
  </si>
  <si>
    <t>Proceso SIGCMA</t>
  </si>
  <si>
    <t>Mejorar y mantener los modelos de gestión a cargo de la Unidad</t>
  </si>
  <si>
    <t>Auditoria</t>
  </si>
  <si>
    <t>Controlar, mejorar e implementar nuevos métodos de operación de las dependencias de la Unidad</t>
  </si>
  <si>
    <t>Manual de Contratación</t>
  </si>
  <si>
    <t>DIVISIÓN ALMACÉN GENERAL E INVENTARIOS</t>
  </si>
  <si>
    <t xml:space="preserve">Actualización de los procedimientos de existentes y creacion de nuevos para el manejo y administración de los bienes muebles </t>
  </si>
  <si>
    <t>Procedimientos</t>
  </si>
  <si>
    <t>Se realizó la revision de los procedimientos existentes para actualizarlos a las nuevas realidades institucionales.
El 12 y 13 de agosto de 2019 se realizó el Taller de formación de administración de activos y técnicas de almacén con todos los almacenistas de las direcciones seccionales de administración judicial.
Los procedimientos actualizados hacen parte del nuevo proceso de Gestión Administrativa, aprobado el día 22 de mayo del 2019 en el Tercer Comité de Líderes del SIGCMA presidido por la Magistrada Líder, Doctora Martha Lucia Olano de Noguera. Su incorporación queda pendiente para la vigencia 2020.</t>
  </si>
  <si>
    <t xml:space="preserve">Revision y actualizacion de los procedimientos existentes </t>
  </si>
  <si>
    <t>Revisiones</t>
  </si>
  <si>
    <t>Realizar encuentro de Almacenistas para intercambiar buenas prácticas en el control de activos</t>
  </si>
  <si>
    <t>Encuentro</t>
  </si>
  <si>
    <t>Presentación al comité de SIGMA de los procedimientos para su aprobación</t>
  </si>
  <si>
    <t xml:space="preserve">Depuración de la bodega de elementos reintegrados </t>
  </si>
  <si>
    <t>Bodega reintegros depurada</t>
  </si>
  <si>
    <t>Se realizo la baja de 486 elementos tecnológicos por inservibles y obsoletos mediante la Resolución 5999 del 10 de octubre de 2019 y su disposición final con la entrega de los mismos a la empresa Gaia Vitare. También se realizó la baja de elementos de consumo controlado (Grecas) mediante la Resolución No. 5998 del 10 de octubre de 2019 y su disposición final fue entregarlos a la empresa recicladora destinada para tal fin.
Se proyectaron las Resoluciones con sus respectivos soportes para dar de baja automotores y elementos de consumo por inservibles y obsoletos para presentar al comité de bajas para su aprobación; sin embargo, la actividad queda pendiente de solución dentro de la vigencia 2020.</t>
  </si>
  <si>
    <t xml:space="preserve">Solicitar la adecuación de un área para clasificar los bienes </t>
  </si>
  <si>
    <t>Adecuación</t>
  </si>
  <si>
    <t>Realizar la toma física de los bienes reintegrados al Almacen</t>
  </si>
  <si>
    <t>Toma física</t>
  </si>
  <si>
    <t>Seleccionar  los bienes inservibles y obsoletos a dar de baja</t>
  </si>
  <si>
    <t>Presentar al comité la relación de bienes a dar de baja para la autorización correspondiente</t>
  </si>
  <si>
    <t>Comité</t>
  </si>
  <si>
    <t>Efectuar los tramites respectivos para la baja de los bienes</t>
  </si>
  <si>
    <t xml:space="preserve">Actualizar los registros en el sistema de información SICOF </t>
  </si>
  <si>
    <t>Registro</t>
  </si>
  <si>
    <t>Disposición final de los bienes dados de baja</t>
  </si>
  <si>
    <t>Disposición final</t>
  </si>
  <si>
    <t>SECCIÓN SERVICIOS TÉCNICOS</t>
  </si>
  <si>
    <t>Procedimiento</t>
  </si>
  <si>
    <t>Se elaboraron a corte 31 de diciembre de 2019 los siguientes procedimientos:
1. Servicios de traducción e interpretación.
2. Administración del Edificio Bolsa de Bogotá.
3. Servicios de publicación en diarios de amplia circulación nacional.
4. Servicios de publicación en el Diario Oficial.
5. Trámite y pago de membresías.
6. Trámite de cuentas y Resoluciones de reconocimiento y pago.
7. Control y pago de servicios públicos y telefonía móvil celular.
8. Servicios de mantenimiento.
Los procedimientos formulados hacen parte del nuevo proceso de Gestión Administrativa, aprobado el día 22 de mayo del 2019 en el Tercer Comité de Líderes del SIGCMA presidido por la Magistrada Líder, Doctora Martha Lucia Olano de Noguera. Su incorporación queda pendiente para la vigencia 2020.</t>
  </si>
  <si>
    <t>Crear procedimientos relacionados con prestación de servicios técnicos</t>
  </si>
  <si>
    <t xml:space="preserve">Actualizar procedimientos relacionados con servicios públicos domiciliarios y telefonía móvil </t>
  </si>
  <si>
    <t>Crear los procedimientos relacionados con mantenimiento</t>
  </si>
  <si>
    <t>MODERNIZACIÓN DE LA INFRAESTRUCTURA JUDICIAL Y SEGURIDAD</t>
  </si>
  <si>
    <t>* Estrategia Planear, mantener y preservar las sedes al servicio de la Rama Judicial
* Estrategia de Seguridad Colectiva</t>
  </si>
  <si>
    <t>Procesos de Selección</t>
  </si>
  <si>
    <t>Se elaboraron los siguientes documentos y estudios previos:
1. Publicaciones Diario Oficial (Servicios Técnicos)
2. Suscripción Diario Oficial  (Servicios Técnicos)
3. Publicación Avisos de prensa 2019 (Servicios Técnicos)
4. Transporte terrestre de elementos (Almacén)
5. Mantenimiento Extintores  (CAPJ)
6. Mantenimiento montacargas  (Almacén)
7. Obras civiles requeridas para el actual sistema de transporte vertical de personas del edificio DEAJ para certificación  (Servicios Técnicos)
8. Servicio de inspección técnica y certificación de los sistemas de trasporte vertical – ascensores – y puertas eléctricas (Servicios Técnicos)
9. Arrendamiiento Torre D del Centro Comercial y Financiero Avenida Chile (Servicios Técnicos)
10. Mantenimiento Rayos X y arcodetector  (CAPJ)
11. Obras Civiles Construcción Cuarto Residuos DEAJ
12. Servicio integral de aseo, cafetería y mantenimiento locativo
13. Arrendamiiento CASUR (CAPJ)
14. servicio de tecnología radio trunking  (Oficina de Seguridad)
15. Obra Civil Ascensores Palacio y Sede Anexa para certificación (CAPJ)
16. Tarjetas profesionales de abogado 2 (URNA)
17. Publicación Avisos de prensa 2020-2022 (Servicios Técnicos)
Se revisaron los siguientes documentos y estudios previos:
1. Mantenimiento aire acondicionado (CAPJ)
2. Tarjetas profesionales de abogado (URNA)
3. Mantenimiento plantas eléctricas  (CAPJ)
4. Atención urgencias  (Recursos Humanos)
5. Interventoría CCT  (Oficina de Seguridad)
6. Productos audiovisuales (CENDOJ)
7. Impresos y publicaciones (CENDOJ)
8. Interventoría RX detector de explosivos, arcos detectores de metales y molinetes control de acceso (Oficina de Seguridad)
9. Publicación del inventario de los depósitos judiciales (Cobro coactivo - U. Presupuesto)
10. Interventoría CCT 2 (Oficina de Seguridad)
11. Pisos laminados (CAPJ)</t>
  </si>
  <si>
    <t>Elaborar o revisar los estudios y documentos previos para la selección de contratistas</t>
  </si>
  <si>
    <t>Estudios y documentos previos</t>
  </si>
  <si>
    <t>Documentos proceso de selección</t>
  </si>
  <si>
    <t>Se estructuraron procesos contractuales, así:
a. Contrataciones Directas: Ocho (8)
b. Invitaciones públicas: Veinticuatro (24)</t>
  </si>
  <si>
    <t>Realizar el seguimiento y control de las actividades en los procesos de selección de contratistas</t>
  </si>
  <si>
    <t>Diariamente</t>
  </si>
  <si>
    <t>Proceso de selección SECOP</t>
  </si>
  <si>
    <t>Se realizó control y seguimiento del proceso de selección, así:
a. Contrataciones Directas: Ocho (8)
b. Invitaciones públicas: Veinticuatro (24)</t>
  </si>
  <si>
    <t>Supervisar contrato</t>
  </si>
  <si>
    <t>Informes de supervisión</t>
  </si>
  <si>
    <t>A corte 31 de diciembre de 2019, se supervisaron los siguientes contratos en la Sección Servicios Técnicos y en apoyo de la División de Servicios Administrativos y unidades del Consejo Superior de la Judicatura:
1. Contrato 131 de 2016 - Tarjetas profesionales  URNA (Servicios Técnicos)
2. Contrato 203 de 2017 - Publicación Diario Oficial (Servicios Administrativos)
3. Contrato 082 de 2018 - Impresos y publicaciones CENDOJ (Servicios Administrativos)
4. Contrato 205 de 2018 - Avantel Oficina de Seguridad  (Servicios Administrativos)
5. Contrato 221 de 2018 - Mantenimiento Ascensores Schindler (Servicios Técnicos)
6. Contrato 227 de 2018 - Acceso vehicular y peatonal DEAJ  (Servicios Administrativos)
7. Contrato 228 de 2018 - Custodia medios Informaticos   (Servicios Técnicos)
8. Convenio 001 de 2018 - Policía Nacional  (Servicios Administrativos)
9. Contrato 031 de 2019 - RTVC CENDOJ  (Servicios Administrativos)
10. Contrato 050 de 2019 - publicación Diario Oficial (Servicios Técnicos)
11. Contrato 051 de 2019 - suscripción Diario Oficial (Servicios Técnicos)
12. Contrato 054 de 2019 - publicación avisos prensa (Servicios Técnicos)
13. Contrato 071 de 2019 - Tarjetas profesionales URNA (Servicios Técnicos)
14. Contrato 104 de 2019 -  Impresos y publicaciones CENDOJ (Servicios Administrativos)
15. Contrato 115 de 2019 - Obra civil DEAJ con fines de certificación  (Servicios Técnicos Apoyo a la UIF)
16. Contrato 124 de 2019 - Interventoría RX detector de explosivos, arcos detectores de metales y molinetes control de acceso (Servicios Administrativos)
17. Contrato 137 de 2019 - Publicacion Inventario Depositos judiciales (Servicios Técnicos)
18, Contrato 138 de 2019 - Inspección y certificación ascensores y puertas eléctricas (Servicios Técnicos)
19. Contrato 141 de 2019 - Arrendamiento Torre D C.C. Av. Chile (Servicios Administrativos)
20. Contrato 159 de 2019 - Impresora Carnés (Servicios Técnicos)
21. Contrato 173 de 2019- Obras Civiles Construcción Cuarto Residuos DEAJ  (Servicios Técnicos)
22. Contrato 184 de 2019 - Interventoria CCT  (Servicios Administrativos)
23. Contrato 193 de 2019 - Avantel Oficina de Seguridad  (Servicios Administrativos)
24. Contrato 208 de 2019 - Tarjetas profesionales URNA (Servicios Técnicos)
25. Contrato 217 de 2019 -  Publicacion Avisos de Prensa (Servicios Técnicos)</t>
  </si>
  <si>
    <t>Administrar las sedes del Nivel Central y garantizar la prestación de los servicios administrativos</t>
  </si>
  <si>
    <t>Asegurar el servicio de aseo y cafeteria en las sedes del nivel central</t>
  </si>
  <si>
    <t>Informes de supervisión, factura y soportes de ejecución</t>
  </si>
  <si>
    <t>Se realiza apoyo técnico a la supervisión del contrato Contrato 185 de 2019, para los edificios de la DEAJ y Mónaco.</t>
  </si>
  <si>
    <t>Garantizar el servicio de vigilancia en las sedes del nivel central</t>
  </si>
  <si>
    <t>Se realiza apoyo técnico a la supervisión del contrato Contrato 189 de 2018, para los edificios de la DEAJ y Mónaco.</t>
  </si>
  <si>
    <t>Asegurar el servicio de mantenimiento a las edificaciones del nivel central</t>
  </si>
  <si>
    <t>Informes de supervisión, factura y hoja de vida de equipos; Reporte de servicios de mantenimiento básico</t>
  </si>
  <si>
    <t>A. Se realiza apoyo técnico a la supervisión para los edificios de la DEAJ y Mónaco, de los siguientes contratos:
1. Contrato 235 de 2018 - Mantenimiento equipos hidraulicos
2. Contrato 062 de 2019 - Mantenimiento aires acondicionados
3. Contrato 095 de 2019 - Extintores
4. Contrato 175 de 2019 - Mantenimiento arcodetector DEAJ
B. Se realiza supervisión de los siguientes contratos:
1. Contrato 221 de 2018 - Mantenimiento Ascensores Schindler
2. Contrato 227 de 2018 - Acceso vehicular y peatonal DEAJ
C. Se realiza mantenimiento básico para los edificios DEAJ y Mónaco.
1. Diariamente se realiza en promedio 6 mantenimientos básicos por parte del personal de la Sección Servicios Técnicos</t>
  </si>
  <si>
    <t>8.4</t>
  </si>
  <si>
    <t>Garantizar las publicaciones que el nivel central requiera</t>
  </si>
  <si>
    <t>Informes de supervisión, factura y publicaciones</t>
  </si>
  <si>
    <t>A corte 31 de diciembre del año 2019 se realizaron publicaciones así:
1. Treinta y seis (36) publicaciones de avisos de prensa en diarios de amplia circulación nacional: Enero 2; Febrero 2; Marzo 3; Abril 2; Mayo 4; Junio 3; Julio 3; agosto 3; Septiembre 2; Octubre 4; Noviembre 1 y diciembre 7.
2. Seis (6) publicaciones en el Diario Oficial: Marzo 1; Abril 1; Junio 3; y julio 1.</t>
  </si>
  <si>
    <t>8.5</t>
  </si>
  <si>
    <t>Garantizar las traducciones e interretaciones que la Corte Suprema de Justicia requiera</t>
  </si>
  <si>
    <t>Oficio de designación de traductor o intérprete y Resolución de reconocimiento y pago</t>
  </si>
  <si>
    <t>A corte 31 de diciembre del año 2019 se realizaron Veinte (20) traducciones para la Corte Suprema de Justicia.</t>
  </si>
  <si>
    <t>8.6</t>
  </si>
  <si>
    <t>Garantizar  el pago de las membresías del Consejo de Estado</t>
  </si>
  <si>
    <t>Resoluciones de reconocimiento y pago</t>
  </si>
  <si>
    <t>Se realizó el proceso para garantizar dos (2) membresías del Consejo de Estado con la Asociación Iberoamericana de Tribunales de Justicia Fiscal y Administrativa AIT y la Asociación  Internacional de Altas Jurisdicciones Administrativas – AIHJA</t>
  </si>
  <si>
    <t>8.7</t>
  </si>
  <si>
    <t>Asegurar la certificación de sistemas de transporte vertical y puertas eléctricas</t>
  </si>
  <si>
    <t>Certificados del ente de inspección acreditado por el ONAC</t>
  </si>
  <si>
    <t>Se encuentra en ejecución el contrato 138 de 2019, el cual tiene por objeto la inspección y certificación ascensores y puertas eléctricas del Palacio de Justicia, Sede Anexa, DEAJ y edificio Mónaco. A la fecha se han inspeccionados 14 ascensores y 5 puertas eléctricas, de los cuales se encuentran certificados 2 ascesores y 1 puerta eléctrica correspondiente al edificio de la DEAJ.</t>
  </si>
  <si>
    <t>8.8</t>
  </si>
  <si>
    <t>Garantizar el servicio de telefonía móvil que el nivel central requiera</t>
  </si>
  <si>
    <t>Factura</t>
  </si>
  <si>
    <t>Seguimiento y control del servicio y pago de facturas de manera mensual.</t>
  </si>
  <si>
    <t>8.9</t>
  </si>
  <si>
    <t xml:space="preserve">Garantizar el control y pago de los servicios públicos domiciliarios y de telefonía móvil </t>
  </si>
  <si>
    <t>Seguimiento, control del servicio y pago de facturas de manera mensual. Adicionamente, se realizan informes y reportes mensuales de consumo en el marco del SIGMA</t>
  </si>
  <si>
    <t>8.10</t>
  </si>
  <si>
    <t>Garantizar y controlar el trámite de cuentas para pago (Facturas de contratos y resoluciones de recocimiento y pago)</t>
  </si>
  <si>
    <t>A corte de 31 de diciembre del año de manera mensual se realizaron trámite de cuentas de las facturas de los contratos descritos, de los servicios públicos y 41 resoluciones de reconocimiento y pago.</t>
  </si>
  <si>
    <t>8.11</t>
  </si>
  <si>
    <t>Garantizar el servicio de custodia de medios informáticos que el nivel central requiera</t>
  </si>
  <si>
    <t>Se realiza la supervisión del contrato 228 de 2018 - Custodia medios Informaticos   (Servicios Técnicos)</t>
  </si>
  <si>
    <t>SECCIÓN COMPRAS</t>
  </si>
  <si>
    <t>Elaboración y publicación el Plan Anual de Adquisiciones de la vigencia</t>
  </si>
  <si>
    <t>Publicación PAA</t>
  </si>
  <si>
    <t>Se consolidó el plan de compras de funcionamiento Nivel Central ajustado a la asignación de recursos para la adquisición de bienes y servicios.
El 31 de enero de 2019 se consolidó y publicó el plan anual de adquisiciones de bienes y servicios de la vigencia.
Con corte a 31 de diciembre de 2019, se realizaron 50 publicaciones del PAA; 32 de ellas en el SECOP II y 18 en el SECOP I, de acuerdo con lo establecido para la vigencia por la Agencia Colombia Compra Eficiente para la Contratación Directa, ya que la plataforma SECOP II no fue habilitada para este tipo de modalidad.
El 15 de febrero de 2019 se verificó el cumplimiento del Plan de Compras 2018, el cual fue incorporado dentro del SIRECI</t>
  </si>
  <si>
    <t>Consolidar plan de compras de funcionamiento Nivel Central</t>
  </si>
  <si>
    <t>Plan de Compras</t>
  </si>
  <si>
    <t>Consolidar plan de adquisicion de bienes y servicios de la vigencia</t>
  </si>
  <si>
    <t>PAA</t>
  </si>
  <si>
    <t>Actualización del PAA</t>
  </si>
  <si>
    <t>Actualización PAA</t>
  </si>
  <si>
    <t>Verificar el cumplimiento del PAA 2018</t>
  </si>
  <si>
    <t>PAA 2018 - SIRECI</t>
  </si>
  <si>
    <t>CENTRO DE ADMINISTRACIÓN DEL PALACIO DE JUSTICIA</t>
  </si>
  <si>
    <t>Mejorar los procedimientos, métodos y modelos de gestión administrativa</t>
  </si>
  <si>
    <t xml:space="preserve">Se están determinando los procesos del Centro de Administración del Palacio de Justicia de Bogotá </t>
  </si>
  <si>
    <t>Establecer procesos que permitan atender oportunamente el desarrollo de las gestiones administrativas y operativas que demande la Corte Constitucional, la Corte Suprema de Justicia, el Consejo de Estado, la Sala Jurisdiccional Disciplinaria (o quien haga sus veces) y el Consejo Superior de la Judicatura.</t>
  </si>
  <si>
    <t>Procesos</t>
  </si>
  <si>
    <t>Presentar a consideración del Consejo Superior de la Judicatura el proyecto de Reglamento del Palacio de Justicia “Alfonso Reyes Echandía”.</t>
  </si>
  <si>
    <t>Proyecto de reglamento elaborado</t>
  </si>
  <si>
    <t xml:space="preserve">Se tiene planificado terminar el proyecto en el mes de Febrero de 2020 </t>
  </si>
  <si>
    <t>Elaborar los manuales de procedimiento sobre rutinas de mantenimiento y normas de seguridad industrial para el Palacio de Justicia “Alfonso Reyes Echandía”</t>
  </si>
  <si>
    <t>Los manuales están en proceso de estudio</t>
  </si>
  <si>
    <t>Realizar los procesos de supervisión de contratos</t>
  </si>
  <si>
    <t>Están en proceso de estudio de los documentos para producir la lista de chequeo para cada una</t>
  </si>
  <si>
    <t>Verificar el cumplimiento de los manuales técnicos y de seguridad industrial del edificio del Palacio de Justicia “Alfonso Reyes Echandía”.</t>
  </si>
  <si>
    <t>Lista de chequeo por documento</t>
  </si>
  <si>
    <t>Efectuar la supervisión de la ejecución de los contratos relacionados con el funcionamiento, que abarquen las necesidades operativas y administrativas, y mantenimiento o servicios de las instalaciones del Palacio de Justicia “Alfonso Reyes Echandía”.</t>
  </si>
  <si>
    <t>Se lleva el control con cada proceso de facturación</t>
  </si>
  <si>
    <t>Se lleva el control con la bitácora y con informes de supervisión</t>
  </si>
  <si>
    <t>Bitácoras, informes</t>
  </si>
  <si>
    <t>Órdenes de servicio y hojas de vida</t>
  </si>
  <si>
    <t>Se lleva el control con las órdenes de servicio, las hojas de vida</t>
  </si>
  <si>
    <t>Asegurarel servicio de mantenimiento a los equipos de las edificaciones del nivel central</t>
  </si>
  <si>
    <t>Órdenes de servicio, bitácoras y hojas de vida</t>
  </si>
  <si>
    <t>Garantizar el servicio de telefonía que el nivel central requiera</t>
  </si>
  <si>
    <t>Se lleva el control con la bitácora</t>
  </si>
  <si>
    <t>Administrar los equipos de fotocopiado y los elementos de consumo de los mismos en el Consejo Superior de la Judicatura y Sala Jurisdiccional Disciplinaria (o quien haga sus veces)</t>
  </si>
  <si>
    <t>Bitácoras y hojas de vida</t>
  </si>
  <si>
    <t>Se lleva el control con las hojas de vida</t>
  </si>
  <si>
    <t>Llevar el control de usuarios de fotocopiado y material utilizado en el Consejo Superior de la Judicatura y Sala Jurisdiccinal Disciplinaria (o quien haga sus veces).</t>
  </si>
  <si>
    <t>Libro de control de usuarios de fotocopiado</t>
  </si>
  <si>
    <t>Libro control de usuarios</t>
  </si>
  <si>
    <t xml:space="preserve">UNIDAD DE DESARROLLO Y ANÁLISIS ESTADÍSTICO </t>
  </si>
  <si>
    <t xml:space="preserve">III. GESTION  </t>
  </si>
  <si>
    <t xml:space="preserve">PILAR ESTRATÉGICO </t>
  </si>
  <si>
    <t>PROYECTO DE INVERSIÓN</t>
  </si>
  <si>
    <t>ÍTEM</t>
  </si>
  <si>
    <t xml:space="preserve">TOTALES SECCIÓN B </t>
  </si>
  <si>
    <t>Este rol se desarrolló con la presentación de 17 informes de ley; y la realización de 59 auditorías, entre ellas 23 especiales, en las que se identificaron posibles brechas y oportunidades de mejora, generando las recomendaciones para su cierre y optimización, y la formulación de 46 planes de mejoramiento.</t>
  </si>
  <si>
    <t>Anticorrupción y transparencia - Carrera judicial, desarrollo del Talento Humano y gestión del conocimiento - Calidad de la justicia</t>
  </si>
  <si>
    <t>Apropiación de las directrices de los códigos de ética y de las normas nacionales sobre transparencia, rendición de cuentas y anticorrupción - Diseñar e implementar el proceso de gestión del conocimiento en la Rama Judicial - Actualización y formación en estructuras de alto nivel, la norma y la guía técnica de calidad de la Rama Judicial; el MIPG para los servidores judiciales.</t>
  </si>
  <si>
    <t>Unidad de Auditoría</t>
  </si>
  <si>
    <t xml:space="preserve">ROL EVALUACIÓN Y SEGUIMIENTO </t>
  </si>
  <si>
    <t>INFORMES</t>
  </si>
  <si>
    <t>1.1.1</t>
  </si>
  <si>
    <t>Informe de seguimiento a las medidas de austeridad en el gasto público</t>
  </si>
  <si>
    <t>1.1.2</t>
  </si>
  <si>
    <t>Informe de verificación del cumplimiento de las obligaciones respecto del Sistema Único de Gestión e Información de la Actividad Litigiosa del Estado (eKOGUI), contenidas en el capítulo 4 del Decreto 1069 de 2015</t>
  </si>
  <si>
    <t>1.1.3</t>
  </si>
  <si>
    <t>Informe de seguimiento PQRS</t>
  </si>
  <si>
    <t>1.1.4</t>
  </si>
  <si>
    <t>Informe Ejecutivo Anual (FURAG II)</t>
  </si>
  <si>
    <t>1.1.5</t>
  </si>
  <si>
    <t>Informe de auditaje a los estados financieros consolidados a 31 de diciembre de 2018</t>
  </si>
  <si>
    <t>1.1.6</t>
  </si>
  <si>
    <t>Informe de evaluación anual del Sistema de Control Interno Contable a 31 de diciembre de 2018</t>
  </si>
  <si>
    <t>1.1.7</t>
  </si>
  <si>
    <t>Informe de verificación, recomendaciones, seguimiento y resultados sobre el cumplimiento de las normas en materia de derecho de autor sobre software</t>
  </si>
  <si>
    <t>1.1.8</t>
  </si>
  <si>
    <t>Informe pormenorizado del estado del control interno y publicación del mismo en la página Web de la entidad</t>
  </si>
  <si>
    <t>Cuatrimestral</t>
  </si>
  <si>
    <t>1.1.9</t>
  </si>
  <si>
    <t>Informe de seguimiento a la ejecución presupuestal y planes de inversión a 31 de diciembre de 2018</t>
  </si>
  <si>
    <t>1.1.10</t>
  </si>
  <si>
    <t>Informe de verificación del cumplimiento Ley de transparencia</t>
  </si>
  <si>
    <t>1.1.11</t>
  </si>
  <si>
    <t xml:space="preserve">Informe de evaluación al cumplimiento de las políticas de operación y seguridad del SIIF Nación </t>
  </si>
  <si>
    <t>Bimestral</t>
  </si>
  <si>
    <t>1.1.12</t>
  </si>
  <si>
    <t>Informe de seguimiento a planes de mejoramiento internos</t>
  </si>
  <si>
    <t>1.1.13</t>
  </si>
  <si>
    <t>Informe de seguimiento al plan de mejoramiento de la Contraloría General de la República</t>
  </si>
  <si>
    <t>1.1.14</t>
  </si>
  <si>
    <t>Informe de seguimiento a las medidas de prevención de la corrupción</t>
  </si>
  <si>
    <t>1.1.15</t>
  </si>
  <si>
    <t>Informe de gestión anual de la Unidad de Auditoría</t>
  </si>
  <si>
    <t>AUDITORÍAS DE GESTIÓN</t>
  </si>
  <si>
    <t>Auditoría al proceso de adquisición de bienes y servicios vigencia 2018 (Nivel Central y Seccional)</t>
  </si>
  <si>
    <t>Único</t>
  </si>
  <si>
    <t>1.2.2</t>
  </si>
  <si>
    <t>Auditoría a contratos de prestación de servicios (Nivel Central)</t>
  </si>
  <si>
    <t>1.2.3</t>
  </si>
  <si>
    <t>Auditoría a los contratos de mantenimiento de vehículos (Nivel Central y Seccional)</t>
  </si>
  <si>
    <t>1.2.4</t>
  </si>
  <si>
    <t>Auditoría a contratos con pagos en especie (Nivel Central y Seccional)</t>
  </si>
  <si>
    <t>1.2.5</t>
  </si>
  <si>
    <t>Auditoría a los contratos de servicios de vigilancia (Nivel Central y Seccional)</t>
  </si>
  <si>
    <t>1.2.6</t>
  </si>
  <si>
    <t>Auditoría a los contratos de servicios de aseo y cafetería (Nivel Central y Seccional)</t>
  </si>
  <si>
    <t>1.2.7</t>
  </si>
  <si>
    <t>Auditoría a los contratos de arrendamiento (Nivel Central y Seccional)</t>
  </si>
  <si>
    <t>1.2.8</t>
  </si>
  <si>
    <t>Auditoría a los contratos de papelería e insumos (Nivel Central y Seccional)</t>
  </si>
  <si>
    <t>1.2.9</t>
  </si>
  <si>
    <t>Auditoría a almacén e inventarios (Nivel Central y Seccional)</t>
  </si>
  <si>
    <t>1.2.10</t>
  </si>
  <si>
    <t>Arqueos de cajas menores (Nivel Central y Seccional) (según programe el líder)</t>
  </si>
  <si>
    <t>1.2.11</t>
  </si>
  <si>
    <t>Auditoría a gastos ordinarios del proceso (Nivel Central y Seccional)</t>
  </si>
  <si>
    <t>1.2.12</t>
  </si>
  <si>
    <t>Auditoría a plantas de personal (Nivel Central y Seccional)</t>
  </si>
  <si>
    <t>1.2.13</t>
  </si>
  <si>
    <t>Auditoría a convocatorias concurso de méritos (Segunda Parte - Nivel Central)</t>
  </si>
  <si>
    <t>1.2.14</t>
  </si>
  <si>
    <t>Auditoría provisión de vacantes (Nivel Central)</t>
  </si>
  <si>
    <t>1.2.15</t>
  </si>
  <si>
    <t>Auditoría a recobro de incapacidades (Nivel Central)</t>
  </si>
  <si>
    <t>1.2.16</t>
  </si>
  <si>
    <t>Auditoría a la concesión de los estímulos y distinciones a los servidores judiciales, cumplimiento en el pago de auxilio económico con ocasión de la medalla al mérito judicial</t>
  </si>
  <si>
    <t>1.2.17</t>
  </si>
  <si>
    <t>Auditoría al proceso de elaboración y liquidación de nómina (Nivel Central)</t>
  </si>
  <si>
    <t>1.2.18</t>
  </si>
  <si>
    <t>Auditoría a sentencias, conciliaciones y acciones de repetición  (Nivel Central)</t>
  </si>
  <si>
    <t>1.2.19</t>
  </si>
  <si>
    <t>Auditoría a la gestión de cobro coactivo y seguimiento al plan de mejoramiento del fondo de modernización (Nivel Central)</t>
  </si>
  <si>
    <t>1.2.20</t>
  </si>
  <si>
    <t>Auditoría a la adquisición y adecuación de infraestructura física para ciudades intermedias y cabeceras de circuito a nivel nacional</t>
  </si>
  <si>
    <t>1.2.21</t>
  </si>
  <si>
    <t>Auditoría al proyecto de mejoramiento y mantenimiento de infraestructura física a nivel nacional y reforzamiento estructural en inmuebles judiciales a nivel nacional</t>
  </si>
  <si>
    <t>1.2.22</t>
  </si>
  <si>
    <t>Auditoría a la construcción y/o adecuación salas de audiencias y despachos para la implementación del sistema oral a nivel nacional</t>
  </si>
  <si>
    <t>1.2.23</t>
  </si>
  <si>
    <t>Seguimiento a la identificación de la vulnerabilidad de la infraestructura a nivel local</t>
  </si>
  <si>
    <t>1.2.24</t>
  </si>
  <si>
    <t>Auditoría al contrato de soporte a nivel software y hardware</t>
  </si>
  <si>
    <t>1.2.25</t>
  </si>
  <si>
    <t>Auditoría al sistema de registro y administración de audiencias CICERO</t>
  </si>
  <si>
    <t>1.2.26</t>
  </si>
  <si>
    <t>Auditoría a la prestación de servicios de conectividad</t>
  </si>
  <si>
    <t>1.2.27</t>
  </si>
  <si>
    <t>Auditoría integral a las coordinaciones de San Andrés, Riohacha, Quibdó y Florencia, y a las Oficinas de Apoyo de San Gil y Buga</t>
  </si>
  <si>
    <t>1.2.28</t>
  </si>
  <si>
    <t>Auditoría de seguimiento a la implementación del Modelo Único de Seguridad y Privacidad de la Información (Decreto 1078/2015) (Nivel Central)</t>
  </si>
  <si>
    <t>1.2.29</t>
  </si>
  <si>
    <t xml:space="preserve">Auditoría a la formulación del anteproyecto de presupuesto de inversión </t>
  </si>
  <si>
    <t>1.2.30</t>
  </si>
  <si>
    <t>Auditoría a la formulación y ejecución del Plan de Gestión Ambiental (Bogotá - Quibdó)</t>
  </si>
  <si>
    <t>1.2.31</t>
  </si>
  <si>
    <t>Auditoría a la Formulación del Plan Sectorial</t>
  </si>
  <si>
    <t>1.2.32</t>
  </si>
  <si>
    <t>Auditoría a la formulación de los planes de acción</t>
  </si>
  <si>
    <t>AUDITORÍAS ESPECIALES</t>
  </si>
  <si>
    <t>1.3.1</t>
  </si>
  <si>
    <t>Auditorías al reparto de procesos judiciales por solicitudes directas</t>
  </si>
  <si>
    <t>1.3.2</t>
  </si>
  <si>
    <t>Auditoría de verificación del uso dado a los servidores destinados para el directorio unificado y CICERO en las Direcciones Seccionales de Administración Judicial.</t>
  </si>
  <si>
    <t>1.3.3</t>
  </si>
  <si>
    <t>Auditoría Siglo XXI Web</t>
  </si>
  <si>
    <t>1.3.4</t>
  </si>
  <si>
    <t>Auditoría de seguimiento a la construcción Despachos judiciales de Zipaquirá - Cundinamarca</t>
  </si>
  <si>
    <t>1.3.5</t>
  </si>
  <si>
    <t>Auditoría de seguimiento a la construcción sede Despachos judiciales de Soacha - Cundinamarca</t>
  </si>
  <si>
    <t>1.3.6</t>
  </si>
  <si>
    <t>Auditoría de seguimiento a la construcción sede Despachos judiciales Facatativá - Cundinamarca</t>
  </si>
  <si>
    <t>1.3.7</t>
  </si>
  <si>
    <t>Auditoría de seguimiento a la construcción sede Despachos judiciales Ramiriquí - Boyacá</t>
  </si>
  <si>
    <t>1.3.8</t>
  </si>
  <si>
    <t>Auditoría al manejo de depósitos Judiciales por solicitud</t>
  </si>
  <si>
    <t>1.3.9</t>
  </si>
  <si>
    <t>Otras auditorías solicitadas</t>
  </si>
  <si>
    <t>ROL EVALUACIÓN DE LA GESTIÓN DEL RIESGO</t>
  </si>
  <si>
    <t>Prestar asesoría y acompañamiento técnico y de evaluación y seguimiento a los diferentes pasos de la gestión del riesgo</t>
  </si>
  <si>
    <t>Por demanda</t>
  </si>
  <si>
    <t>Asesoría</t>
  </si>
  <si>
    <t>En el rol de evaluación de la gestión del riesgo la Unidad de Auditoría prestó asesoría y acompañamiento en la revisión y actualización de los riesgos de los procesos del SIGCMA; se generaron las correspondientes recomendaciones para la construcción del mapa de riesgos de corrupción, y se verificaron los relacionados con la seguridad informática a través la auditoría al Proceso de Implementación del Manual de Políticas y Procedimientos de Seguridad de la Información para la Rama Judicial, la cual generó una serie de recomendaciones tendientes a fortalecer el manejo de la seguridad y la gestión de este tipo de riesgos, así como las auditorías especiales al procedimiento de reparto de procesos judiciales a través del Sistema para la Gestión de Procesos Judiciales, mismas que evidencian algunos factores que se requieren controlar de forma adecuada.</t>
  </si>
  <si>
    <t>Evaluar la gestión del riesgo</t>
  </si>
  <si>
    <t>Calidad de la justicia</t>
  </si>
  <si>
    <t>Actualización y formación en estructuras de alto nivel, la norma y la guía técnica de calidad de la Rama Judicial; el MIPG para los servidores judiciales.</t>
  </si>
  <si>
    <t>ROL RELACIÓN CON ENTES EXTERNOS DE CONTROL</t>
  </si>
  <si>
    <t>En el rol de relación con entes externos de control, la Unida de Auditoría brindó el acompañamiento a los procesos auditados por la CGR, se hicieron recomendaciones y sugirieron lineamientos frente a requerimientos y respuestas, se formularon recomendaciones en relación con la suscripción del plan de mejoramiento y seguimiento al cumplimiento de los mismos frente al órgano de control fiscal.</t>
  </si>
  <si>
    <t>Facilitar el flujo de información con los entes de control externos</t>
  </si>
  <si>
    <t>Reuniones</t>
  </si>
  <si>
    <t>ROL ENFOQUE HACIA LA PREVENCIÓN</t>
  </si>
  <si>
    <t>Asistir a las diferentes mesas de trabajo y reuniones a las que sea invitada la Unidad de Auditoría</t>
  </si>
  <si>
    <t>A través del rol de enfoque a la prevención, la Unidad de Auditoría participó en los distintos comités realizados durante el año 2019, en los cuales tiene voz, pero sin voto, y en las mesas y reuniones de trabajo a las que fue invitada, aportando conocimientos específicos, metodologías, mejores prácticas de gestión y opiniones no vinculantes, soportadas en la experticia y conocimiento de los auditores; formulando recomendaciones con alcance preventivo y ejecutando acciones de fomento de la cultura del control que sirven al CSJ para la toma de decisiones oportunas, frente al quehacer institucional y la mejora continua; entre las cuales se destaca la presentación ante el CICCI, del Documento Técnico y el Proyecto de Acuerdo “Por el cual se adopta la actualización del Modelo Estándar de Control Interno (MECI), se ordena su implementación y se dictan otras disposiciones relacionadas con el tema”, para aprobación del CSJ, fundados en la necesidad de fortalecer los mecanismos, métodos y procedimientos de control al interior de la Rama Judicial, dadas las nuevas disposiciones legales, las tendencias internacionales en la materia, y sobre todo, las debilidades detectadas a través de la actividad de auditoría interna; e impartiendo conocimiento a través de jornadas de sensibilización en materia de control interno y control a la contratación estatal a nivel de direcciones seccionales, con el apoyo de la Escuela Judicial.
Ahora bien, sin ser la totalidad de las actuaciones de la Unidad de Auditoría en materia preventiva, es importante resaltar las recomendaciones plasmadas en los documentos "Plan Anticorrupción y de Atención al Ciudadano de la Rama Judicial. Recomendaciones para su Elaboración" y la "Guía Metodológica para la Formulación de Planes de Mejoramiento de la Rama Judicial", aprobados por el CICCI para su implementación. Así mismo, vale la pena indicar que producto de las auditorías al Proceso de Adquisición de Bienes y Servicios, se insistió en la necesidad de actualizar el Manual de Contratación de la Entidad, resultado de lo cual la Dirección Ejecutiva de Administración Judicial (DEAJ) expidió la Resolución 7025 del 31/12/2019, con la cual adoptó un nuevo manual en esta materia.</t>
  </si>
  <si>
    <t>Participar en el Comité de cartera</t>
  </si>
  <si>
    <t>Participar en el Comité de cobro coactivo</t>
  </si>
  <si>
    <t>Participar en el Comité de defensa judicial y conciliación de la DEAJ</t>
  </si>
  <si>
    <t>Participar en el Comité del sistema integrado de gestión y control de la calidad y del medio ambiente SIGCMA</t>
  </si>
  <si>
    <t>Participar en el Comité Institucional de Coordinación de Control Interno</t>
  </si>
  <si>
    <t>Asesorar a los líderes de procesos en la formulación de planes de mejoramiento producto de las auditorías internas</t>
  </si>
  <si>
    <t>4.8</t>
  </si>
  <si>
    <t>Realizar actividades de sensibilización para el fomento de la cultura del control interno</t>
  </si>
  <si>
    <t>4.9</t>
  </si>
  <si>
    <t>Asesoría y capacitaciones en metodología de marco lógico y cadena de valor de proyectos de inversión</t>
  </si>
  <si>
    <t>Carrera judicial, desarrollo del Talento Humano y gestión del conocimiento - Calidad de la justicia</t>
  </si>
  <si>
    <t>Diseñar e implementar el proceso de gestión del conocimiento en la Rama Judicial - Consolidar y ampliar la cobertura del sistema de carrera judicial a nivel nacional</t>
  </si>
  <si>
    <t>ROL LIDERAZGO ESTRATÉGICO</t>
  </si>
  <si>
    <t>Mantener contacto permanente con el Consejo Superior de la Judicatura</t>
  </si>
  <si>
    <t>En el rol de liderazgo estratégico la Unidad de Auditoría mantuvo contacto permanente, tanto con el CSJ como con la DEAJ y los Consejos y Direcciones Seccionales, informando sobre los resultados de las auditorías, haciendo las recomendaciones correspondientes y el seguimiento al cumplimiento y efectividad de las acciones de mejora consignadas en los planes de mejoramiento vigentes. De igual forma, se viene trabajando con los líderes y gestores de los procesos, de forma coordinada con la Unidad de Planeación de la DEAJ, en el fortalecimiento de la cultura del adecuado diseño e implementación de los planes de mejoramiento, conforme al procedimiento y a la guía elaborados para tal fin.</t>
  </si>
  <si>
    <t>Informar de forma periódica al Consejo Superior de la Judicatura</t>
  </si>
  <si>
    <t>Informes</t>
  </si>
  <si>
    <t>Presentar informes y recomendaciones al Comité Institucional de Coordinación de Control Interno</t>
  </si>
  <si>
    <t>Gestionar formación de auditores internos para certificación del IIA</t>
  </si>
  <si>
    <t>Jornadas</t>
  </si>
  <si>
    <t>Modernización Técnológica y Transformación digital</t>
  </si>
  <si>
    <t>Modernizar y/o Incorporar los componentes de comunicación de datos.</t>
  </si>
  <si>
    <t>Fortalecimiento de la plataforma para la gestión tecnológica nacional</t>
  </si>
  <si>
    <t>Unidad de Informática</t>
  </si>
  <si>
    <t>Servicio de Correo electrónico en la nube</t>
  </si>
  <si>
    <t>Cuentas de correo electrónico</t>
  </si>
  <si>
    <t>Orden Compra 33156 de -CCE- Contrato 196 de 2018</t>
  </si>
  <si>
    <t>A través de la Orden de compra 33156 celebrada por medio de CCE, se adquirieron 104.000 licencias para el uso de correo electrónico así: 23.000 para el 2019, 25.000 para el 2020, 27.000 para el 2021 y 29.000 para el 2019.
Contrato 196 de 2018
Fecha Inicio: 30/12/2018
Fecha Fin: 30/12/2022</t>
  </si>
  <si>
    <t>Presentación de estudios previos a Unidad de Asistencia Legal y Unidad Adminsitrativa</t>
  </si>
  <si>
    <t>Servicio de Datacenter y seguridad perimetral</t>
  </si>
  <si>
    <t xml:space="preserve">Hosting y administración de servidores </t>
  </si>
  <si>
    <t>Orden de compra CCE 33881, cto 220 de 2018</t>
  </si>
  <si>
    <t>Los sistemas de información alojados en el Datacenter están dirigidos a funcionarios, empleados judiciales y la ciudadanía en general con el propósito de que puedan adelantar trámites ante las diferentes entidades que conforman el poder judicial en Colombia de manera virtual y al mismo tiempo brindando información ágil y actualizada. 
El Contrato 220 de 2018 teien dos modificciones, se pretne realizar una tercera para garantizar la prestación de servicios hasta el 18/07/2020.
Para el perido compendido entre el 19/07/2020 y hasta el 30/07/2022 se proyectá desarrollar un nuevo eventro a traves de la Tienda Virtual del Estado Colombiano, AMP de nube privada III.
En todo caso se trata de un contrato que se cataloga como de continuidad de servicios, por tanto.</t>
  </si>
  <si>
    <t>Conservar los sistemas de información de la Rama Judicial actualizados con las últimas actualizaciones y liberaciones del mercado.</t>
  </si>
  <si>
    <t>Servicios especializados de actualización y soporte en sitio, Sistema Talento Humano (Kactus)</t>
  </si>
  <si>
    <t>Incidentes y requerimientos resueltos</t>
  </si>
  <si>
    <t xml:space="preserve">042 de 2019 Contratación directa </t>
  </si>
  <si>
    <t xml:space="preserve">Cantidad de pruductos:
Consultoría  436
Incidentes 33
Mejoras/Ley 5
TOTAL CASOS 474   con corte a junio 30 
</t>
  </si>
  <si>
    <t>Construcción del nuevo aplicativo de nómina y sus módulos complementario, incluyendo su interventoría</t>
  </si>
  <si>
    <t>Modulos implementados</t>
  </si>
  <si>
    <t>_</t>
  </si>
  <si>
    <t>En relación con el número de módulos implementados, la evaluación registra cero (o), teniendo en cuenta que para el periodo comprendido entre marzo y mayo de 2020, se tiene prevista la implementación del módulo de liquidación de nómina, para la liquidación de las obligaciones mensuales, previa la realización de paralelos de nómina (2) y para el segundo semestre de 2020, se tienen programada la implementación de la nómina agregada, y los módulos complementarios (1. Bienestar, 2. Seguridad y Salud en el trabajo, 3. Recobro de incapacidades, 4. Derechos de petición y recursos, 5. Hojas de Vida e historias laborales, 6. Parametrización y administración, 7. Wiki – Elearning, 8, Liquidación de sentencias.
Sin embargo, el porcentaje de avance en el cronograma de actividades, corresponde al 38% y mide actividades que hacen parte del ciclo de vida del desarrollo del software en análisis, diseño y desarrollo, sumado a otros requerimientos técnicos y funcionales asociados a gestión del cambio, capacitación y licenciamiento de software,
Fecha Inicio: 25/09/2019
Fecha terminación: 12/31//2020</t>
  </si>
  <si>
    <t>Mantener la continuidad y sostenibilidad del negocio</t>
  </si>
  <si>
    <t>Servicio de Mesa de Ayuda, así como el mantenimiento preventivo y correctivo con repuestos para la infraestructura de hardware y redes LAN - Incluye inventario tecnológico</t>
  </si>
  <si>
    <t>Licitación Pública No. 10 de 2018 / Contrato 234 - 2018</t>
  </si>
  <si>
    <t>El número de casos registrados en un mes no corresponde al número proporcional de los casos solucionados en el mismo, esto se debe a que un caso se registra en una fecha específica pero no se sabe cuánto se demora la atención del mismo, esto depende del lugar a ser atendido y la dificultad en su atención.  
Contrato 234 de 2018
Fecha Inicio: 28/12/2018
Fecha Fin:  27/07/2022</t>
  </si>
  <si>
    <t>Interventoría Integral</t>
  </si>
  <si>
    <t>Informes de seguimiento</t>
  </si>
  <si>
    <t>Contratación Directa No. 128 de 2018 / Contrato 223 - 2018</t>
  </si>
  <si>
    <t>Se realizó el seguimiento a todos los contratos que impactaban las zonas visitadas motivo de la interventoría. Se han gestionado las facturas del contrato 223-2018 hasta el mes de noviembre del 2019.
Contrato 223 de 2018
Fecha Inicio: 27/12/2018
Fecha Fin:  10/08/2022</t>
  </si>
  <si>
    <t>Cableado estructurado y/o redes inalámbricas</t>
  </si>
  <si>
    <t>Diagnóstico y Diseño de Cableado estructurado</t>
  </si>
  <si>
    <t>Concurso de Meritos No. 04 de 2019. contrato No. 164 de 2019</t>
  </si>
  <si>
    <t xml:space="preserve">Se realizan el diagnósitco para las redes de datos, voz y electrica nomal y regulada para 53 edificios de la Rama Judicial a nivel nacional . Dichos diagnósticos sirven de información base para el diseño de la solución optimizada para el cableado estructurado de los 53 edificios.
</t>
  </si>
  <si>
    <t>Adquirir e Instalar la plataforma tecnológica y de computo y comunicaciones con base en el inventario de tecnología.</t>
  </si>
  <si>
    <t>Modernización del parque tecnológico de infraestructura de hardware y software - PCs</t>
  </si>
  <si>
    <t>Computadores adquiridos</t>
  </si>
  <si>
    <t>Acuerdo Marco de Precios</t>
  </si>
  <si>
    <t>Con corte a 31 de diciembre de 2019 todas las órdenes de compra se encontraban en ejecución y los computadores aún no habían sido entregados e instalados por el contratista. Las 20 órdenes de compra realizadas por el Nivel Central y las Direcciones Seccionales del país se pueden consultar en el Anexo PCs del presente archivo Excel.
Inicio actividad: 12/11/2019
Fin actividad: 14/09/2020</t>
  </si>
  <si>
    <t xml:space="preserve">Modernización del parque tecnológico de infraestructura de hardware y software - Escáneres </t>
  </si>
  <si>
    <t>Escáneres adquiridos</t>
  </si>
  <si>
    <t>Ordenes de Compra</t>
  </si>
  <si>
    <t>Con corte a 31 de diciembre de 2019 todas las órdenes de compra se encontraban en ejecución y los escáneres aún no habían sido entregados e instalados por el contratista. Las 18 órdenes de compra realizadas por el Nivel Central y las Direcciones Seccionales del país se pueden consultar en el Anexo Escáneres del presente archivo Excel.
Inicio actividad: 31/10/2019
Fin actividad: 31/08/2020</t>
  </si>
  <si>
    <t>Modernización del parque tecnológico de infraestructura de hardware y software - Switches</t>
  </si>
  <si>
    <t>Switches adquiridos</t>
  </si>
  <si>
    <t>180 de 2019</t>
  </si>
  <si>
    <t>Acorte del 31 de diciembre 2019, esta actividad se desarrollo satisfactoriamente
180 de 2019
180 de 2019 modificación</t>
  </si>
  <si>
    <t>Modernización del parque tecnológico de infraestructura de hardware y software - Adquisición de UPS</t>
  </si>
  <si>
    <t>UPS adquiridos</t>
  </si>
  <si>
    <t>Etapa de Selección de Contratista</t>
  </si>
  <si>
    <t xml:space="preserve">Se adelantó el proceso para seleccionar contratista para el suministro e instalación de Unidades Ininterrumpidas de Potencia  a través de las Subsata Inversa No. 4 de 2019. Mediante Resolución No. 5501  del 12/09/2019 se declaró desierta. Posteriormente se inició otro proceso mediante la Substa Inversa No. 13 de 2019, la cual fue declara desierta mediante Resolución 6535 del 25/11/2019. </t>
  </si>
  <si>
    <t>11.5</t>
  </si>
  <si>
    <t>Modernización del parque tecnológico de infraestructura de hardware y software - Adquisición de Servidores</t>
  </si>
  <si>
    <t>Servidores adquiridos</t>
  </si>
  <si>
    <t>177 de 2019</t>
  </si>
  <si>
    <t>Actividad pendiente de aprobación de contratación por parte de Sala</t>
  </si>
  <si>
    <t>Implementar y/o modificar sistemas de información  para facilitar las labores de Administración de justicia</t>
  </si>
  <si>
    <t>Adquisición del software de aplicaciones - fondos especiales</t>
  </si>
  <si>
    <t>Número de módulos desarrollados</t>
  </si>
  <si>
    <t>Selección abreviada // 160 de 2019</t>
  </si>
  <si>
    <t>Se encuentra en proceso de avance el Contrato 160 de 2019, con Prórroga en tiempo hasta el 28 de Febrero de 2020. Los 4 módulos se encuentran en etapa de desarrollo.</t>
  </si>
  <si>
    <t>Vigencias Expiradas</t>
  </si>
  <si>
    <t>Teniendo en cuenta la normatividad presupuestal, se  destinó $ 137.879.269 del proyecto de inversión Fortalecimiento de la plataforma para la gestión tecnológica nacional para pago de vigencias expiradas correspondientes a los contratos 167-2013, 107-2014 y 145-2015, contratos que pertenecen al ítem de Repuestos de los servicios de Mesa de Ayuda contratados en el pasado para el Consejo Superior de la Judicatura.
El motivo para la existencia de estos pasivos exigibles se centra en que los contratistas de los citados contratos no han traído sino hasta ahora la totalidad de los soportes para el pago de los repuestos, ya que teniendo en cuenta la alta dispersión geográfica de los servicios de Mesa de Ayuda a nivel nacional y lo antiguos de los contratos, se dificulta la recolección de estas evidencias.</t>
  </si>
  <si>
    <t>14.4</t>
  </si>
  <si>
    <t>14.5</t>
  </si>
  <si>
    <t>Servicio especializado de actualización, mantenimiento  y soporte en sitio a usuarios del sitema de información administrativo - SICOF</t>
  </si>
  <si>
    <t>210 de 2019</t>
  </si>
  <si>
    <t xml:space="preserve">El contratista activa los usuarios para el reporte de los incidentes  y requerimiento en la plataforma GLPI,  inicia el proceso de validación de los casos con alta prioridad para su pronta atención.
</t>
  </si>
  <si>
    <t>15.3</t>
  </si>
  <si>
    <t>15.4</t>
  </si>
  <si>
    <t>15.5</t>
  </si>
  <si>
    <t>Mantener el licenciamiento de las soluciones tecnológicas de la Rama Judicial</t>
  </si>
  <si>
    <t>Adquisición, actualización y soporte de licencias de software-Sistema de grabación de audiencias-CICERO</t>
  </si>
  <si>
    <t>Licencias adquiridas</t>
  </si>
  <si>
    <t xml:space="preserve">Contratación directa </t>
  </si>
  <si>
    <t>Fue aprobada, sin embargo no se realizo contratación.
Recursos no ejecutado.</t>
  </si>
  <si>
    <t>16.3</t>
  </si>
  <si>
    <t>16.4</t>
  </si>
  <si>
    <t>16.5</t>
  </si>
  <si>
    <t>Actualización, soporte y licenciamiento de infraestructura de software de CAN</t>
  </si>
  <si>
    <t>Contratos de soporte renovados</t>
  </si>
  <si>
    <t>152 de 2019</t>
  </si>
  <si>
    <t>Se renovaron los soportes de los elementos CISCO hasta el 17 de sptiembre de 2020, igualmente los elementos del fabricante DELL EMC hasta agosto.</t>
  </si>
  <si>
    <t>17.3</t>
  </si>
  <si>
    <t>17.4</t>
  </si>
  <si>
    <t>17.5</t>
  </si>
  <si>
    <t>Implementación de la Justicia Digital y el Litigio en Línea</t>
  </si>
  <si>
    <t>Servicios de audiencias virtuales para los despachos judiciales, grabaciones de audiencias, video conferencia en salas de audiencia</t>
  </si>
  <si>
    <t>Audiencias virtuales realizadas</t>
  </si>
  <si>
    <t>Licitacion publica, cto 247 2018</t>
  </si>
  <si>
    <t>además de la vinculación de personal para realizar agendamiento en sitio con la plataforma RP1Cloud y etiquetamiento de grabaciones,  se genera el crecimiento de audiencias virtuales realizadas a nivel nacional y mayor repositorio de grabaciones históricas en el portal de gestión de grabaciones sin importar el formato de origen ni la etiqueta. Hay mayor participación de las seccionales en  utilizar el servicio al determinar las ventajas, generando estabilidad. 
Los beneficiarios Internos son los 6.500 Despachos Judiciales y los beneficiarios externos son la ciudadania.
Contrato 247 de 2018
Fecha Inicio: 28/12/2018
Fecha Fin:  30/09/2020</t>
  </si>
  <si>
    <t>18.5</t>
  </si>
  <si>
    <t>Telecomunicaciones, Conectividad Internet, Conectividad Móvil</t>
  </si>
  <si>
    <t>Municipios con conectividad</t>
  </si>
  <si>
    <t>Orden de compra CCE , 33429 cto 219 de 2018</t>
  </si>
  <si>
    <t>Se amplió cobertura geográfica del servicio de conectividad que mostró un crecimiento del 75% en relación al 2018. Se esta consolidando la información de número de despachos por cada una de las sedes donde se brinda conectividad WAN.
A la fecha no se cuenta con la información exacta de la cantidad de despachos con cobertura</t>
  </si>
  <si>
    <t>19.4</t>
  </si>
  <si>
    <t>19.5</t>
  </si>
  <si>
    <t>Adquisición e integración de equipos tecnológicos para la realización de audiencias</t>
  </si>
  <si>
    <t>Equipos de video conferencias</t>
  </si>
  <si>
    <t xml:space="preserve">218 y 219 de 2019 </t>
  </si>
  <si>
    <t>los contratos 218 y 219 de 2019 se encuentran en ejecución, al 31 de diciembre de 219 se realizó la compra de los 4,346 equipos para video conferencia los cuales se recibirán durante los primeros meses de 2020. 
Inicio actividad: 27/12/2019
Fin actividad: 27/10/2020</t>
  </si>
  <si>
    <t>20.3</t>
  </si>
  <si>
    <t>20.4</t>
  </si>
  <si>
    <t>20.5</t>
  </si>
  <si>
    <t>Realizar la supervisión de la actividad (Reunion de seguimiento</t>
  </si>
  <si>
    <t>Sistema Administrativo - Soporte Cobro Coactivo</t>
  </si>
  <si>
    <t>Incidentes y requerimientos atendidos</t>
  </si>
  <si>
    <t>086 de 2019
169 de 2019</t>
  </si>
  <si>
    <t>El contrato 169 de 2019 se ejecutó correcta y completamente
El contrato 086 de 2019, se adicionó hasta el 30 de marzo de 2020</t>
  </si>
  <si>
    <t>21.4</t>
  </si>
  <si>
    <t>21.5</t>
  </si>
  <si>
    <t xml:space="preserve">Soporte y mantenimiento del aplicativo Justicia XXI web - </t>
  </si>
  <si>
    <t>Numeros de Incidentes Reportados.</t>
  </si>
  <si>
    <t>144 de 2019</t>
  </si>
  <si>
    <t xml:space="preserve">A corte del 30 de diciembre de 2019 se desarrollaron todas las actividades plantentadas durante el contrato quedando pendiente las pruebas sobre los ajustes para el paso a producción 
</t>
  </si>
  <si>
    <t>Modernización de la gestión judicial con apoyo de las tecnologías de información</t>
  </si>
  <si>
    <t>Entregables</t>
  </si>
  <si>
    <t xml:space="preserve">contrato 045 de2019 contratación directa </t>
  </si>
  <si>
    <t>A corte del 31 de diciembre esta actividad se ha desarrollado bajo lo esperado.
Contrato: 045 de 2019
Fecha Inicio: 01/03/2019
Fecha Fin:  31/12/2020
Se realizó una modificación hasta el 31/12/2020.</t>
  </si>
  <si>
    <t>23.1</t>
  </si>
  <si>
    <t>23.2</t>
  </si>
  <si>
    <t>23.3</t>
  </si>
  <si>
    <t>23.4</t>
  </si>
  <si>
    <t>23.5</t>
  </si>
  <si>
    <t>Soporte a Sigobius</t>
  </si>
  <si>
    <t>soporte y mantenimiento</t>
  </si>
  <si>
    <t>No se ejecuto esta actividad.</t>
  </si>
  <si>
    <t>24.1</t>
  </si>
  <si>
    <t>24.2</t>
  </si>
  <si>
    <t>24.3</t>
  </si>
  <si>
    <t>24.4</t>
  </si>
  <si>
    <t>24.5</t>
  </si>
  <si>
    <t>Adquisición, Actualización y Soporte de Licencias de Softwares-MICROSOFT, licencias Power BI y Suite Adobe</t>
  </si>
  <si>
    <t xml:space="preserve"> Colombia Compra Eifciente</t>
  </si>
  <si>
    <t>Se adquirieron licencias a traves de Colombia Compra Eifciente: 26 000 Cals de Windows,  12 licencias de SQL SERVER, Renovacion de 90 de SQL SERVER Enterprise y 20 de Power BI.</t>
  </si>
  <si>
    <t>25.1</t>
  </si>
  <si>
    <t>25.2</t>
  </si>
  <si>
    <t>25.3</t>
  </si>
  <si>
    <t>25.4</t>
  </si>
  <si>
    <t>25.5</t>
  </si>
  <si>
    <t>Actualización del licenciamiento del correlacionador de eventos e infraestructura relacionada o complementaria</t>
  </si>
  <si>
    <t>Herramientas adquiridas</t>
  </si>
  <si>
    <t>Contrato 195 de 2019</t>
  </si>
  <si>
    <t>Mediante la adquisisción de las herramientas  se pretende renovar y adquirir nuevos componentes para actualizar la infraestructura de seguridad de la información. Por tal motivo, se entregan las licencias y/o suscripciones de las herramientas FortiSIEM, FortiSANDBOX, Tenable, Imperva y RSA Archer con su respectiva implementación, configuración y puesta en funcionamiento. El 27 de diciembre se solicita prorroga del contrato hasta el 13 de febrero de 2020 en aras de obtener la licencia faltante CoreImpact.
Contrato 195 de 2019
Fecha Inicio: 10 de diciembre de 2019
Fecha Fin: 13 de febrero de 2020</t>
  </si>
  <si>
    <t>26.1</t>
  </si>
  <si>
    <t>26.2</t>
  </si>
  <si>
    <t>26.3</t>
  </si>
  <si>
    <t>26.4</t>
  </si>
  <si>
    <t>26.5</t>
  </si>
  <si>
    <t>Soporte de relatorías</t>
  </si>
  <si>
    <t>soporte</t>
  </si>
  <si>
    <t>27.1</t>
  </si>
  <si>
    <t>27.2</t>
  </si>
  <si>
    <t>27.3</t>
  </si>
  <si>
    <t>27.4</t>
  </si>
  <si>
    <t>27.5</t>
  </si>
  <si>
    <t xml:space="preserve">Considerando lo acordado en la sala del 11 de septiembre de 2019, donde se informó que la presente actividad no sería adelantada en la vigencia 2019, se justificó la reducción de los recursos y la modificación del Plan de Inversión de la URNA para la vigencia 2019, aprobada con el Acuerdo PCSJA19-11451 del 25 de noviembre de 2019, razón por la cual no se reportan avances en esta actividad. </t>
  </si>
  <si>
    <t xml:space="preserve">Modernizar la tecnología y el control del servicio de información y registro para Jueces de Paz y  de Reconsideración, Abogados, Auxiliares de la Justicia y Consultorios Jurídicos </t>
  </si>
  <si>
    <t>Fortalecimiento de la Unidad de Registro Nacional de Abogados y Auxiliares de la Justicia, Sistemas de Control e Información</t>
  </si>
  <si>
    <t>Unidad de Registro Nacional de Abogados y Auxiliares de la Justicia - URNA</t>
  </si>
  <si>
    <t>Modernización tecnológica de la tarjeta profesional de abogado y gestión de documentos seguros con MAD</t>
  </si>
  <si>
    <t>Número</t>
  </si>
  <si>
    <t>Solicitud de CDP y elaboración de documentos técnicos</t>
  </si>
  <si>
    <t>Obtener el sustento de aprobación del Plan de Inversión</t>
  </si>
  <si>
    <t>Presentación de documentos técnicos a la Dirección Ejecutiva de Administración Judicial</t>
  </si>
  <si>
    <t>Apoyar la supervisión de la actividad</t>
  </si>
  <si>
    <t>Soporte y mantenimiento del Sistema de Información del Registro Nacional de Abogados (SIRNA)</t>
  </si>
  <si>
    <t>Selección Abreviada No. 04 de 2019 - Contrato No. 116 de 2019</t>
  </si>
  <si>
    <t>La actividad tenía una proyección de ejecución de 6 meses, a partir del 1 de julio de 2019, pero teniendo en cuenta los términos dentro de los cuales se dio el proceso de contratación y la firma del Contrato 116 de 2019, cuyo inicio se dio a partir del 17 de septiembre de 2019, con lo cual, al 31 de diciembre de 2019, únicamente restaría un aproximado de 3 meses y 13 días, se justificó prorrogar su plazo de ejecución por los 2 meses y 17 días para completar el estimado inicial de 6 meses, sin que fuera necesario realizar adición de recursos, sino la sustitución de los mismos, por valor de $140.497.912 con vigencias futuras, conforme lo aprobado en el Acuerdo PCSJA19-11451 del 25 de noviembre de 2019</t>
  </si>
  <si>
    <t>Elaboración y expedición de Tarjetas Profesionales de Abogado</t>
  </si>
  <si>
    <t>Mínimas Cuantías 08 y 43 de 2019 - Contratos 071 y 208 de 2019</t>
  </si>
  <si>
    <t xml:space="preserve">La actividad se adelanta mientras se define la Modernización Tecnológica de la Tarjeta Profesional de Abogado.
En este sentido la DEAJ adjudicó los Contratos No. 071 y 208 de 2019 a la Empresa Identificación Plástica S.A.S., la cual, por el valor unitario de cada Tarjeta Profesional de Abogado personalizada, se logró adquirir una mayor cantidad de plásticos a los estimados, por lo que, el Contrato 071 de 2019 finalizaba su plazo de ejecución el 16 de diciembre de 2019 y actualmente se encuentra vigente el Contrato 208 de 2019 hasta el 30 de abril de 2020, con compromiso de vigencias futuras, conforme lo aprobado en el Acuerdo PCSJA19-11451 del 25 de noviembre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</si>
</sst>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_(&quot;$&quot;\ * \(#,##0\);_(&quot;$&quot;\ * &quot;-&quot;_);_(@_)"/>
    <numFmt numFmtId="41" formatCode="_(* #,##0_);_(* \(#,##0\);_(* &quot;-&quot;_);_(@_)"/>
    <numFmt numFmtId="44" formatCode="_(&quot;$&quot;\ * #,##0.00_);_(&quot;$&quot;\ * \(#,##0.00\);_(&quot;$&quot;\ * &quot;-&quot;??_);_(@_)"/>
    <numFmt numFmtId="164" formatCode="_-* #,##0.00_-;\-* #,##0.00_-;_-* &quot;-&quot;??_-;_-@_-"/>
    <numFmt numFmtId="165" formatCode="_ * #,##0.00_ ;_ * \-#,##0.00_ ;_ * &quot;-&quot;??_ ;_ @_ "/>
    <numFmt numFmtId="166" formatCode="_ * #,##0_ ;_ * \-#,##0_ ;_ * &quot;-&quot;??_ ;_ @_ "/>
    <numFmt numFmtId="167" formatCode="0.0%"/>
    <numFmt numFmtId="170" formatCode="#,##0_ ;\-#,##0\ "/>
    <numFmt numFmtId="171" formatCode="_-&quot;$&quot;\ * #,##0_-;\-&quot;$&quot;\ * #,##0_-;_-&quot;$&quot;\ * &quot;-&quot;_-;_-@_-"/>
  </numFmts>
  <fonts count="71" x14ac:knownFonts="1">
    <font>
      <sz val="10"/>
      <name val="Arial"/>
    </font>
    <font>
      <sz val="11"/>
      <color theme="1"/>
      <name val="Calibri"/>
      <family val="2"/>
      <scheme val="minor"/>
    </font>
    <font>
      <sz val="10"/>
      <name val="Arial"/>
      <family val="2"/>
    </font>
    <font>
      <sz val="8"/>
      <name val="Arial"/>
      <family val="2"/>
    </font>
    <font>
      <b/>
      <sz val="10"/>
      <name val="Arial"/>
      <family val="2"/>
    </font>
    <font>
      <b/>
      <sz val="9"/>
      <name val="Arial"/>
      <family val="2"/>
    </font>
    <font>
      <b/>
      <sz val="8"/>
      <name val="Arial"/>
      <family val="2"/>
    </font>
    <font>
      <sz val="9"/>
      <name val="Arial"/>
      <family val="2"/>
    </font>
    <font>
      <sz val="9"/>
      <color theme="1"/>
      <name val="Arial"/>
      <family val="2"/>
    </font>
    <font>
      <b/>
      <sz val="9"/>
      <color theme="1"/>
      <name val="Arial"/>
      <family val="2"/>
    </font>
    <font>
      <b/>
      <sz val="8"/>
      <color theme="1"/>
      <name val="Arial"/>
      <family val="2"/>
    </font>
    <font>
      <b/>
      <sz val="9"/>
      <color indexed="81"/>
      <name val="Tahoma"/>
      <family val="2"/>
    </font>
    <font>
      <b/>
      <sz val="16"/>
      <name val="Arial"/>
      <family val="2"/>
    </font>
    <font>
      <b/>
      <sz val="14"/>
      <name val="Arial"/>
      <family val="2"/>
    </font>
    <font>
      <b/>
      <sz val="8"/>
      <color rgb="FF000000"/>
      <name val="Arial"/>
      <family val="2"/>
    </font>
    <font>
      <sz val="8"/>
      <color rgb="FF000000"/>
      <name val="Arial"/>
      <family val="2"/>
    </font>
    <font>
      <b/>
      <sz val="11"/>
      <color indexed="81"/>
      <name val="Tahoma"/>
      <family val="2"/>
    </font>
    <font>
      <b/>
      <sz val="14"/>
      <color theme="0"/>
      <name val="Arial"/>
      <family val="2"/>
    </font>
    <font>
      <b/>
      <sz val="10"/>
      <color theme="5"/>
      <name val="Arial"/>
      <family val="2"/>
    </font>
    <font>
      <b/>
      <sz val="9"/>
      <color theme="5"/>
      <name val="Arial"/>
      <family val="2"/>
    </font>
    <font>
      <sz val="16"/>
      <color rgb="FF00B050"/>
      <name val="Calibri"/>
      <family val="2"/>
      <scheme val="minor"/>
    </font>
    <font>
      <b/>
      <sz val="10"/>
      <color rgb="FF00B050"/>
      <name val="Arial"/>
      <family val="2"/>
    </font>
    <font>
      <b/>
      <sz val="11"/>
      <color rgb="FF00B050"/>
      <name val="Arial"/>
      <family val="2"/>
    </font>
    <font>
      <sz val="9"/>
      <color indexed="81"/>
      <name val="Tahoma"/>
      <family val="2"/>
    </font>
    <font>
      <b/>
      <sz val="12"/>
      <name val="Arial"/>
      <family val="2"/>
    </font>
    <font>
      <sz val="12"/>
      <name val="Arial"/>
      <family val="2"/>
    </font>
    <font>
      <sz val="10"/>
      <color theme="0"/>
      <name val="Arial"/>
      <family val="2"/>
    </font>
    <font>
      <b/>
      <sz val="16"/>
      <color rgb="FF002060"/>
      <name val="Arial"/>
      <family val="2"/>
    </font>
    <font>
      <b/>
      <sz val="14"/>
      <color rgb="FF002060"/>
      <name val="Arial"/>
      <family val="2"/>
    </font>
    <font>
      <sz val="12"/>
      <color rgb="FF002060"/>
      <name val="Arial"/>
      <family val="2"/>
    </font>
    <font>
      <sz val="10"/>
      <color rgb="FF002060"/>
      <name val="Arial"/>
      <family val="2"/>
    </font>
    <font>
      <b/>
      <sz val="10"/>
      <color rgb="FF002060"/>
      <name val="Arial"/>
      <family val="2"/>
    </font>
    <font>
      <sz val="14"/>
      <color rgb="FF002060"/>
      <name val="Arial"/>
      <family val="2"/>
    </font>
    <font>
      <b/>
      <sz val="10"/>
      <color rgb="FFC00000"/>
      <name val="Arial"/>
      <family val="2"/>
    </font>
    <font>
      <b/>
      <sz val="14"/>
      <color theme="5" tint="-0.249977111117893"/>
      <name val="Arial"/>
      <family val="2"/>
    </font>
    <font>
      <sz val="14"/>
      <color theme="5" tint="-0.249977111117893"/>
      <name val="Arial"/>
      <family val="2"/>
    </font>
    <font>
      <i/>
      <sz val="10"/>
      <name val="Arial"/>
      <family val="2"/>
    </font>
    <font>
      <b/>
      <sz val="10"/>
      <color theme="1"/>
      <name val="Arial"/>
      <family val="2"/>
    </font>
    <font>
      <b/>
      <sz val="12"/>
      <color theme="0"/>
      <name val="Arial"/>
      <family val="2"/>
    </font>
    <font>
      <sz val="11"/>
      <name val="Arial"/>
      <family val="2"/>
    </font>
    <font>
      <b/>
      <sz val="11"/>
      <color rgb="FF002060"/>
      <name val="Arial"/>
      <family val="2"/>
    </font>
    <font>
      <sz val="11"/>
      <color rgb="FF002060"/>
      <name val="Arial"/>
      <family val="2"/>
    </font>
    <font>
      <sz val="11"/>
      <color theme="0"/>
      <name val="Arial"/>
      <family val="2"/>
    </font>
    <font>
      <b/>
      <sz val="11"/>
      <name val="Arial"/>
      <family val="2"/>
    </font>
    <font>
      <b/>
      <sz val="11"/>
      <color theme="5"/>
      <name val="Arial"/>
      <family val="2"/>
    </font>
    <font>
      <b/>
      <sz val="11"/>
      <color theme="5" tint="-0.249977111117893"/>
      <name val="Arial"/>
      <family val="2"/>
    </font>
    <font>
      <b/>
      <sz val="11"/>
      <color theme="1"/>
      <name val="Arial"/>
      <family val="2"/>
    </font>
    <font>
      <sz val="11"/>
      <color theme="1"/>
      <name val="Arial"/>
      <family val="2"/>
    </font>
    <font>
      <b/>
      <sz val="11"/>
      <color theme="0"/>
      <name val="Arial"/>
      <family val="2"/>
    </font>
    <font>
      <sz val="8"/>
      <color theme="1"/>
      <name val="Arial"/>
      <family val="2"/>
    </font>
    <font>
      <b/>
      <sz val="9"/>
      <color theme="0"/>
      <name val="Arial"/>
      <family val="2"/>
    </font>
    <font>
      <b/>
      <sz val="16"/>
      <color indexed="81"/>
      <name val="Tahoma"/>
      <family val="2"/>
    </font>
    <font>
      <sz val="10"/>
      <color theme="1"/>
      <name val="Arial"/>
      <family val="2"/>
    </font>
    <font>
      <sz val="9"/>
      <color rgb="FF000000"/>
      <name val="Arial"/>
      <family val="2"/>
    </font>
    <font>
      <b/>
      <sz val="9"/>
      <color rgb="FF000000"/>
      <name val="Arial"/>
      <family val="2"/>
    </font>
    <font>
      <u/>
      <sz val="11"/>
      <name val="Arial"/>
      <family val="2"/>
    </font>
    <font>
      <u/>
      <sz val="10"/>
      <name val="Arial"/>
      <family val="2"/>
    </font>
    <font>
      <sz val="9"/>
      <color theme="5" tint="-0.249977111117893"/>
      <name val="Arial"/>
      <family val="2"/>
    </font>
    <font>
      <b/>
      <sz val="10"/>
      <color theme="0"/>
      <name val="Arial"/>
      <family val="2"/>
    </font>
    <font>
      <sz val="11"/>
      <color rgb="FFFF0000"/>
      <name val="Arial"/>
      <family val="2"/>
    </font>
    <font>
      <sz val="12"/>
      <color theme="1"/>
      <name val="Arial"/>
      <family val="2"/>
    </font>
    <font>
      <sz val="11"/>
      <color theme="5" tint="-0.249977111117893"/>
      <name val="Arial"/>
      <family val="2"/>
    </font>
    <font>
      <sz val="10"/>
      <name val="Arial"/>
      <family val="2"/>
    </font>
    <font>
      <sz val="14"/>
      <name val="Arial"/>
      <family val="2"/>
    </font>
    <font>
      <sz val="16"/>
      <name val="Arial"/>
      <family val="2"/>
    </font>
    <font>
      <sz val="10"/>
      <color theme="5"/>
      <name val="Arial"/>
      <family val="2"/>
    </font>
    <font>
      <sz val="9"/>
      <color theme="5"/>
      <name val="Arial"/>
      <family val="2"/>
    </font>
    <font>
      <sz val="9"/>
      <color theme="0"/>
      <name val="Arial"/>
      <family val="2"/>
    </font>
    <font>
      <b/>
      <sz val="9"/>
      <color theme="5" tint="-0.249977111117893"/>
      <name val="Arial"/>
      <family val="2"/>
    </font>
    <font>
      <sz val="10"/>
      <color rgb="FF000000"/>
      <name val="Arial"/>
      <family val="2"/>
    </font>
    <font>
      <sz val="10"/>
      <color theme="5" tint="-0.249977111117893"/>
      <name val="Arial"/>
      <family val="2"/>
    </font>
  </fonts>
  <fills count="2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lightGray">
        <bgColor theme="0"/>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gradientFill type="path" left="0.5" right="0.5" top="0.5" bottom="0.5">
        <stop position="0">
          <color theme="9" tint="0.59999389629810485"/>
        </stop>
        <stop position="1">
          <color theme="4"/>
        </stop>
      </gradientFill>
    </fill>
    <fill>
      <patternFill patternType="solid">
        <fgColor theme="9" tint="0.79998168889431442"/>
        <bgColor indexed="64"/>
      </patternFill>
    </fill>
    <fill>
      <patternFill patternType="solid">
        <fgColor theme="3" tint="0.39997558519241921"/>
        <bgColor indexed="64"/>
      </patternFill>
    </fill>
    <fill>
      <patternFill patternType="solid">
        <fgColor rgb="FF99FF99"/>
        <bgColor indexed="64"/>
      </patternFill>
    </fill>
    <fill>
      <patternFill patternType="solid">
        <fgColor theme="3" tint="0.79998168889431442"/>
        <bgColor indexed="64"/>
      </patternFill>
    </fill>
    <fill>
      <patternFill patternType="solid">
        <fgColor theme="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top/>
      <bottom/>
      <diagonal/>
    </border>
    <border>
      <left/>
      <right/>
      <top/>
      <bottom style="double">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top style="thin">
        <color theme="5" tint="-0.249977111117893"/>
      </top>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5" tint="-0.249977111117893"/>
      </right>
      <top style="thin">
        <color theme="5" tint="-0.249977111117893"/>
      </top>
      <bottom/>
      <diagonal/>
    </border>
    <border>
      <left style="thin">
        <color indexed="64"/>
      </left>
      <right style="thin">
        <color theme="5" tint="-0.249977111117893"/>
      </right>
      <top/>
      <bottom/>
      <diagonal/>
    </border>
    <border>
      <left style="thin">
        <color indexed="64"/>
      </left>
      <right style="thin">
        <color theme="5" tint="-0.249977111117893"/>
      </right>
      <top/>
      <bottom style="thin">
        <color theme="5" tint="-0.249977111117893"/>
      </bottom>
      <diagonal/>
    </border>
    <border>
      <left style="medium">
        <color indexed="64"/>
      </left>
      <right/>
      <top style="medium">
        <color indexed="64"/>
      </top>
      <bottom/>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ck">
        <color indexed="64"/>
      </left>
      <right/>
      <top/>
      <bottom/>
      <diagonal/>
    </border>
    <border>
      <left/>
      <right style="thick">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theme="5" tint="-0.249977111117893"/>
      </top>
      <bottom/>
      <diagonal/>
    </border>
    <border>
      <left style="thin">
        <color indexed="64"/>
      </left>
      <right/>
      <top/>
      <bottom style="thin">
        <color theme="5" tint="-0.249977111117893"/>
      </bottom>
      <diagonal/>
    </border>
    <border>
      <left style="thin">
        <color theme="5" tint="-0.249977111117893"/>
      </left>
      <right style="thin">
        <color indexed="64"/>
      </right>
      <top style="thin">
        <color theme="5" tint="-0.249977111117893"/>
      </top>
      <bottom/>
      <diagonal/>
    </border>
    <border>
      <left style="thin">
        <color theme="5" tint="-0.249977111117893"/>
      </left>
      <right style="thin">
        <color indexed="64"/>
      </right>
      <top/>
      <bottom/>
      <diagonal/>
    </border>
    <border>
      <left style="thin">
        <color theme="5" tint="-0.249977111117893"/>
      </left>
      <right style="thin">
        <color indexed="64"/>
      </right>
      <top/>
      <bottom style="thin">
        <color theme="5" tint="-0.249977111117893"/>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style="thin">
        <color theme="9"/>
      </right>
      <top/>
      <bottom style="thin">
        <color theme="9"/>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s>
  <cellStyleXfs count="9">
    <xf numFmtId="0" fontId="0"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1" fontId="62" fillId="0" borderId="0" applyFont="0" applyFill="0" applyBorder="0" applyAlignment="0" applyProtection="0"/>
    <xf numFmtId="42" fontId="62" fillId="0" borderId="0" applyFont="0" applyFill="0" applyBorder="0" applyAlignment="0" applyProtection="0"/>
  </cellStyleXfs>
  <cellXfs count="796">
    <xf numFmtId="0" fontId="0" fillId="0" borderId="0" xfId="0"/>
    <xf numFmtId="0" fontId="0" fillId="3" borderId="0" xfId="0" applyFill="1"/>
    <xf numFmtId="0" fontId="5" fillId="0" borderId="9" xfId="0" applyFont="1" applyBorder="1" applyAlignment="1">
      <alignment horizontal="center" vertical="center" wrapText="1"/>
    </xf>
    <xf numFmtId="15" fontId="0" fillId="0" borderId="0" xfId="0" applyNumberFormat="1"/>
    <xf numFmtId="0" fontId="2" fillId="0" borderId="1" xfId="0" applyFont="1" applyBorder="1" applyAlignment="1">
      <alignment vertical="center"/>
    </xf>
    <xf numFmtId="0" fontId="0" fillId="0" borderId="1" xfId="0" applyBorder="1" applyAlignment="1">
      <alignment vertical="center"/>
    </xf>
    <xf numFmtId="15" fontId="0" fillId="0" borderId="0" xfId="0" applyNumberForma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3" borderId="0" xfId="0" applyFont="1" applyFill="1"/>
    <xf numFmtId="0" fontId="3" fillId="5" borderId="1" xfId="0" applyFont="1" applyFill="1" applyBorder="1" applyAlignment="1">
      <alignment horizontal="center" vertical="center" wrapText="1"/>
    </xf>
    <xf numFmtId="0" fontId="15" fillId="4" borderId="3" xfId="0" applyFont="1" applyFill="1" applyBorder="1" applyAlignment="1">
      <alignment horizontal="center" vertical="center"/>
    </xf>
    <xf numFmtId="0" fontId="3" fillId="5" borderId="11" xfId="0" applyFont="1" applyFill="1" applyBorder="1" applyAlignment="1">
      <alignment horizontal="center" vertical="center" wrapText="1"/>
    </xf>
    <xf numFmtId="0" fontId="15" fillId="5" borderId="14" xfId="0" applyFont="1" applyFill="1" applyBorder="1" applyAlignment="1">
      <alignment horizontal="center" vertical="center"/>
    </xf>
    <xf numFmtId="0" fontId="15" fillId="2" borderId="16" xfId="0" applyFont="1" applyFill="1" applyBorder="1" applyAlignment="1">
      <alignment horizontal="center" vertical="center"/>
    </xf>
    <xf numFmtId="0" fontId="15" fillId="5" borderId="13" xfId="0" applyFont="1" applyFill="1" applyBorder="1" applyAlignment="1">
      <alignment horizontal="center" vertical="center"/>
    </xf>
    <xf numFmtId="0" fontId="15" fillId="8" borderId="4" xfId="0" applyFont="1" applyFill="1" applyBorder="1" applyAlignment="1">
      <alignment horizontal="center" vertical="center"/>
    </xf>
    <xf numFmtId="0" fontId="3" fillId="5" borderId="5" xfId="0" applyFont="1" applyFill="1" applyBorder="1" applyAlignment="1">
      <alignment horizontal="center" vertical="center" wrapText="1"/>
    </xf>
    <xf numFmtId="0" fontId="15" fillId="5"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xf>
    <xf numFmtId="0" fontId="8" fillId="3" borderId="1" xfId="0" applyFont="1" applyFill="1" applyBorder="1" applyAlignment="1" applyProtection="1">
      <alignment horizontal="justify" vertical="center" wrapText="1"/>
      <protection locked="0"/>
    </xf>
    <xf numFmtId="0" fontId="0" fillId="0" borderId="0" xfId="0" applyBorder="1" applyAlignment="1">
      <alignment horizontal="center"/>
    </xf>
    <xf numFmtId="0" fontId="32" fillId="0" borderId="0" xfId="0" applyFont="1"/>
    <xf numFmtId="0" fontId="26" fillId="11" borderId="18" xfId="0" applyFont="1" applyFill="1" applyBorder="1"/>
    <xf numFmtId="0" fontId="9" fillId="10" borderId="19" xfId="0" applyFont="1" applyFill="1" applyBorder="1" applyAlignment="1" applyProtection="1">
      <alignment horizontal="justify" vertical="center" wrapText="1"/>
      <protection locked="0"/>
    </xf>
    <xf numFmtId="0" fontId="5" fillId="10" borderId="19" xfId="0" applyFont="1" applyFill="1" applyBorder="1" applyAlignment="1" applyProtection="1">
      <alignment horizontal="center" vertical="center" wrapText="1"/>
      <protection locked="0"/>
    </xf>
    <xf numFmtId="166" fontId="5" fillId="10" borderId="19" xfId="1" applyNumberFormat="1" applyFont="1" applyFill="1" applyBorder="1" applyAlignment="1" applyProtection="1">
      <alignment horizontal="center" vertical="center" wrapText="1"/>
      <protection locked="0"/>
    </xf>
    <xf numFmtId="166" fontId="5" fillId="10" borderId="19" xfId="1" applyNumberFormat="1" applyFont="1" applyFill="1" applyBorder="1" applyAlignment="1" applyProtection="1">
      <alignment horizontal="center" vertical="center" wrapText="1"/>
    </xf>
    <xf numFmtId="0" fontId="5" fillId="10" borderId="19" xfId="0" applyFont="1" applyFill="1" applyBorder="1" applyAlignment="1" applyProtection="1">
      <alignment horizontal="center" vertical="center" wrapText="1"/>
    </xf>
    <xf numFmtId="166" fontId="5" fillId="10" borderId="19" xfId="1" applyNumberFormat="1" applyFont="1" applyFill="1" applyBorder="1" applyAlignment="1" applyProtection="1">
      <alignment horizontal="center" vertical="center"/>
    </xf>
    <xf numFmtId="15" fontId="5" fillId="10" borderId="19" xfId="0" applyNumberFormat="1" applyFont="1" applyFill="1" applyBorder="1" applyAlignment="1">
      <alignment vertical="center"/>
    </xf>
    <xf numFmtId="0" fontId="8" fillId="0" borderId="19" xfId="0" applyFont="1" applyBorder="1" applyAlignment="1" applyProtection="1">
      <alignment horizontal="justify" vertical="center" wrapText="1"/>
      <protection locked="0"/>
    </xf>
    <xf numFmtId="0" fontId="8" fillId="0" borderId="19" xfId="0" applyFont="1" applyBorder="1" applyAlignment="1" applyProtection="1">
      <alignment horizontal="center" vertical="center" wrapText="1"/>
      <protection locked="0"/>
    </xf>
    <xf numFmtId="0" fontId="0" fillId="0" borderId="19" xfId="0" applyBorder="1" applyAlignment="1">
      <alignment horizontal="center" vertical="center"/>
    </xf>
    <xf numFmtId="0" fontId="7" fillId="0" borderId="19" xfId="0" applyFont="1" applyBorder="1" applyAlignment="1" applyProtection="1">
      <alignment horizontal="center" vertical="center" wrapText="1"/>
      <protection locked="0"/>
    </xf>
    <xf numFmtId="166" fontId="5" fillId="10" borderId="19" xfId="1" applyNumberFormat="1" applyFont="1" applyFill="1" applyBorder="1" applyAlignment="1">
      <alignment vertical="center"/>
    </xf>
    <xf numFmtId="0" fontId="5" fillId="10" borderId="19" xfId="0" applyFont="1" applyFill="1" applyBorder="1" applyAlignment="1" applyProtection="1">
      <alignment vertical="center" wrapText="1"/>
      <protection locked="0"/>
    </xf>
    <xf numFmtId="0" fontId="7" fillId="10" borderId="19" xfId="0" applyFont="1" applyFill="1" applyBorder="1"/>
    <xf numFmtId="0" fontId="7" fillId="0" borderId="19" xfId="0" applyFont="1" applyBorder="1" applyAlignment="1">
      <alignment horizontal="center" vertical="center"/>
    </xf>
    <xf numFmtId="0" fontId="8" fillId="3" borderId="19" xfId="0" applyFont="1" applyFill="1" applyBorder="1" applyAlignment="1" applyProtection="1">
      <alignment horizontal="justify" vertical="center" wrapText="1"/>
      <protection locked="0"/>
    </xf>
    <xf numFmtId="0" fontId="24" fillId="10" borderId="19"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3" borderId="19" xfId="0" applyFont="1" applyFill="1" applyBorder="1" applyAlignment="1" applyProtection="1">
      <alignment horizontal="center" vertical="center" wrapText="1"/>
      <protection locked="0"/>
    </xf>
    <xf numFmtId="0" fontId="5" fillId="15" borderId="19" xfId="0" applyFont="1" applyFill="1" applyBorder="1" applyAlignment="1" applyProtection="1">
      <alignment horizontal="center" vertical="center" wrapText="1"/>
      <protection locked="0"/>
    </xf>
    <xf numFmtId="0" fontId="0" fillId="0" borderId="0" xfId="0" applyProtection="1"/>
    <xf numFmtId="0" fontId="26" fillId="11" borderId="18" xfId="0" applyFont="1" applyFill="1" applyBorder="1" applyProtection="1"/>
    <xf numFmtId="0" fontId="0" fillId="3" borderId="0" xfId="0" applyFill="1" applyProtection="1"/>
    <xf numFmtId="0" fontId="0" fillId="0" borderId="0" xfId="0" applyBorder="1" applyAlignment="1" applyProtection="1">
      <alignment horizontal="center"/>
    </xf>
    <xf numFmtId="0" fontId="2" fillId="3" borderId="0" xfId="0" applyFont="1" applyFill="1" applyProtection="1"/>
    <xf numFmtId="0" fontId="5" fillId="0" borderId="7" xfId="0" applyFont="1" applyBorder="1" applyAlignment="1">
      <alignment horizontal="center" vertical="center" wrapText="1"/>
    </xf>
    <xf numFmtId="0" fontId="15" fillId="4" borderId="15" xfId="0" applyFont="1" applyFill="1" applyBorder="1" applyAlignment="1">
      <alignment horizontal="center" vertical="center"/>
    </xf>
    <xf numFmtId="0" fontId="3" fillId="5" borderId="2" xfId="0" applyFont="1" applyFill="1" applyBorder="1" applyAlignment="1">
      <alignment horizontal="center" vertical="center" wrapText="1"/>
    </xf>
    <xf numFmtId="0" fontId="15" fillId="5" borderId="12" xfId="0" applyFont="1" applyFill="1" applyBorder="1" applyAlignment="1">
      <alignment horizontal="center" vertical="center"/>
    </xf>
    <xf numFmtId="0" fontId="9" fillId="10" borderId="19" xfId="0" applyFont="1" applyFill="1" applyBorder="1" applyAlignment="1" applyProtection="1">
      <alignment horizontal="left" vertical="center" wrapText="1"/>
      <protection locked="0"/>
    </xf>
    <xf numFmtId="0" fontId="9" fillId="10" borderId="19" xfId="0" applyFont="1" applyFill="1" applyBorder="1" applyAlignment="1" applyProtection="1">
      <alignment horizontal="center" vertical="center" wrapText="1"/>
      <protection locked="0"/>
    </xf>
    <xf numFmtId="0" fontId="9" fillId="10" borderId="33" xfId="0" applyFont="1" applyFill="1" applyBorder="1" applyAlignment="1" applyProtection="1">
      <alignment horizontal="justify" vertical="center" wrapText="1"/>
      <protection locked="0"/>
    </xf>
    <xf numFmtId="0" fontId="7" fillId="0" borderId="0" xfId="0" applyFont="1" applyAlignment="1">
      <alignment horizontal="left" vertical="center" wrapText="1"/>
    </xf>
    <xf numFmtId="0" fontId="5" fillId="16" borderId="19" xfId="0" applyNumberFormat="1" applyFont="1" applyFill="1" applyBorder="1" applyAlignment="1" applyProtection="1">
      <alignment horizontal="center" vertical="center" wrapText="1"/>
      <protection locked="0"/>
    </xf>
    <xf numFmtId="9" fontId="5" fillId="16" borderId="19" xfId="2" applyFont="1" applyFill="1" applyBorder="1" applyAlignment="1" applyProtection="1">
      <alignment horizontal="center" vertical="center" wrapText="1"/>
      <protection locked="0"/>
    </xf>
    <xf numFmtId="0" fontId="34" fillId="11" borderId="19" xfId="0" applyFont="1" applyFill="1" applyBorder="1" applyAlignment="1" applyProtection="1">
      <alignment horizontal="justify" vertical="center" wrapText="1"/>
      <protection locked="0"/>
    </xf>
    <xf numFmtId="0" fontId="34" fillId="11" borderId="19" xfId="0" applyFont="1" applyFill="1" applyBorder="1" applyAlignment="1" applyProtection="1">
      <alignment horizontal="center" vertical="center" wrapText="1"/>
      <protection locked="0"/>
    </xf>
    <xf numFmtId="0" fontId="32" fillId="7" borderId="1" xfId="0" applyFont="1" applyFill="1" applyBorder="1"/>
    <xf numFmtId="166" fontId="34" fillId="11" borderId="19" xfId="1" applyNumberFormat="1" applyFont="1" applyFill="1" applyBorder="1" applyAlignment="1" applyProtection="1">
      <alignment horizontal="center" vertical="center" wrapText="1"/>
      <protection locked="0"/>
    </xf>
    <xf numFmtId="0" fontId="34" fillId="11" borderId="19" xfId="0" applyFont="1" applyFill="1" applyBorder="1" applyAlignment="1" applyProtection="1">
      <alignment horizontal="center" vertical="center" wrapText="1"/>
    </xf>
    <xf numFmtId="166" fontId="34" fillId="11" borderId="19" xfId="1" applyNumberFormat="1" applyFont="1" applyFill="1" applyBorder="1" applyAlignment="1" applyProtection="1">
      <alignment horizontal="center" vertical="center" wrapText="1"/>
    </xf>
    <xf numFmtId="166" fontId="34" fillId="11" borderId="19" xfId="1" applyNumberFormat="1" applyFont="1" applyFill="1" applyBorder="1" applyAlignment="1" applyProtection="1">
      <alignment vertical="center"/>
    </xf>
    <xf numFmtId="0" fontId="35" fillId="11" borderId="19" xfId="0" applyFont="1" applyFill="1" applyBorder="1"/>
    <xf numFmtId="0" fontId="15" fillId="2" borderId="34" xfId="0" applyFont="1" applyFill="1" applyBorder="1" applyAlignment="1">
      <alignment horizontal="center" vertical="center"/>
    </xf>
    <xf numFmtId="0" fontId="3" fillId="5" borderId="35" xfId="0" applyFont="1" applyFill="1" applyBorder="1" applyAlignment="1">
      <alignment horizontal="center" vertical="center" wrapText="1"/>
    </xf>
    <xf numFmtId="0" fontId="15" fillId="5" borderId="36" xfId="0" applyFont="1" applyFill="1" applyBorder="1" applyAlignment="1">
      <alignment horizontal="center" vertical="center"/>
    </xf>
    <xf numFmtId="0" fontId="8" fillId="0" borderId="37" xfId="0" applyFont="1" applyBorder="1" applyAlignment="1" applyProtection="1">
      <alignment horizontal="justify" vertical="center" wrapText="1"/>
      <protection locked="0"/>
    </xf>
    <xf numFmtId="0" fontId="8" fillId="0" borderId="38" xfId="0" applyFont="1" applyBorder="1" applyAlignment="1" applyProtection="1">
      <alignment horizontal="justify" vertical="center" wrapText="1"/>
      <protection locked="0"/>
    </xf>
    <xf numFmtId="0" fontId="8" fillId="0" borderId="0" xfId="0" applyFont="1" applyFill="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8" fillId="0" borderId="38" xfId="3" applyFont="1" applyBorder="1" applyAlignment="1" applyProtection="1">
      <alignment horizontal="justify" vertical="center" wrapText="1"/>
      <protection locked="0"/>
    </xf>
    <xf numFmtId="166" fontId="5" fillId="10" borderId="19" xfId="1" applyNumberFormat="1" applyFont="1" applyFill="1" applyBorder="1" applyAlignment="1">
      <alignment vertical="center" wrapText="1"/>
    </xf>
    <xf numFmtId="0" fontId="25" fillId="0" borderId="22" xfId="0" applyFont="1" applyFill="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5" fillId="0" borderId="19" xfId="0" applyFont="1" applyFill="1" applyBorder="1" applyAlignment="1" applyProtection="1">
      <alignment horizontal="center" vertical="center" wrapText="1"/>
      <protection locked="0"/>
    </xf>
    <xf numFmtId="166" fontId="5" fillId="0" borderId="19" xfId="1" applyNumberFormat="1" applyFont="1" applyFill="1" applyBorder="1" applyAlignment="1" applyProtection="1">
      <alignment horizontal="center" vertical="center"/>
    </xf>
    <xf numFmtId="166" fontId="5" fillId="0" borderId="19" xfId="1" applyNumberFormat="1" applyFont="1" applyFill="1" applyBorder="1" applyAlignment="1">
      <alignment vertical="center"/>
    </xf>
    <xf numFmtId="166" fontId="5" fillId="0" borderId="19" xfId="1" applyNumberFormat="1" applyFont="1" applyFill="1" applyBorder="1" applyAlignment="1">
      <alignment horizontal="center" vertical="center" wrapText="1"/>
    </xf>
    <xf numFmtId="0" fontId="17" fillId="9" borderId="19"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xf>
    <xf numFmtId="0" fontId="5" fillId="15" borderId="19" xfId="0" applyFont="1" applyFill="1" applyBorder="1" applyAlignment="1" applyProtection="1">
      <alignment horizontal="center" vertical="center" wrapText="1"/>
      <protection locked="0"/>
    </xf>
    <xf numFmtId="0" fontId="17" fillId="9" borderId="19" xfId="0" applyFont="1" applyFill="1" applyBorder="1" applyAlignment="1" applyProtection="1">
      <alignment horizontal="center" vertical="center" wrapText="1"/>
      <protection locked="0"/>
    </xf>
    <xf numFmtId="0" fontId="0" fillId="0" borderId="19" xfId="0" applyBorder="1" applyAlignment="1">
      <alignment vertical="center" wrapText="1"/>
    </xf>
    <xf numFmtId="0" fontId="25" fillId="10" borderId="19" xfId="0" applyFont="1" applyFill="1" applyBorder="1"/>
    <xf numFmtId="0" fontId="42" fillId="11" borderId="18" xfId="0" applyFont="1" applyFill="1" applyBorder="1"/>
    <xf numFmtId="0" fontId="39" fillId="0" borderId="0" xfId="0" applyFont="1" applyBorder="1" applyAlignment="1">
      <alignment horizontal="center"/>
    </xf>
    <xf numFmtId="0" fontId="39" fillId="3" borderId="0" xfId="0" applyFont="1" applyFill="1"/>
    <xf numFmtId="0" fontId="45" fillId="11" borderId="19" xfId="0" applyFont="1" applyFill="1" applyBorder="1" applyAlignment="1" applyProtection="1">
      <alignment horizontal="justify" vertical="center" wrapText="1"/>
      <protection locked="0"/>
    </xf>
    <xf numFmtId="0" fontId="43" fillId="16" borderId="19" xfId="0" applyNumberFormat="1" applyFont="1" applyFill="1" applyBorder="1" applyAlignment="1" applyProtection="1">
      <alignment horizontal="center" vertical="center" wrapText="1"/>
      <protection locked="0"/>
    </xf>
    <xf numFmtId="0" fontId="45" fillId="11" borderId="19" xfId="0" applyFont="1" applyFill="1" applyBorder="1" applyAlignment="1" applyProtection="1">
      <alignment horizontal="center" vertical="center" wrapText="1"/>
      <protection locked="0"/>
    </xf>
    <xf numFmtId="0" fontId="43" fillId="10" borderId="19" xfId="0" applyFont="1" applyFill="1" applyBorder="1" applyAlignment="1" applyProtection="1">
      <alignment horizontal="center" vertical="center" wrapText="1"/>
      <protection locked="0"/>
    </xf>
    <xf numFmtId="0" fontId="46" fillId="10" borderId="19" xfId="0" applyFont="1" applyFill="1" applyBorder="1" applyAlignment="1" applyProtection="1">
      <alignment horizontal="left" vertical="center" wrapText="1"/>
      <protection locked="0"/>
    </xf>
    <xf numFmtId="0" fontId="46" fillId="10" borderId="19" xfId="0" applyFont="1" applyFill="1" applyBorder="1" applyAlignment="1" applyProtection="1">
      <alignment horizontal="center" vertical="center" wrapText="1"/>
      <protection locked="0"/>
    </xf>
    <xf numFmtId="166" fontId="43" fillId="10" borderId="19" xfId="1" applyNumberFormat="1" applyFont="1" applyFill="1" applyBorder="1" applyAlignment="1" applyProtection="1">
      <alignment horizontal="center" vertical="center"/>
    </xf>
    <xf numFmtId="9" fontId="43" fillId="16" borderId="19" xfId="2"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7" fillId="3" borderId="1" xfId="0" applyFont="1" applyFill="1" applyBorder="1" applyAlignment="1" applyProtection="1">
      <alignment horizontal="justify" vertical="center" wrapText="1"/>
      <protection locked="0"/>
    </xf>
    <xf numFmtId="0" fontId="47" fillId="0" borderId="19" xfId="0" applyFont="1" applyBorder="1" applyAlignment="1" applyProtection="1">
      <alignment horizontal="center" vertical="center" wrapText="1"/>
      <protection locked="0"/>
    </xf>
    <xf numFmtId="0" fontId="39" fillId="0" borderId="19" xfId="0" applyFont="1" applyFill="1" applyBorder="1" applyAlignment="1">
      <alignment horizontal="center" vertical="center"/>
    </xf>
    <xf numFmtId="0" fontId="39" fillId="0" borderId="19" xfId="0" applyFont="1" applyBorder="1" applyAlignment="1" applyProtection="1">
      <alignment horizontal="center" vertical="center" wrapText="1"/>
      <protection locked="0"/>
    </xf>
    <xf numFmtId="0" fontId="39" fillId="0" borderId="19" xfId="0" applyFont="1" applyFill="1" applyBorder="1" applyAlignment="1" applyProtection="1">
      <alignment horizontal="center" vertical="center" wrapText="1"/>
      <protection locked="0"/>
    </xf>
    <xf numFmtId="0" fontId="43" fillId="10" borderId="19" xfId="0" applyFont="1" applyFill="1" applyBorder="1" applyAlignment="1" applyProtection="1">
      <alignment horizontal="center" vertical="center" wrapText="1"/>
    </xf>
    <xf numFmtId="166" fontId="43" fillId="10" borderId="19" xfId="1" applyNumberFormat="1" applyFont="1" applyFill="1" applyBorder="1" applyAlignment="1">
      <alignment vertical="center"/>
    </xf>
    <xf numFmtId="0" fontId="39" fillId="0" borderId="0" xfId="0" applyFont="1" applyAlignment="1">
      <alignment horizontal="left" vertical="center" wrapText="1"/>
    </xf>
    <xf numFmtId="0" fontId="46" fillId="10" borderId="19" xfId="0" applyFont="1" applyFill="1" applyBorder="1" applyAlignment="1" applyProtection="1">
      <alignment horizontal="justify" vertical="center" wrapText="1"/>
      <protection locked="0"/>
    </xf>
    <xf numFmtId="0" fontId="47" fillId="10" borderId="19" xfId="0" applyFont="1" applyFill="1" applyBorder="1" applyAlignment="1" applyProtection="1">
      <alignment horizontal="center" vertical="center" wrapText="1"/>
      <protection locked="0"/>
    </xf>
    <xf numFmtId="0" fontId="47" fillId="3" borderId="38" xfId="0" applyFont="1" applyFill="1" applyBorder="1" applyAlignment="1" applyProtection="1">
      <alignment horizontal="justify" vertical="center" wrapText="1"/>
      <protection locked="0"/>
    </xf>
    <xf numFmtId="0" fontId="47" fillId="3"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47" fillId="3" borderId="37" xfId="0" applyFont="1" applyFill="1" applyBorder="1" applyAlignment="1" applyProtection="1">
      <alignment horizontal="justify" vertical="center" wrapText="1"/>
      <protection locked="0"/>
    </xf>
    <xf numFmtId="0" fontId="47" fillId="0" borderId="2" xfId="0" applyFont="1" applyBorder="1" applyAlignment="1" applyProtection="1">
      <alignment horizontal="center" vertical="center" wrapText="1"/>
      <protection locked="0"/>
    </xf>
    <xf numFmtId="0" fontId="47" fillId="3" borderId="7" xfId="0" applyFont="1" applyFill="1" applyBorder="1" applyAlignment="1" applyProtection="1">
      <alignment horizontal="center" vertical="center" wrapText="1"/>
      <protection locked="0"/>
    </xf>
    <xf numFmtId="0" fontId="47" fillId="3" borderId="2" xfId="0" applyFont="1" applyFill="1" applyBorder="1" applyAlignment="1" applyProtection="1">
      <alignment horizontal="justify" vertical="center" wrapText="1"/>
      <protection locked="0"/>
    </xf>
    <xf numFmtId="0" fontId="39" fillId="3" borderId="35" xfId="0" applyFont="1" applyFill="1" applyBorder="1" applyAlignment="1" applyProtection="1">
      <alignment horizontal="center" vertical="center" wrapText="1"/>
      <protection locked="0"/>
    </xf>
    <xf numFmtId="0" fontId="47" fillId="3" borderId="35" xfId="0" applyFont="1" applyFill="1" applyBorder="1" applyAlignment="1" applyProtection="1">
      <alignment horizontal="justify" vertical="center" wrapText="1"/>
      <protection locked="0"/>
    </xf>
    <xf numFmtId="0" fontId="47" fillId="0" borderId="7"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47" fillId="3" borderId="2"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43" fillId="10" borderId="19" xfId="0" applyFont="1" applyFill="1" applyBorder="1" applyAlignment="1" applyProtection="1">
      <alignment vertical="center" wrapText="1"/>
      <protection locked="0"/>
    </xf>
    <xf numFmtId="0" fontId="39" fillId="10" borderId="19" xfId="0" applyFont="1" applyFill="1" applyBorder="1"/>
    <xf numFmtId="0" fontId="47" fillId="0" borderId="19" xfId="0" applyFont="1" applyBorder="1" applyAlignment="1" applyProtection="1">
      <alignment horizontal="justify" vertical="center" wrapText="1"/>
      <protection locked="0"/>
    </xf>
    <xf numFmtId="0" fontId="7" fillId="3" borderId="19" xfId="0" applyFont="1" applyFill="1" applyBorder="1" applyAlignment="1" applyProtection="1">
      <alignment horizontal="center" vertical="center" wrapText="1"/>
      <protection locked="0"/>
    </xf>
    <xf numFmtId="0" fontId="26" fillId="11" borderId="18" xfId="0" applyFont="1" applyFill="1" applyBorder="1" applyAlignment="1">
      <alignment horizontal="center"/>
    </xf>
    <xf numFmtId="0" fontId="0" fillId="3" borderId="0" xfId="0" applyFill="1" applyAlignment="1">
      <alignment horizontal="center"/>
    </xf>
    <xf numFmtId="0" fontId="34" fillId="11" borderId="31" xfId="0" applyFont="1" applyFill="1" applyBorder="1" applyAlignment="1" applyProtection="1">
      <alignment horizontal="center" vertical="center" wrapText="1"/>
      <protection locked="0"/>
    </xf>
    <xf numFmtId="0" fontId="5" fillId="16" borderId="31" xfId="0" applyNumberFormat="1" applyFont="1" applyFill="1" applyBorder="1" applyAlignment="1" applyProtection="1">
      <alignment horizontal="center" vertical="center" wrapText="1"/>
      <protection locked="0"/>
    </xf>
    <xf numFmtId="0" fontId="34" fillId="11" borderId="19" xfId="0" applyFont="1" applyFill="1" applyBorder="1" applyAlignment="1" applyProtection="1">
      <alignment horizontal="right" vertical="center" wrapText="1"/>
      <protection locked="0"/>
    </xf>
    <xf numFmtId="0" fontId="5" fillId="3" borderId="23" xfId="0" applyFont="1" applyFill="1" applyBorder="1" applyAlignment="1" applyProtection="1">
      <alignment horizontal="center" vertical="center" wrapText="1"/>
      <protection locked="0"/>
    </xf>
    <xf numFmtId="166" fontId="5" fillId="3" borderId="19" xfId="1" applyNumberFormat="1" applyFont="1" applyFill="1" applyBorder="1" applyAlignment="1" applyProtection="1">
      <alignment horizontal="center" vertical="center"/>
    </xf>
    <xf numFmtId="0" fontId="8" fillId="3" borderId="19" xfId="0" applyFont="1" applyFill="1" applyBorder="1" applyAlignment="1" applyProtection="1">
      <alignment horizontal="center" vertical="center" wrapText="1"/>
      <protection locked="0"/>
    </xf>
    <xf numFmtId="0" fontId="7" fillId="3" borderId="19" xfId="0" applyFont="1" applyFill="1" applyBorder="1" applyAlignment="1">
      <alignment horizontal="center" vertical="center"/>
    </xf>
    <xf numFmtId="0" fontId="5" fillId="3" borderId="23" xfId="0" applyFont="1" applyFill="1" applyBorder="1" applyAlignment="1" applyProtection="1">
      <alignment horizontal="center" vertical="center" wrapText="1"/>
    </xf>
    <xf numFmtId="166" fontId="5" fillId="3" borderId="19" xfId="1" applyNumberFormat="1" applyFont="1" applyFill="1" applyBorder="1" applyAlignment="1">
      <alignment vertical="center"/>
    </xf>
    <xf numFmtId="0" fontId="5" fillId="3" borderId="19" xfId="0" applyFont="1" applyFill="1" applyBorder="1" applyAlignment="1" applyProtection="1">
      <alignment vertical="center" wrapText="1"/>
      <protection locked="0"/>
    </xf>
    <xf numFmtId="0" fontId="7" fillId="0" borderId="19" xfId="0" applyFont="1" applyFill="1" applyBorder="1" applyAlignment="1">
      <alignment horizontal="center" vertical="center"/>
    </xf>
    <xf numFmtId="0" fontId="25" fillId="10" borderId="19" xfId="0" applyFont="1" applyFill="1" applyBorder="1" applyAlignment="1">
      <alignment horizontal="justify"/>
    </xf>
    <xf numFmtId="0" fontId="7" fillId="0" borderId="1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49" fillId="0" borderId="19"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0" fillId="3" borderId="19" xfId="0" applyFill="1" applyBorder="1" applyAlignment="1">
      <alignment horizontal="center" vertical="center"/>
    </xf>
    <xf numFmtId="3" fontId="5" fillId="3" borderId="23" xfId="0" applyNumberFormat="1" applyFont="1" applyFill="1" applyBorder="1" applyAlignment="1" applyProtection="1">
      <alignment horizontal="center" vertical="center" wrapText="1"/>
    </xf>
    <xf numFmtId="0" fontId="7" fillId="0" borderId="19" xfId="0" applyFont="1" applyBorder="1" applyAlignment="1" applyProtection="1">
      <alignment horizontal="justify" vertical="center" wrapText="1"/>
      <protection locked="0"/>
    </xf>
    <xf numFmtId="0" fontId="7" fillId="3" borderId="19" xfId="0" applyFont="1" applyFill="1" applyBorder="1" applyAlignment="1" applyProtection="1">
      <alignment horizontal="justify" vertical="center" wrapText="1"/>
      <protection locked="0"/>
    </xf>
    <xf numFmtId="0" fontId="9" fillId="10" borderId="19" xfId="0" applyFont="1" applyFill="1" applyBorder="1" applyAlignment="1" applyProtection="1">
      <alignment horizontal="justify" vertical="top" wrapText="1"/>
      <protection locked="0"/>
    </xf>
    <xf numFmtId="0" fontId="8" fillId="0" borderId="19" xfId="0" applyFont="1" applyBorder="1" applyAlignment="1" applyProtection="1">
      <alignment horizontal="justify" vertical="top" wrapText="1"/>
      <protection locked="0"/>
    </xf>
    <xf numFmtId="0" fontId="2" fillId="3" borderId="19"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justify" vertical="center" wrapText="1"/>
      <protection locked="0"/>
    </xf>
    <xf numFmtId="0" fontId="5" fillId="19" borderId="0" xfId="0" applyFont="1" applyFill="1" applyBorder="1" applyAlignment="1">
      <alignment horizontal="center" vertical="center" wrapText="1"/>
    </xf>
    <xf numFmtId="0" fontId="0" fillId="19" borderId="43" xfId="0" applyFill="1" applyBorder="1" applyAlignment="1">
      <alignment horizontal="center" vertical="center" wrapText="1"/>
    </xf>
    <xf numFmtId="0" fontId="0" fillId="19" borderId="0" xfId="0" applyFill="1" applyBorder="1" applyAlignment="1">
      <alignment horizontal="center" vertical="center" wrapText="1"/>
    </xf>
    <xf numFmtId="0" fontId="5" fillId="19" borderId="42"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6" fillId="20" borderId="8" xfId="0" applyFont="1" applyFill="1" applyBorder="1" applyAlignment="1"/>
    <xf numFmtId="0" fontId="6" fillId="20" borderId="58" xfId="0" applyFont="1" applyFill="1" applyBorder="1" applyAlignment="1"/>
    <xf numFmtId="0" fontId="6" fillId="20" borderId="9" xfId="0" applyFont="1" applyFill="1" applyBorder="1" applyAlignment="1"/>
    <xf numFmtId="0" fontId="6" fillId="20" borderId="53" xfId="0" applyFont="1" applyFill="1" applyBorder="1" applyAlignment="1"/>
    <xf numFmtId="0" fontId="6" fillId="20" borderId="59" xfId="0" applyFont="1" applyFill="1" applyBorder="1" applyAlignment="1"/>
    <xf numFmtId="0" fontId="6" fillId="20" borderId="8" xfId="0" applyFont="1" applyFill="1" applyBorder="1" applyAlignment="1" applyProtection="1">
      <alignment horizontal="center" vertical="center" wrapText="1"/>
      <protection locked="0"/>
    </xf>
    <xf numFmtId="0" fontId="5" fillId="20" borderId="58" xfId="0" applyFont="1" applyFill="1" applyBorder="1" applyAlignment="1" applyProtection="1">
      <alignment horizontal="left" vertical="center" wrapText="1"/>
      <protection locked="0"/>
    </xf>
    <xf numFmtId="0" fontId="9" fillId="20" borderId="58" xfId="0" applyFont="1" applyFill="1" applyBorder="1" applyAlignment="1" applyProtection="1">
      <alignment horizontal="justify" vertical="center" wrapText="1"/>
      <protection locked="0"/>
    </xf>
    <xf numFmtId="0" fontId="9" fillId="20" borderId="9" xfId="0" applyFont="1" applyFill="1" applyBorder="1" applyAlignment="1" applyProtection="1">
      <alignment horizontal="justify" vertical="center" wrapText="1"/>
      <protection locked="0"/>
    </xf>
    <xf numFmtId="0" fontId="5" fillId="20" borderId="9" xfId="0" applyFont="1" applyFill="1" applyBorder="1" applyAlignment="1" applyProtection="1">
      <alignment horizontal="center" vertical="center" wrapText="1"/>
      <protection locked="0"/>
    </xf>
    <xf numFmtId="0" fontId="5" fillId="20" borderId="9" xfId="0" applyFont="1" applyFill="1" applyBorder="1" applyAlignment="1" applyProtection="1">
      <alignment horizontal="center" vertical="center" wrapText="1"/>
    </xf>
    <xf numFmtId="0" fontId="5" fillId="20" borderId="10" xfId="0" applyFont="1" applyFill="1" applyBorder="1" applyAlignment="1" applyProtection="1">
      <alignment horizontal="center" vertical="center" wrapText="1"/>
      <protection locked="0"/>
    </xf>
    <xf numFmtId="15" fontId="5" fillId="20" borderId="58" xfId="0" applyNumberFormat="1" applyFont="1" applyFill="1" applyBorder="1" applyAlignment="1">
      <alignment vertical="center"/>
    </xf>
    <xf numFmtId="15" fontId="5" fillId="20" borderId="9" xfId="0" applyNumberFormat="1" applyFont="1" applyFill="1" applyBorder="1" applyAlignment="1">
      <alignment vertical="center"/>
    </xf>
    <xf numFmtId="166" fontId="5" fillId="20" borderId="10" xfId="1" applyNumberFormat="1" applyFont="1" applyFill="1" applyBorder="1" applyAlignment="1">
      <alignment vertical="center"/>
    </xf>
    <xf numFmtId="0" fontId="5" fillId="20" borderId="48" xfId="0" applyFont="1" applyFill="1" applyBorder="1" applyAlignment="1" applyProtection="1">
      <alignment horizontal="center" vertical="center" wrapText="1"/>
      <protection locked="0"/>
    </xf>
    <xf numFmtId="0" fontId="5" fillId="20" borderId="54" xfId="0" applyFont="1" applyFill="1" applyBorder="1" applyAlignment="1" applyProtection="1">
      <alignment horizontal="center" vertical="center" wrapText="1"/>
      <protection locked="0"/>
    </xf>
    <xf numFmtId="166" fontId="5" fillId="20" borderId="60" xfId="1" applyNumberFormat="1" applyFont="1" applyFill="1" applyBorder="1" applyAlignment="1">
      <alignment horizontal="center" vertical="center"/>
    </xf>
    <xf numFmtId="166" fontId="5" fillId="20" borderId="54" xfId="1" applyNumberFormat="1" applyFont="1" applyFill="1" applyBorder="1" applyAlignment="1">
      <alignment horizontal="center" vertical="center"/>
    </xf>
    <xf numFmtId="0" fontId="5" fillId="20" borderId="58" xfId="0" applyFont="1" applyFill="1" applyBorder="1" applyAlignment="1" applyProtection="1">
      <alignment horizontal="center" vertical="center" wrapText="1"/>
      <protection locked="0"/>
    </xf>
    <xf numFmtId="167" fontId="5" fillId="20" borderId="61" xfId="2" applyNumberFormat="1" applyFont="1" applyFill="1" applyBorder="1" applyAlignment="1">
      <alignment vertical="center"/>
    </xf>
    <xf numFmtId="167" fontId="5" fillId="20" borderId="9" xfId="2" applyNumberFormat="1" applyFont="1" applyFill="1" applyBorder="1" applyAlignment="1">
      <alignment horizontal="right" vertical="center"/>
    </xf>
    <xf numFmtId="167" fontId="5" fillId="20" borderId="10" xfId="2" applyNumberFormat="1" applyFont="1" applyFill="1" applyBorder="1" applyAlignment="1">
      <alignment horizontal="right" vertical="center"/>
    </xf>
    <xf numFmtId="0" fontId="7" fillId="0" borderId="62" xfId="0" applyFont="1" applyBorder="1"/>
    <xf numFmtId="0" fontId="5" fillId="6" borderId="58" xfId="0" applyFont="1" applyFill="1" applyBorder="1" applyAlignment="1" applyProtection="1">
      <alignment horizontal="left" vertical="center" wrapText="1"/>
      <protection locked="0"/>
    </xf>
    <xf numFmtId="0" fontId="9" fillId="6" borderId="58" xfId="0" applyFont="1" applyFill="1" applyBorder="1" applyAlignment="1" applyProtection="1">
      <alignment horizontal="justify" vertical="center" wrapText="1"/>
      <protection locked="0"/>
    </xf>
    <xf numFmtId="0" fontId="9" fillId="6" borderId="9" xfId="0" applyFont="1" applyFill="1" applyBorder="1" applyAlignment="1" applyProtection="1">
      <alignment horizontal="justify" vertical="center" wrapText="1"/>
      <protection locked="0"/>
    </xf>
    <xf numFmtId="0" fontId="5" fillId="6"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xf>
    <xf numFmtId="165" fontId="4" fillId="6" borderId="62" xfId="1" applyFont="1" applyFill="1" applyBorder="1" applyAlignment="1">
      <alignment vertical="center"/>
    </xf>
    <xf numFmtId="15" fontId="5" fillId="6" borderId="61" xfId="0" applyNumberFormat="1" applyFont="1" applyFill="1" applyBorder="1" applyAlignment="1">
      <alignment horizontal="center" vertical="center"/>
    </xf>
    <xf numFmtId="15" fontId="5" fillId="6" borderId="64" xfId="0" applyNumberFormat="1" applyFont="1" applyFill="1" applyBorder="1" applyAlignment="1">
      <alignment horizontal="center" vertical="center"/>
    </xf>
    <xf numFmtId="166" fontId="5" fillId="6" borderId="65" xfId="1" applyNumberFormat="1" applyFont="1" applyFill="1" applyBorder="1" applyAlignment="1">
      <alignment horizontal="center" vertical="center"/>
    </xf>
    <xf numFmtId="0" fontId="5" fillId="6" borderId="0" xfId="0" applyFont="1" applyFill="1" applyBorder="1" applyAlignment="1" applyProtection="1">
      <alignment horizontal="center" vertical="center" wrapText="1"/>
      <protection locked="0"/>
    </xf>
    <xf numFmtId="0" fontId="50" fillId="6" borderId="1" xfId="0" applyFont="1" applyFill="1" applyBorder="1" applyAlignment="1" applyProtection="1">
      <alignment vertical="center" wrapText="1"/>
      <protection locked="0"/>
    </xf>
    <xf numFmtId="0" fontId="5" fillId="6" borderId="1" xfId="0" applyFont="1" applyFill="1" applyBorder="1" applyAlignment="1" applyProtection="1">
      <alignment vertical="center" wrapText="1"/>
      <protection locked="0"/>
    </xf>
    <xf numFmtId="0" fontId="5" fillId="6" borderId="66" xfId="0" applyFont="1" applyFill="1" applyBorder="1" applyAlignment="1" applyProtection="1">
      <alignment horizontal="center" vertical="center" wrapText="1"/>
      <protection locked="0"/>
    </xf>
    <xf numFmtId="167" fontId="5" fillId="6" borderId="66" xfId="2" applyNumberFormat="1" applyFont="1" applyFill="1" applyBorder="1" applyAlignment="1">
      <alignment vertical="center"/>
    </xf>
    <xf numFmtId="167" fontId="5" fillId="6" borderId="9" xfId="2" applyNumberFormat="1" applyFont="1" applyFill="1" applyBorder="1" applyAlignment="1">
      <alignment vertical="center"/>
    </xf>
    <xf numFmtId="167" fontId="5" fillId="6" borderId="67" xfId="2" applyNumberFormat="1" applyFont="1" applyFill="1" applyBorder="1" applyAlignment="1">
      <alignment horizontal="right" vertical="center"/>
    </xf>
    <xf numFmtId="0" fontId="7" fillId="6" borderId="56" xfId="0" applyFont="1" applyFill="1" applyBorder="1"/>
    <xf numFmtId="0" fontId="7" fillId="0" borderId="38" xfId="0" applyFont="1" applyFill="1" applyBorder="1" applyAlignment="1" applyProtection="1">
      <alignment horizontal="left" vertical="center" wrapText="1"/>
      <protection locked="0"/>
    </xf>
    <xf numFmtId="0" fontId="8" fillId="0" borderId="1" xfId="0" applyFont="1" applyBorder="1" applyAlignment="1" applyProtection="1">
      <alignment horizontal="justify" vertical="center" wrapText="1"/>
      <protection locked="0"/>
    </xf>
    <xf numFmtId="15" fontId="7" fillId="0" borderId="38" xfId="0" applyNumberFormat="1" applyFont="1" applyBorder="1" applyAlignment="1">
      <alignment vertical="center"/>
    </xf>
    <xf numFmtId="166" fontId="7" fillId="0" borderId="13" xfId="1" applyNumberFormat="1" applyFont="1" applyBorder="1" applyAlignment="1">
      <alignment horizontal="center" vertical="center"/>
    </xf>
    <xf numFmtId="0" fontId="7" fillId="2" borderId="70" xfId="0" applyFont="1" applyFill="1" applyBorder="1" applyAlignment="1">
      <alignment horizontal="center" vertical="center"/>
    </xf>
    <xf numFmtId="0" fontId="5" fillId="21" borderId="0" xfId="0" applyFont="1" applyFill="1" applyBorder="1" applyAlignment="1" applyProtection="1">
      <alignment vertical="center" wrapText="1"/>
      <protection locked="0"/>
    </xf>
    <xf numFmtId="0" fontId="5" fillId="21" borderId="66" xfId="0" applyFont="1" applyFill="1" applyBorder="1" applyAlignment="1" applyProtection="1">
      <alignment vertical="center" wrapText="1"/>
      <protection locked="0"/>
    </xf>
    <xf numFmtId="0" fontId="5" fillId="21" borderId="71" xfId="0" applyFont="1" applyFill="1" applyBorder="1" applyAlignment="1">
      <alignment horizontal="center" vertical="center"/>
    </xf>
    <xf numFmtId="167" fontId="5" fillId="21" borderId="1" xfId="2" applyNumberFormat="1" applyFont="1" applyFill="1" applyBorder="1" applyAlignment="1">
      <alignment vertical="center"/>
    </xf>
    <xf numFmtId="167" fontId="0" fillId="21" borderId="71" xfId="2" applyNumberFormat="1" applyFont="1" applyFill="1" applyBorder="1" applyAlignment="1">
      <alignment vertical="center"/>
    </xf>
    <xf numFmtId="0" fontId="0" fillId="21" borderId="14" xfId="0" applyFill="1" applyBorder="1"/>
    <xf numFmtId="0" fontId="7" fillId="0" borderId="37" xfId="0" applyFont="1" applyFill="1" applyBorder="1" applyAlignment="1" applyProtection="1">
      <alignment horizontal="left" vertical="center" wrapText="1"/>
      <protection locked="0"/>
    </xf>
    <xf numFmtId="0" fontId="8" fillId="0" borderId="2" xfId="0" applyFont="1" applyBorder="1" applyAlignment="1" applyProtection="1">
      <alignment horizontal="justify" vertical="center" wrapText="1"/>
      <protection locked="0"/>
    </xf>
    <xf numFmtId="0" fontId="5" fillId="21" borderId="38" xfId="0" applyFont="1" applyFill="1" applyBorder="1" applyAlignment="1">
      <alignment horizontal="center" vertical="center"/>
    </xf>
    <xf numFmtId="167" fontId="0" fillId="21" borderId="37" xfId="2" applyNumberFormat="1" applyFont="1" applyFill="1" applyBorder="1" applyAlignment="1">
      <alignment vertical="center"/>
    </xf>
    <xf numFmtId="0" fontId="0" fillId="21" borderId="13" xfId="0" applyFill="1" applyBorder="1"/>
    <xf numFmtId="0" fontId="7" fillId="2" borderId="73" xfId="0" applyFont="1" applyFill="1" applyBorder="1" applyAlignment="1">
      <alignment horizontal="center" vertical="center"/>
    </xf>
    <xf numFmtId="0" fontId="7" fillId="0" borderId="66" xfId="0" applyFont="1" applyFill="1" applyBorder="1" applyAlignment="1" applyProtection="1">
      <alignment horizontal="left" vertical="center" wrapText="1"/>
      <protection locked="0"/>
    </xf>
    <xf numFmtId="0" fontId="7" fillId="0" borderId="74" xfId="0" applyFont="1" applyFill="1" applyBorder="1" applyAlignment="1" applyProtection="1">
      <alignment horizontal="left" vertical="center" wrapText="1"/>
      <protection locked="0"/>
    </xf>
    <xf numFmtId="0" fontId="8" fillId="0" borderId="7" xfId="0" applyFont="1" applyBorder="1" applyAlignment="1" applyProtection="1">
      <alignment horizontal="justify" vertical="center" wrapText="1"/>
      <protection locked="0"/>
    </xf>
    <xf numFmtId="166" fontId="7" fillId="0" borderId="36" xfId="1" applyNumberFormat="1" applyFont="1" applyBorder="1" applyAlignment="1">
      <alignment horizontal="center" vertical="center"/>
    </xf>
    <xf numFmtId="0" fontId="7" fillId="2" borderId="75" xfId="0" applyFont="1" applyFill="1" applyBorder="1" applyAlignment="1">
      <alignment horizontal="center" vertical="center"/>
    </xf>
    <xf numFmtId="0" fontId="5" fillId="21" borderId="76" xfId="0" applyFont="1" applyFill="1" applyBorder="1" applyAlignment="1">
      <alignment horizontal="center" vertical="center"/>
    </xf>
    <xf numFmtId="167" fontId="0" fillId="21" borderId="66" xfId="2" applyNumberFormat="1" applyFont="1" applyFill="1" applyBorder="1" applyAlignment="1">
      <alignment vertical="center"/>
    </xf>
    <xf numFmtId="0" fontId="0" fillId="21" borderId="36" xfId="0" applyFill="1" applyBorder="1"/>
    <xf numFmtId="0" fontId="8" fillId="0" borderId="64" xfId="0" applyFont="1" applyBorder="1" applyAlignment="1" applyProtection="1">
      <alignment horizontal="justify" vertical="center" wrapText="1"/>
      <protection locked="0"/>
    </xf>
    <xf numFmtId="0" fontId="7" fillId="0" borderId="5" xfId="0" applyFont="1" applyBorder="1" applyAlignment="1" applyProtection="1">
      <alignment horizontal="center" vertical="center" wrapText="1"/>
      <protection locked="0"/>
    </xf>
    <xf numFmtId="166" fontId="7" fillId="0" borderId="6" xfId="1" applyNumberFormat="1" applyFont="1" applyBorder="1" applyAlignment="1">
      <alignment horizontal="center" vertical="center"/>
    </xf>
    <xf numFmtId="0" fontId="7" fillId="2" borderId="78" xfId="0" applyFont="1" applyFill="1" applyBorder="1" applyAlignment="1">
      <alignment horizontal="center" vertical="center"/>
    </xf>
    <xf numFmtId="0" fontId="5" fillId="21" borderId="70" xfId="0" applyFont="1" applyFill="1" applyBorder="1" applyAlignment="1" applyProtection="1">
      <alignment vertical="center" wrapText="1"/>
      <protection locked="0"/>
    </xf>
    <xf numFmtId="0" fontId="5" fillId="21" borderId="37" xfId="0" applyFont="1" applyFill="1" applyBorder="1" applyAlignment="1" applyProtection="1">
      <alignment vertical="center" wrapText="1"/>
      <protection locked="0"/>
    </xf>
    <xf numFmtId="0" fontId="5" fillId="21" borderId="74" xfId="0" applyFont="1" applyFill="1" applyBorder="1" applyAlignment="1">
      <alignment horizontal="center" vertical="center"/>
    </xf>
    <xf numFmtId="167" fontId="0" fillId="21" borderId="61" xfId="2" applyNumberFormat="1" applyFont="1" applyFill="1" applyBorder="1" applyAlignment="1">
      <alignment vertical="center"/>
    </xf>
    <xf numFmtId="0" fontId="0" fillId="21" borderId="6" xfId="0" applyFill="1" applyBorder="1"/>
    <xf numFmtId="0" fontId="7" fillId="0" borderId="19" xfId="0" applyFont="1" applyBorder="1" applyAlignment="1">
      <alignment vertical="center" wrapText="1"/>
    </xf>
    <xf numFmtId="0" fontId="0" fillId="0" borderId="19" xfId="0" applyBorder="1" applyAlignment="1">
      <alignment vertical="center" wrapText="1"/>
    </xf>
    <xf numFmtId="0" fontId="35" fillId="0" borderId="31" xfId="0" applyFont="1" applyFill="1" applyBorder="1" applyAlignment="1">
      <alignment horizontal="center" vertical="center" wrapText="1"/>
    </xf>
    <xf numFmtId="0" fontId="5" fillId="15" borderId="19" xfId="0" applyFont="1" applyFill="1" applyBorder="1" applyAlignment="1" applyProtection="1">
      <alignment horizontal="center" vertical="center" wrapText="1"/>
      <protection locked="0"/>
    </xf>
    <xf numFmtId="0" fontId="5" fillId="10" borderId="19" xfId="0" applyFont="1" applyFill="1" applyBorder="1" applyAlignment="1" applyProtection="1">
      <alignment horizontal="left" vertical="center" wrapText="1"/>
      <protection locked="0"/>
    </xf>
    <xf numFmtId="0" fontId="5" fillId="10" borderId="19" xfId="0" applyFont="1" applyFill="1" applyBorder="1" applyAlignment="1" applyProtection="1">
      <alignment horizontal="justify" vertical="top" wrapText="1"/>
    </xf>
    <xf numFmtId="0" fontId="7" fillId="0" borderId="19" xfId="0" applyFont="1" applyFill="1" applyBorder="1" applyAlignment="1" applyProtection="1">
      <alignment horizontal="left" vertical="center" wrapText="1"/>
      <protection locked="0"/>
    </xf>
    <xf numFmtId="0" fontId="53" fillId="0" borderId="1" xfId="0" applyFont="1" applyFill="1" applyBorder="1" applyAlignment="1">
      <alignment horizontal="left" vertical="top" wrapText="1"/>
    </xf>
    <xf numFmtId="0" fontId="8" fillId="0" borderId="19" xfId="0"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top" wrapText="1"/>
      <protection locked="0"/>
    </xf>
    <xf numFmtId="0" fontId="7" fillId="0" borderId="19" xfId="0" applyFont="1" applyBorder="1" applyAlignment="1" applyProtection="1">
      <alignment horizontal="center" vertical="top" wrapText="1"/>
      <protection locked="0"/>
    </xf>
    <xf numFmtId="0" fontId="53" fillId="0" borderId="19" xfId="0" applyFont="1" applyFill="1" applyBorder="1" applyAlignment="1" applyProtection="1">
      <alignment horizontal="justify" vertical="top" wrapText="1"/>
      <protection locked="0"/>
    </xf>
    <xf numFmtId="0" fontId="8" fillId="0" borderId="19" xfId="0" applyFont="1" applyFill="1" applyBorder="1" applyAlignment="1" applyProtection="1">
      <alignment horizontal="center" vertical="top" wrapText="1"/>
      <protection locked="0"/>
    </xf>
    <xf numFmtId="3" fontId="7" fillId="0" borderId="19" xfId="0" applyNumberFormat="1" applyFont="1" applyFill="1" applyBorder="1" applyAlignment="1" applyProtection="1">
      <alignment horizontal="center" vertical="top" wrapText="1"/>
      <protection locked="0"/>
    </xf>
    <xf numFmtId="0" fontId="7" fillId="0" borderId="19" xfId="0" applyFont="1" applyFill="1" applyBorder="1" applyAlignment="1" applyProtection="1">
      <alignment horizontal="justify" vertical="top" wrapText="1"/>
      <protection locked="0"/>
    </xf>
    <xf numFmtId="0" fontId="7" fillId="0" borderId="19" xfId="0" applyFont="1" applyFill="1" applyBorder="1" applyAlignment="1" applyProtection="1">
      <alignment horizontal="center" vertical="top" wrapText="1"/>
      <protection locked="0"/>
    </xf>
    <xf numFmtId="0" fontId="53" fillId="0" borderId="19" xfId="0" applyFont="1" applyBorder="1" applyAlignment="1" applyProtection="1">
      <alignment horizontal="justify" vertical="top" wrapText="1"/>
      <protection locked="0"/>
    </xf>
    <xf numFmtId="0" fontId="7" fillId="3" borderId="19" xfId="0" applyFont="1" applyFill="1" applyBorder="1" applyAlignment="1" applyProtection="1">
      <alignment horizontal="center" vertical="top" wrapText="1"/>
      <protection locked="0"/>
    </xf>
    <xf numFmtId="0" fontId="53" fillId="3" borderId="1" xfId="0" applyFont="1" applyFill="1" applyBorder="1" applyAlignment="1">
      <alignment horizontal="left" vertical="top" wrapText="1"/>
    </xf>
    <xf numFmtId="0" fontId="5" fillId="10" borderId="23" xfId="0" applyFont="1" applyFill="1" applyBorder="1" applyAlignment="1" applyProtection="1">
      <alignment horizontal="center" vertical="center" wrapText="1"/>
      <protection locked="0"/>
    </xf>
    <xf numFmtId="0" fontId="5" fillId="10" borderId="23" xfId="0" applyFont="1" applyFill="1" applyBorder="1" applyAlignment="1" applyProtection="1">
      <alignment horizontal="center" vertical="center" wrapText="1"/>
    </xf>
    <xf numFmtId="166" fontId="5" fillId="10" borderId="19" xfId="1" applyNumberFormat="1" applyFont="1" applyFill="1" applyBorder="1" applyAlignment="1">
      <alignment horizontal="center" vertical="center" wrapText="1"/>
    </xf>
    <xf numFmtId="0" fontId="2" fillId="0" borderId="19" xfId="0" applyFont="1" applyBorder="1" applyAlignment="1">
      <alignment horizontal="center" vertical="center"/>
    </xf>
    <xf numFmtId="166" fontId="5" fillId="10" borderId="19" xfId="1" applyNumberFormat="1" applyFont="1" applyFill="1" applyBorder="1" applyAlignment="1">
      <alignment horizontal="justify" vertical="center"/>
    </xf>
    <xf numFmtId="0" fontId="35" fillId="0" borderId="31" xfId="0" applyFont="1" applyFill="1" applyBorder="1" applyAlignment="1">
      <alignment vertical="center" wrapText="1"/>
    </xf>
    <xf numFmtId="0" fontId="35" fillId="0" borderId="32" xfId="0" applyFont="1" applyFill="1" applyBorder="1" applyAlignment="1">
      <alignment vertical="center" wrapText="1"/>
    </xf>
    <xf numFmtId="0" fontId="3" fillId="0" borderId="31" xfId="0" applyFont="1" applyFill="1" applyBorder="1" applyAlignment="1">
      <alignment vertical="center" wrapText="1"/>
    </xf>
    <xf numFmtId="0" fontId="4" fillId="0" borderId="31" xfId="0" applyFont="1" applyFill="1" applyBorder="1" applyAlignment="1">
      <alignment vertical="center" wrapText="1"/>
    </xf>
    <xf numFmtId="0" fontId="2" fillId="0" borderId="19" xfId="0" applyFont="1" applyBorder="1" applyAlignment="1">
      <alignment vertical="center" wrapText="1"/>
    </xf>
    <xf numFmtId="166" fontId="34" fillId="11" borderId="19" xfId="0" applyNumberFormat="1" applyFont="1" applyFill="1" applyBorder="1" applyAlignment="1" applyProtection="1">
      <alignment horizontal="center" vertical="center" wrapText="1"/>
      <protection locked="0"/>
    </xf>
    <xf numFmtId="166" fontId="5" fillId="16" borderId="19" xfId="0" applyNumberFormat="1" applyFont="1" applyFill="1" applyBorder="1" applyAlignment="1" applyProtection="1">
      <alignment horizontal="center" vertical="center" wrapText="1"/>
      <protection locked="0"/>
    </xf>
    <xf numFmtId="0" fontId="24" fillId="10" borderId="31" xfId="0" applyFont="1" applyFill="1" applyBorder="1" applyAlignment="1" applyProtection="1">
      <alignment horizontal="center" vertical="center" wrapText="1"/>
      <protection locked="0"/>
    </xf>
    <xf numFmtId="0" fontId="24" fillId="10" borderId="22"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7" fillId="0" borderId="23" xfId="0" applyFont="1" applyBorder="1" applyAlignment="1" applyProtection="1">
      <alignment horizontal="center" vertical="center" wrapText="1"/>
      <protection locked="0"/>
    </xf>
    <xf numFmtId="0" fontId="0" fillId="0" borderId="1" xfId="0" applyBorder="1"/>
    <xf numFmtId="0" fontId="5" fillId="10" borderId="31" xfId="0" applyFont="1" applyFill="1" applyBorder="1" applyAlignment="1" applyProtection="1">
      <alignment horizontal="center" vertical="center" wrapText="1"/>
    </xf>
    <xf numFmtId="0" fontId="5" fillId="10" borderId="31" xfId="0" applyFont="1" applyFill="1" applyBorder="1" applyAlignment="1" applyProtection="1">
      <alignment vertical="center" wrapText="1"/>
      <protection locked="0"/>
    </xf>
    <xf numFmtId="9" fontId="5" fillId="16" borderId="31" xfId="2" applyFont="1" applyFill="1" applyBorder="1" applyAlignment="1" applyProtection="1">
      <alignment horizontal="center" vertical="center" wrapText="1"/>
      <protection locked="0"/>
    </xf>
    <xf numFmtId="9" fontId="5" fillId="16" borderId="19" xfId="0" applyNumberFormat="1" applyFont="1" applyFill="1" applyBorder="1" applyAlignment="1" applyProtection="1">
      <alignment horizontal="center" vertical="center" wrapText="1"/>
      <protection locked="0"/>
    </xf>
    <xf numFmtId="0" fontId="4" fillId="10" borderId="19" xfId="0" applyFont="1" applyFill="1" applyBorder="1" applyAlignment="1" applyProtection="1">
      <alignment horizontal="center" vertical="center" wrapText="1"/>
      <protection locked="0"/>
    </xf>
    <xf numFmtId="0" fontId="37" fillId="10" borderId="19" xfId="0" applyFont="1" applyFill="1" applyBorder="1" applyAlignment="1" applyProtection="1">
      <alignment horizontal="left" vertical="center" wrapText="1"/>
      <protection locked="0"/>
    </xf>
    <xf numFmtId="0" fontId="37" fillId="10" borderId="19" xfId="0" applyFont="1" applyFill="1" applyBorder="1" applyAlignment="1" applyProtection="1">
      <alignment horizontal="center" vertical="center" wrapText="1"/>
      <protection locked="0"/>
    </xf>
    <xf numFmtId="0" fontId="4" fillId="16" borderId="19" xfId="0" applyNumberFormat="1" applyFont="1" applyFill="1" applyBorder="1" applyAlignment="1" applyProtection="1">
      <alignment horizontal="center" vertical="center" wrapText="1"/>
      <protection locked="0"/>
    </xf>
    <xf numFmtId="166" fontId="4" fillId="10" borderId="19" xfId="1" applyNumberFormat="1" applyFont="1" applyFill="1" applyBorder="1" applyAlignment="1" applyProtection="1">
      <alignment horizontal="center" vertical="center"/>
    </xf>
    <xf numFmtId="166" fontId="4" fillId="16" borderId="19" xfId="0" applyNumberFormat="1" applyFont="1" applyFill="1" applyBorder="1" applyAlignment="1" applyProtection="1">
      <alignment horizontal="center" vertical="center" wrapText="1"/>
      <protection locked="0"/>
    </xf>
    <xf numFmtId="9" fontId="4" fillId="16" borderId="19" xfId="2"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52"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52" fillId="3" borderId="1" xfId="0" applyFont="1" applyFill="1" applyBorder="1" applyAlignment="1" applyProtection="1">
      <alignment horizontal="justify" vertical="center" wrapText="1"/>
      <protection locked="0"/>
    </xf>
    <xf numFmtId="0" fontId="37" fillId="10" borderId="33" xfId="0" applyFont="1" applyFill="1" applyBorder="1" applyAlignment="1" applyProtection="1">
      <alignment horizontal="justify" vertical="center" wrapText="1"/>
      <protection locked="0"/>
    </xf>
    <xf numFmtId="0" fontId="4" fillId="10" borderId="19" xfId="0" applyFont="1" applyFill="1" applyBorder="1" applyAlignment="1" applyProtection="1">
      <alignment horizontal="center" vertical="center" wrapText="1"/>
    </xf>
    <xf numFmtId="166" fontId="4" fillId="10" borderId="19" xfId="1" applyNumberFormat="1" applyFont="1" applyFill="1" applyBorder="1" applyAlignment="1">
      <alignment horizontal="center" vertical="center"/>
    </xf>
    <xf numFmtId="0" fontId="52" fillId="0" borderId="19" xfId="0" applyFont="1" applyBorder="1" applyAlignment="1" applyProtection="1">
      <alignment horizontal="justify" vertical="center" wrapText="1"/>
      <protection locked="0"/>
    </xf>
    <xf numFmtId="0" fontId="37" fillId="10" borderId="19" xfId="0" applyFont="1" applyFill="1" applyBorder="1" applyAlignment="1" applyProtection="1">
      <alignment horizontal="justify" vertical="center" wrapText="1"/>
      <protection locked="0"/>
    </xf>
    <xf numFmtId="166" fontId="4" fillId="10" borderId="19" xfId="1" applyNumberFormat="1" applyFont="1" applyFill="1" applyBorder="1" applyAlignment="1">
      <alignment vertical="center"/>
    </xf>
    <xf numFmtId="0" fontId="4" fillId="10" borderId="19" xfId="0" applyFont="1" applyFill="1" applyBorder="1" applyAlignment="1" applyProtection="1">
      <alignment vertical="center" wrapText="1"/>
      <protection locked="0"/>
    </xf>
    <xf numFmtId="0" fontId="4" fillId="3" borderId="19" xfId="0" applyFont="1" applyFill="1" applyBorder="1" applyAlignment="1" applyProtection="1">
      <alignment horizontal="center" vertical="center" wrapText="1"/>
      <protection locked="0"/>
    </xf>
    <xf numFmtId="0" fontId="52" fillId="3" borderId="19" xfId="0" applyFont="1" applyFill="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43" fillId="13" borderId="19" xfId="0" applyFont="1" applyFill="1" applyBorder="1" applyAlignment="1" applyProtection="1">
      <alignment horizontal="center" vertical="center" wrapText="1"/>
      <protection locked="0"/>
    </xf>
    <xf numFmtId="0" fontId="39" fillId="11" borderId="0" xfId="0" applyFont="1" applyFill="1" applyBorder="1" applyAlignment="1">
      <alignment horizontal="center"/>
    </xf>
    <xf numFmtId="0" fontId="39" fillId="11" borderId="18" xfId="0" applyFont="1" applyFill="1" applyBorder="1" applyAlignment="1">
      <alignment horizontal="center"/>
    </xf>
    <xf numFmtId="0" fontId="40" fillId="11" borderId="0" xfId="0" applyFont="1" applyFill="1" applyBorder="1" applyAlignment="1">
      <alignment horizontal="left"/>
    </xf>
    <xf numFmtId="0" fontId="41" fillId="11" borderId="0" xfId="0" applyFont="1" applyFill="1" applyBorder="1" applyAlignment="1">
      <alignment horizontal="left"/>
    </xf>
    <xf numFmtId="0" fontId="43" fillId="12" borderId="19"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39" fillId="13" borderId="19" xfId="0" applyFont="1" applyFill="1" applyBorder="1" applyAlignment="1">
      <alignment horizontal="center" vertical="center" wrapText="1"/>
    </xf>
    <xf numFmtId="0" fontId="43" fillId="15" borderId="19" xfId="0" applyFont="1" applyFill="1" applyBorder="1" applyAlignment="1">
      <alignment horizontal="center" vertical="center" wrapText="1"/>
    </xf>
    <xf numFmtId="0" fontId="43" fillId="14" borderId="24" xfId="0" applyFont="1" applyFill="1" applyBorder="1" applyAlignment="1">
      <alignment horizontal="center" vertical="center"/>
    </xf>
    <xf numFmtId="0" fontId="43" fillId="14" borderId="21" xfId="0" applyFont="1" applyFill="1" applyBorder="1" applyAlignment="1">
      <alignment horizontal="center" vertical="center"/>
    </xf>
    <xf numFmtId="0" fontId="43" fillId="14" borderId="25" xfId="0" applyFont="1" applyFill="1" applyBorder="1" applyAlignment="1">
      <alignment horizontal="center" vertical="center"/>
    </xf>
    <xf numFmtId="0" fontId="43" fillId="14" borderId="28" xfId="0" applyFont="1" applyFill="1" applyBorder="1" applyAlignment="1">
      <alignment horizontal="center" vertical="center"/>
    </xf>
    <xf numFmtId="0" fontId="43" fillId="14" borderId="29" xfId="0" applyFont="1" applyFill="1" applyBorder="1" applyAlignment="1">
      <alignment horizontal="center" vertical="center"/>
    </xf>
    <xf numFmtId="0" fontId="43" fillId="14" borderId="30" xfId="0" applyFont="1" applyFill="1" applyBorder="1" applyAlignment="1">
      <alignment horizontal="center" vertical="center"/>
    </xf>
    <xf numFmtId="0" fontId="43" fillId="17" borderId="19" xfId="0" applyFont="1" applyFill="1" applyBorder="1" applyAlignment="1">
      <alignment horizontal="center" vertical="center" wrapText="1"/>
    </xf>
    <xf numFmtId="0" fontId="43" fillId="12" borderId="19" xfId="0" applyFont="1" applyFill="1" applyBorder="1" applyAlignment="1" applyProtection="1">
      <alignment horizontal="center" vertical="center" wrapText="1"/>
      <protection locked="0"/>
    </xf>
    <xf numFmtId="0" fontId="39" fillId="0" borderId="31"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3" fillId="14" borderId="19" xfId="0" applyFont="1" applyFill="1" applyBorder="1" applyAlignment="1" applyProtection="1">
      <alignment horizontal="center" vertical="center" wrapText="1"/>
      <protection locked="0"/>
    </xf>
    <xf numFmtId="0" fontId="45" fillId="11" borderId="20" xfId="0" applyFont="1" applyFill="1" applyBorder="1" applyAlignment="1" applyProtection="1">
      <alignment horizontal="center" vertical="center" wrapText="1"/>
      <protection locked="0"/>
    </xf>
    <xf numFmtId="0" fontId="45" fillId="11" borderId="23" xfId="0" applyFont="1" applyFill="1" applyBorder="1" applyAlignment="1" applyProtection="1">
      <alignment horizontal="center" vertical="center" wrapText="1"/>
      <protection locked="0"/>
    </xf>
    <xf numFmtId="0" fontId="45" fillId="11" borderId="22" xfId="0" applyFont="1" applyFill="1" applyBorder="1" applyAlignment="1" applyProtection="1">
      <alignment horizontal="center" vertical="center" wrapText="1"/>
      <protection locked="0"/>
    </xf>
    <xf numFmtId="0" fontId="43" fillId="15" borderId="19" xfId="0" applyFont="1" applyFill="1" applyBorder="1" applyAlignment="1" applyProtection="1">
      <alignment horizontal="center" vertical="center" wrapText="1"/>
      <protection locked="0"/>
    </xf>
    <xf numFmtId="0" fontId="48" fillId="9" borderId="24" xfId="0" applyFont="1" applyFill="1" applyBorder="1" applyAlignment="1" applyProtection="1">
      <alignment horizontal="center" vertical="center" wrapText="1"/>
      <protection locked="0"/>
    </xf>
    <xf numFmtId="0" fontId="48" fillId="9" borderId="26" xfId="0" applyFont="1" applyFill="1" applyBorder="1" applyAlignment="1" applyProtection="1">
      <alignment horizontal="center" vertical="center" wrapText="1"/>
      <protection locked="0"/>
    </xf>
    <xf numFmtId="0" fontId="48" fillId="9" borderId="21" xfId="0" applyFont="1" applyFill="1" applyBorder="1" applyAlignment="1" applyProtection="1">
      <alignment horizontal="center" vertical="center" wrapText="1"/>
      <protection locked="0"/>
    </xf>
    <xf numFmtId="0" fontId="48" fillId="9" borderId="25" xfId="0" applyFont="1" applyFill="1" applyBorder="1" applyAlignment="1" applyProtection="1">
      <alignment horizontal="center" vertical="center" wrapText="1"/>
      <protection locked="0"/>
    </xf>
    <xf numFmtId="0" fontId="48" fillId="9" borderId="0" xfId="0" applyFont="1" applyFill="1" applyBorder="1" applyAlignment="1" applyProtection="1">
      <alignment horizontal="center" vertical="center" wrapText="1"/>
      <protection locked="0"/>
    </xf>
    <xf numFmtId="0" fontId="48" fillId="9" borderId="27" xfId="0" applyFont="1" applyFill="1" applyBorder="1" applyAlignment="1" applyProtection="1">
      <alignment horizontal="center" vertical="center" wrapText="1"/>
      <protection locked="0"/>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39" fillId="0" borderId="33" xfId="0" applyFont="1" applyFill="1" applyBorder="1" applyAlignment="1">
      <alignment horizontal="center" vertical="center" wrapText="1"/>
    </xf>
    <xf numFmtId="0" fontId="48" fillId="9" borderId="28" xfId="0" applyFont="1" applyFill="1" applyBorder="1" applyAlignment="1" applyProtection="1">
      <alignment horizontal="center" vertical="center" wrapText="1"/>
      <protection locked="0"/>
    </xf>
    <xf numFmtId="0" fontId="48" fillId="9" borderId="29" xfId="0" applyFont="1" applyFill="1" applyBorder="1" applyAlignment="1" applyProtection="1">
      <alignment horizontal="center" vertical="center" wrapText="1"/>
      <protection locked="0"/>
    </xf>
    <xf numFmtId="0" fontId="48" fillId="9" borderId="30" xfId="0" applyFont="1" applyFill="1" applyBorder="1" applyAlignment="1" applyProtection="1">
      <alignment horizontal="center" vertical="center" wrapText="1"/>
      <protection locked="0"/>
    </xf>
    <xf numFmtId="0" fontId="46" fillId="0" borderId="33"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8" fillId="9" borderId="39" xfId="0" applyFont="1" applyFill="1" applyBorder="1" applyAlignment="1" applyProtection="1">
      <alignment horizontal="center" vertical="center" wrapText="1"/>
      <protection locked="0"/>
    </xf>
    <xf numFmtId="0" fontId="48" fillId="9" borderId="40" xfId="0" applyFont="1" applyFill="1" applyBorder="1" applyAlignment="1" applyProtection="1">
      <alignment horizontal="center" vertical="center" wrapText="1"/>
      <protection locked="0"/>
    </xf>
    <xf numFmtId="0" fontId="48" fillId="9" borderId="41" xfId="0" applyFont="1" applyFill="1" applyBorder="1" applyAlignment="1" applyProtection="1">
      <alignment horizontal="center" vertical="center" wrapText="1"/>
      <protection locked="0"/>
    </xf>
    <xf numFmtId="0" fontId="39" fillId="0" borderId="19" xfId="0" applyFont="1" applyBorder="1" applyAlignment="1">
      <alignment horizontal="center" vertical="center" wrapText="1"/>
    </xf>
    <xf numFmtId="0" fontId="46" fillId="0" borderId="19" xfId="0" applyFont="1" applyFill="1" applyBorder="1" applyAlignment="1">
      <alignment horizontal="center" vertical="center" wrapText="1"/>
    </xf>
    <xf numFmtId="0" fontId="48" fillId="0" borderId="19" xfId="0" applyFont="1" applyFill="1" applyBorder="1" applyAlignment="1" applyProtection="1">
      <alignment horizontal="center" vertical="center" wrapText="1"/>
      <protection locked="0"/>
    </xf>
    <xf numFmtId="0" fontId="48" fillId="9" borderId="19" xfId="0" applyFont="1" applyFill="1" applyBorder="1" applyAlignment="1" applyProtection="1">
      <alignment horizontal="center" vertical="center" wrapText="1"/>
      <protection locked="0"/>
    </xf>
    <xf numFmtId="0" fontId="35" fillId="0" borderId="31" xfId="0" applyFont="1" applyFill="1" applyBorder="1" applyAlignment="1">
      <alignment horizontal="justify" vertical="center" wrapText="1"/>
    </xf>
    <xf numFmtId="0" fontId="35" fillId="0" borderId="32" xfId="0" applyFont="1" applyFill="1" applyBorder="1" applyAlignment="1">
      <alignment horizontal="justify" vertical="center" wrapText="1"/>
    </xf>
    <xf numFmtId="0" fontId="17" fillId="9" borderId="19" xfId="0" applyFont="1" applyFill="1" applyBorder="1" applyAlignment="1" applyProtection="1">
      <alignment horizontal="center" vertical="center" wrapText="1"/>
      <protection locked="0"/>
    </xf>
    <xf numFmtId="0" fontId="13" fillId="9" borderId="19" xfId="0" applyFont="1" applyFill="1" applyBorder="1" applyAlignment="1" applyProtection="1">
      <alignment horizontal="center" vertical="center" wrapText="1"/>
      <protection locked="0"/>
    </xf>
    <xf numFmtId="0" fontId="6" fillId="0" borderId="19" xfId="0" applyFont="1" applyBorder="1" applyAlignment="1">
      <alignment horizontal="justify" vertical="center"/>
    </xf>
    <xf numFmtId="0" fontId="4" fillId="14" borderId="19" xfId="0" applyFont="1" applyFill="1" applyBorder="1" applyAlignment="1" applyProtection="1">
      <alignment horizontal="center" vertical="center" wrapText="1"/>
      <protection locked="0"/>
    </xf>
    <xf numFmtId="0" fontId="5" fillId="14" borderId="19" xfId="0" applyFont="1" applyFill="1" applyBorder="1" applyAlignment="1" applyProtection="1">
      <alignment horizontal="center" vertical="center" wrapText="1"/>
      <protection locked="0"/>
    </xf>
    <xf numFmtId="0" fontId="34" fillId="11" borderId="20" xfId="0" applyFont="1" applyFill="1" applyBorder="1" applyAlignment="1" applyProtection="1">
      <alignment horizontal="center" vertical="center" wrapText="1"/>
      <protection locked="0"/>
    </xf>
    <xf numFmtId="0" fontId="34" fillId="11" borderId="22" xfId="0" applyFont="1" applyFill="1" applyBorder="1" applyAlignment="1" applyProtection="1">
      <alignment horizontal="center" vertical="center" wrapText="1"/>
      <protection locked="0"/>
    </xf>
    <xf numFmtId="0" fontId="34" fillId="11" borderId="23" xfId="0" applyFont="1" applyFill="1" applyBorder="1" applyAlignment="1" applyProtection="1">
      <alignment horizontal="center" vertical="center" wrapText="1"/>
      <protection locked="0"/>
    </xf>
    <xf numFmtId="0" fontId="10" fillId="0" borderId="19" xfId="0" applyFont="1" applyFill="1" applyBorder="1" applyAlignment="1">
      <alignment horizontal="center" vertical="center" wrapText="1"/>
    </xf>
    <xf numFmtId="0" fontId="6" fillId="0" borderId="19" xfId="0" applyFont="1" applyBorder="1" applyAlignment="1">
      <alignment vertical="center"/>
    </xf>
    <xf numFmtId="0" fontId="5" fillId="15" borderId="19" xfId="0" applyFont="1" applyFill="1" applyBorder="1" applyAlignment="1" applyProtection="1">
      <alignment horizontal="center" vertical="center" wrapText="1"/>
      <protection locked="0"/>
    </xf>
    <xf numFmtId="0" fontId="5" fillId="13" borderId="19" xfId="0" applyFont="1" applyFill="1" applyBorder="1" applyAlignment="1" applyProtection="1">
      <alignment horizontal="center" vertical="center" wrapText="1"/>
      <protection locked="0"/>
    </xf>
    <xf numFmtId="0" fontId="5" fillId="12" borderId="19" xfId="0" applyFont="1" applyFill="1" applyBorder="1" applyAlignment="1">
      <alignment horizontal="center" vertical="center" wrapText="1"/>
    </xf>
    <xf numFmtId="0" fontId="0" fillId="11" borderId="0" xfId="0" applyFill="1" applyBorder="1" applyAlignment="1" applyProtection="1">
      <alignment horizontal="center"/>
    </xf>
    <xf numFmtId="0" fontId="0" fillId="11" borderId="18" xfId="0" applyFill="1" applyBorder="1" applyAlignment="1" applyProtection="1">
      <alignment horizontal="center"/>
    </xf>
    <xf numFmtId="0" fontId="27" fillId="11" borderId="0" xfId="0" applyFont="1" applyFill="1" applyBorder="1" applyAlignment="1" applyProtection="1">
      <alignment horizontal="left"/>
    </xf>
    <xf numFmtId="0" fontId="28" fillId="11" borderId="0" xfId="0" applyFont="1" applyFill="1" applyBorder="1" applyAlignment="1" applyProtection="1">
      <alignment horizontal="left"/>
    </xf>
    <xf numFmtId="0" fontId="29" fillId="11" borderId="0" xfId="0" applyFont="1" applyFill="1" applyBorder="1" applyAlignment="1" applyProtection="1">
      <alignment horizontal="left"/>
    </xf>
    <xf numFmtId="0" fontId="13" fillId="12" borderId="19"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0" fillId="13" borderId="19" xfId="0" applyFill="1" applyBorder="1" applyAlignment="1">
      <alignment horizontal="center" vertical="center" wrapText="1"/>
    </xf>
    <xf numFmtId="0" fontId="12" fillId="15" borderId="19" xfId="0" applyFont="1" applyFill="1" applyBorder="1" applyAlignment="1">
      <alignment horizontal="center" vertical="center" wrapText="1"/>
    </xf>
    <xf numFmtId="0" fontId="12" fillId="14" borderId="24" xfId="0" applyFont="1" applyFill="1" applyBorder="1" applyAlignment="1">
      <alignment horizontal="center" vertical="center"/>
    </xf>
    <xf numFmtId="0" fontId="12" fillId="14" borderId="21" xfId="0" applyFont="1" applyFill="1" applyBorder="1" applyAlignment="1">
      <alignment horizontal="center" vertical="center"/>
    </xf>
    <xf numFmtId="0" fontId="12" fillId="14" borderId="25" xfId="0" applyFont="1" applyFill="1" applyBorder="1" applyAlignment="1">
      <alignment horizontal="center" vertical="center"/>
    </xf>
    <xf numFmtId="0" fontId="12" fillId="14" borderId="28" xfId="0" applyFont="1" applyFill="1" applyBorder="1" applyAlignment="1">
      <alignment horizontal="center" vertical="center"/>
    </xf>
    <xf numFmtId="0" fontId="12" fillId="14" borderId="29" xfId="0" applyFont="1" applyFill="1" applyBorder="1" applyAlignment="1">
      <alignment horizontal="center" vertical="center"/>
    </xf>
    <xf numFmtId="0" fontId="12" fillId="14" borderId="30" xfId="0" applyFont="1" applyFill="1" applyBorder="1" applyAlignment="1">
      <alignment horizontal="center" vertical="center"/>
    </xf>
    <xf numFmtId="0" fontId="12" fillId="17" borderId="19" xfId="0" applyFont="1" applyFill="1" applyBorder="1" applyAlignment="1">
      <alignment horizontal="center" vertical="center" wrapText="1"/>
    </xf>
    <xf numFmtId="0" fontId="5" fillId="12" borderId="19" xfId="0" applyFont="1" applyFill="1" applyBorder="1" applyAlignment="1" applyProtection="1">
      <alignment horizontal="center" vertical="center" wrapText="1"/>
      <protection locked="0"/>
    </xf>
    <xf numFmtId="0" fontId="0" fillId="11" borderId="0" xfId="0" applyFill="1" applyBorder="1" applyAlignment="1">
      <alignment horizontal="center"/>
    </xf>
    <xf numFmtId="0" fontId="0" fillId="11" borderId="18" xfId="0" applyFill="1" applyBorder="1" applyAlignment="1">
      <alignment horizontal="center"/>
    </xf>
    <xf numFmtId="0" fontId="27" fillId="11" borderId="0" xfId="0" applyFont="1" applyFill="1" applyBorder="1" applyAlignment="1">
      <alignment horizontal="left"/>
    </xf>
    <xf numFmtId="0" fontId="28" fillId="11" borderId="0" xfId="0" applyFont="1" applyFill="1" applyBorder="1" applyAlignment="1">
      <alignment horizontal="left"/>
    </xf>
    <xf numFmtId="0" fontId="29" fillId="11" borderId="0" xfId="0" applyFont="1" applyFill="1" applyBorder="1" applyAlignment="1">
      <alignment horizontal="left"/>
    </xf>
    <xf numFmtId="0" fontId="35" fillId="0" borderId="31"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7" fillId="9" borderId="24" xfId="0" applyFont="1" applyFill="1" applyBorder="1" applyAlignment="1" applyProtection="1">
      <alignment horizontal="center" vertical="center" wrapText="1"/>
      <protection locked="0"/>
    </xf>
    <xf numFmtId="0" fontId="17" fillId="9" borderId="26" xfId="0" applyFont="1" applyFill="1" applyBorder="1" applyAlignment="1" applyProtection="1">
      <alignment horizontal="center" vertical="center" wrapText="1"/>
      <protection locked="0"/>
    </xf>
    <xf numFmtId="0" fontId="17" fillId="9" borderId="21" xfId="0" applyFont="1" applyFill="1" applyBorder="1" applyAlignment="1" applyProtection="1">
      <alignment horizontal="center" vertical="center" wrapText="1"/>
      <protection locked="0"/>
    </xf>
    <xf numFmtId="0" fontId="17" fillId="9" borderId="25" xfId="0" applyFont="1" applyFill="1" applyBorder="1" applyAlignment="1" applyProtection="1">
      <alignment horizontal="center" vertical="center" wrapText="1"/>
      <protection locked="0"/>
    </xf>
    <xf numFmtId="0" fontId="17" fillId="9" borderId="0" xfId="0" applyFont="1" applyFill="1" applyBorder="1" applyAlignment="1" applyProtection="1">
      <alignment horizontal="center" vertical="center" wrapText="1"/>
      <protection locked="0"/>
    </xf>
    <xf numFmtId="0" fontId="17" fillId="9" borderId="27" xfId="0" applyFont="1" applyFill="1" applyBorder="1" applyAlignment="1" applyProtection="1">
      <alignment horizontal="center" vertical="center"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7" fillId="9" borderId="28" xfId="0" applyFont="1" applyFill="1" applyBorder="1" applyAlignment="1" applyProtection="1">
      <alignment horizontal="center" vertical="center" wrapText="1"/>
      <protection locked="0"/>
    </xf>
    <xf numFmtId="0" fontId="17" fillId="9" borderId="29" xfId="0" applyFont="1" applyFill="1" applyBorder="1" applyAlignment="1" applyProtection="1">
      <alignment horizontal="center" vertical="center" wrapText="1"/>
      <protection locked="0"/>
    </xf>
    <xf numFmtId="0" fontId="17" fillId="9" borderId="30" xfId="0" applyFont="1" applyFill="1" applyBorder="1" applyAlignment="1" applyProtection="1">
      <alignment horizontal="center" vertical="center" wrapText="1"/>
      <protection locked="0"/>
    </xf>
    <xf numFmtId="0" fontId="7" fillId="0" borderId="19" xfId="0" applyFont="1" applyBorder="1" applyAlignment="1">
      <alignment vertical="center" wrapText="1"/>
    </xf>
    <xf numFmtId="0" fontId="0" fillId="0" borderId="19" xfId="0" applyBorder="1" applyAlignment="1">
      <alignment vertical="center" wrapText="1"/>
    </xf>
    <xf numFmtId="0" fontId="39" fillId="0" borderId="31" xfId="0" applyFont="1" applyFill="1" applyBorder="1" applyAlignment="1">
      <alignment horizontal="justify" vertical="center" wrapText="1"/>
    </xf>
    <xf numFmtId="0" fontId="39" fillId="0" borderId="32" xfId="0" applyFont="1" applyFill="1" applyBorder="1" applyAlignment="1">
      <alignment horizontal="justify" vertical="center" wrapText="1"/>
    </xf>
    <xf numFmtId="0" fontId="39" fillId="0" borderId="33" xfId="0" applyFont="1" applyFill="1" applyBorder="1" applyAlignment="1">
      <alignment horizontal="justify" vertical="center" wrapText="1"/>
    </xf>
    <xf numFmtId="0" fontId="17" fillId="9" borderId="23" xfId="0" applyFont="1" applyFill="1" applyBorder="1" applyAlignment="1" applyProtection="1">
      <alignment horizontal="center" vertical="center" wrapText="1"/>
      <protection locked="0"/>
    </xf>
    <xf numFmtId="0" fontId="6" fillId="0" borderId="19" xfId="0" applyFont="1" applyFill="1" applyBorder="1" applyAlignment="1">
      <alignment vertical="center"/>
    </xf>
    <xf numFmtId="0" fontId="25" fillId="0" borderId="19" xfId="0" applyFont="1" applyFill="1" applyBorder="1" applyAlignment="1">
      <alignment horizontal="justify" vertical="center" wrapText="1"/>
    </xf>
    <xf numFmtId="0" fontId="25" fillId="0" borderId="31" xfId="0" applyFont="1" applyFill="1" applyBorder="1" applyAlignment="1">
      <alignment horizontal="justify" vertical="center" wrapText="1"/>
    </xf>
    <xf numFmtId="0" fontId="25" fillId="0" borderId="32" xfId="0" applyFont="1" applyFill="1" applyBorder="1" applyAlignment="1">
      <alignment horizontal="justify" vertical="center" wrapText="1"/>
    </xf>
    <xf numFmtId="0" fontId="2" fillId="0" borderId="31" xfId="0" applyFont="1" applyFill="1" applyBorder="1" applyAlignment="1">
      <alignment horizontal="justify" vertical="top" wrapText="1"/>
    </xf>
    <xf numFmtId="0" fontId="2" fillId="0" borderId="32" xfId="0" applyFont="1" applyFill="1" applyBorder="1" applyAlignment="1">
      <alignment horizontal="justify" vertical="top" wrapText="1"/>
    </xf>
    <xf numFmtId="0" fontId="2" fillId="0" borderId="3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13" fillId="9" borderId="23" xfId="0" applyFont="1" applyFill="1" applyBorder="1" applyAlignment="1" applyProtection="1">
      <alignment horizontal="center" vertical="center" wrapText="1"/>
      <protection locked="0"/>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4" fillId="11" borderId="24" xfId="0" applyFont="1" applyFill="1" applyBorder="1" applyAlignment="1" applyProtection="1">
      <alignment horizontal="center" vertical="center" wrapText="1"/>
      <protection locked="0"/>
    </xf>
    <xf numFmtId="0" fontId="34" fillId="11" borderId="25" xfId="0" applyFont="1" applyFill="1" applyBorder="1" applyAlignment="1" applyProtection="1">
      <alignment horizontal="center" vertical="center" wrapText="1"/>
      <protection locked="0"/>
    </xf>
    <xf numFmtId="0" fontId="39" fillId="3" borderId="31" xfId="0" applyFont="1" applyFill="1" applyBorder="1" applyAlignment="1">
      <alignment horizontal="justify" vertical="center" wrapText="1"/>
    </xf>
    <xf numFmtId="0" fontId="39" fillId="3" borderId="32" xfId="0" applyFont="1" applyFill="1" applyBorder="1" applyAlignment="1">
      <alignment horizontal="justify" vertical="center" wrapText="1"/>
    </xf>
    <xf numFmtId="0" fontId="39" fillId="3" borderId="33" xfId="0" applyFont="1" applyFill="1" applyBorder="1" applyAlignment="1">
      <alignment horizontal="justify" vertical="center" wrapText="1"/>
    </xf>
    <xf numFmtId="0" fontId="25" fillId="3" borderId="31" xfId="0" applyFont="1" applyFill="1" applyBorder="1" applyAlignment="1">
      <alignment horizontal="justify" vertical="center" wrapText="1"/>
    </xf>
    <xf numFmtId="0" fontId="25" fillId="3" borderId="32" xfId="0" applyFont="1" applyFill="1" applyBorder="1" applyAlignment="1">
      <alignment horizontal="justify" vertical="center" wrapText="1"/>
    </xf>
    <xf numFmtId="0" fontId="39" fillId="3" borderId="19" xfId="0" applyFont="1" applyFill="1" applyBorder="1" applyAlignment="1">
      <alignment horizontal="justify"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5" fillId="3" borderId="33" xfId="0" applyFont="1" applyFill="1" applyBorder="1" applyAlignment="1">
      <alignment horizontal="justify" vertical="center" wrapText="1"/>
    </xf>
    <xf numFmtId="0" fontId="25" fillId="3" borderId="19" xfId="0" applyFont="1" applyFill="1" applyBorder="1" applyAlignment="1">
      <alignment horizontal="justify"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13" fillId="18" borderId="42" xfId="0" applyFont="1" applyFill="1" applyBorder="1" applyAlignment="1">
      <alignment horizontal="center" vertical="center" wrapText="1"/>
    </xf>
    <xf numFmtId="0" fontId="13" fillId="18" borderId="43" xfId="0" applyFont="1" applyFill="1" applyBorder="1" applyAlignment="1">
      <alignment horizontal="center" vertical="center" wrapText="1"/>
    </xf>
    <xf numFmtId="0" fontId="13" fillId="0" borderId="50" xfId="0" applyFont="1" applyBorder="1" applyAlignment="1">
      <alignment horizontal="center" vertical="center" wrapText="1"/>
    </xf>
    <xf numFmtId="0" fontId="13" fillId="0" borderId="0" xfId="0" applyFont="1" applyBorder="1" applyAlignment="1">
      <alignment horizontal="center" vertical="center" wrapText="1"/>
    </xf>
    <xf numFmtId="0" fontId="12" fillId="6" borderId="44"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5" fillId="19" borderId="43" xfId="0" applyFont="1" applyFill="1" applyBorder="1" applyAlignment="1">
      <alignment horizontal="center" vertical="center" wrapText="1"/>
    </xf>
    <xf numFmtId="0" fontId="0" fillId="19" borderId="43" xfId="0" applyFill="1" applyBorder="1" applyAlignment="1">
      <alignment horizontal="center" vertical="center" wrapText="1"/>
    </xf>
    <xf numFmtId="0" fontId="0" fillId="19" borderId="0" xfId="0" applyFill="1" applyBorder="1" applyAlignment="1">
      <alignment horizontal="center" vertical="center" wrapText="1"/>
    </xf>
    <xf numFmtId="0" fontId="4" fillId="19" borderId="47" xfId="0" applyFont="1" applyFill="1" applyBorder="1" applyAlignment="1">
      <alignment horizontal="center" vertical="center"/>
    </xf>
    <xf numFmtId="0" fontId="4" fillId="19" borderId="48" xfId="0" applyFont="1" applyFill="1" applyBorder="1" applyAlignment="1">
      <alignment horizontal="center" vertical="center"/>
    </xf>
    <xf numFmtId="0" fontId="4" fillId="19" borderId="49" xfId="0" applyFont="1" applyFill="1" applyBorder="1" applyAlignment="1">
      <alignment horizontal="center" vertical="center" wrapText="1"/>
    </xf>
    <xf numFmtId="0" fontId="4" fillId="19" borderId="55"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4" fillId="19" borderId="57" xfId="0" applyFont="1" applyFill="1" applyBorder="1" applyAlignment="1">
      <alignment horizontal="center" vertical="center" wrapText="1"/>
    </xf>
    <xf numFmtId="0" fontId="5" fillId="19" borderId="53" xfId="0" applyFont="1" applyFill="1" applyBorder="1" applyAlignment="1">
      <alignment horizontal="center" vertical="center"/>
    </xf>
    <xf numFmtId="0" fontId="5" fillId="19" borderId="43" xfId="0" applyFont="1" applyFill="1" applyBorder="1" applyAlignment="1">
      <alignment horizontal="center" vertical="center"/>
    </xf>
    <xf numFmtId="0" fontId="5" fillId="19" borderId="54" xfId="0" applyFont="1" applyFill="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37" fillId="0" borderId="6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0" borderId="63"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38" fillId="21" borderId="53" xfId="0" applyFont="1" applyFill="1" applyBorder="1" applyAlignment="1" applyProtection="1">
      <alignment horizontal="center" vertical="center" wrapText="1"/>
      <protection locked="0"/>
    </xf>
    <xf numFmtId="0" fontId="38" fillId="21" borderId="43" xfId="0" applyFont="1" applyFill="1" applyBorder="1" applyAlignment="1" applyProtection="1">
      <alignment horizontal="center" vertical="center" wrapText="1"/>
      <protection locked="0"/>
    </xf>
    <xf numFmtId="0" fontId="38" fillId="21" borderId="69" xfId="0" applyFont="1" applyFill="1" applyBorder="1" applyAlignment="1" applyProtection="1">
      <alignment horizontal="center" vertical="center" wrapText="1"/>
      <protection locked="0"/>
    </xf>
    <xf numFmtId="0" fontId="38" fillId="21" borderId="72" xfId="0" applyFont="1" applyFill="1" applyBorder="1" applyAlignment="1" applyProtection="1">
      <alignment horizontal="center" vertical="center" wrapText="1"/>
      <protection locked="0"/>
    </xf>
    <xf numFmtId="0" fontId="38" fillId="21" borderId="0" xfId="0" applyFont="1" applyFill="1" applyBorder="1" applyAlignment="1" applyProtection="1">
      <alignment horizontal="center" vertical="center" wrapText="1"/>
      <protection locked="0"/>
    </xf>
    <xf numFmtId="0" fontId="38" fillId="21" borderId="56" xfId="0" applyFont="1" applyFill="1" applyBorder="1" applyAlignment="1" applyProtection="1">
      <alignment horizontal="center" vertical="center" wrapText="1"/>
      <protection locked="0"/>
    </xf>
    <xf numFmtId="0" fontId="38" fillId="21" borderId="65" xfId="0" applyFont="1" applyFill="1" applyBorder="1" applyAlignment="1" applyProtection="1">
      <alignment horizontal="center" vertical="center" wrapText="1"/>
      <protection locked="0"/>
    </xf>
    <xf numFmtId="0" fontId="38" fillId="21" borderId="77" xfId="0" applyFont="1" applyFill="1" applyBorder="1" applyAlignment="1" applyProtection="1">
      <alignment horizontal="center" vertical="center" wrapText="1"/>
      <protection locked="0"/>
    </xf>
    <xf numFmtId="0" fontId="38" fillId="21" borderId="57" xfId="0" applyFont="1" applyFill="1"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0" fillId="0" borderId="79" xfId="0"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2" fillId="0" borderId="19" xfId="0" applyFont="1" applyFill="1" applyBorder="1" applyAlignment="1">
      <alignment horizontal="center" vertical="center" wrapText="1"/>
    </xf>
    <xf numFmtId="0" fontId="6" fillId="0" borderId="32"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 fillId="0" borderId="32" xfId="0" applyFont="1" applyBorder="1" applyAlignment="1">
      <alignment horizontal="justify" vertical="top" wrapText="1"/>
    </xf>
    <xf numFmtId="0" fontId="2" fillId="0" borderId="33" xfId="0" applyFont="1" applyBorder="1" applyAlignment="1">
      <alignment horizontal="justify" vertical="top" wrapText="1"/>
    </xf>
    <xf numFmtId="0" fontId="17" fillId="9" borderId="80" xfId="0" applyFont="1" applyFill="1" applyBorder="1" applyAlignment="1" applyProtection="1">
      <alignment horizontal="center" vertical="center" wrapText="1"/>
      <protection locked="0"/>
    </xf>
    <xf numFmtId="0" fontId="17" fillId="9" borderId="72" xfId="0" applyFont="1" applyFill="1" applyBorder="1" applyAlignment="1" applyProtection="1">
      <alignment horizontal="center" vertical="center" wrapText="1"/>
      <protection locked="0"/>
    </xf>
    <xf numFmtId="0" fontId="0" fillId="0" borderId="72"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8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2" fillId="0" borderId="19" xfId="0" applyFont="1" applyFill="1" applyBorder="1" applyAlignment="1">
      <alignment horizontal="justify" vertical="top" wrapText="1"/>
    </xf>
    <xf numFmtId="0" fontId="0" fillId="0" borderId="32" xfId="0" applyBorder="1" applyAlignment="1">
      <alignment horizontal="justify" vertical="top" wrapText="1"/>
    </xf>
    <xf numFmtId="0" fontId="0" fillId="0" borderId="33" xfId="0" applyBorder="1" applyAlignment="1">
      <alignment horizontal="justify" vertical="top" wrapText="1"/>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19" xfId="0" applyFont="1" applyBorder="1" applyAlignment="1">
      <alignmen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0" fillId="0" borderId="19" xfId="0" applyBorder="1" applyAlignment="1">
      <alignment horizontal="center" vertical="center" wrapText="1"/>
    </xf>
    <xf numFmtId="0" fontId="6" fillId="0" borderId="33"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17" fillId="9" borderId="31" xfId="0" applyFont="1" applyFill="1" applyBorder="1" applyAlignment="1" applyProtection="1">
      <alignment horizontal="center" vertical="center" wrapText="1"/>
      <protection locked="0"/>
    </xf>
    <xf numFmtId="0" fontId="17" fillId="9" borderId="32" xfId="0" applyFont="1" applyFill="1" applyBorder="1" applyAlignment="1" applyProtection="1">
      <alignment horizontal="center" vertical="center" wrapText="1"/>
      <protection locked="0"/>
    </xf>
    <xf numFmtId="0" fontId="17" fillId="9" borderId="33" xfId="0" applyFont="1" applyFill="1" applyBorder="1" applyAlignment="1" applyProtection="1">
      <alignment horizontal="center" vertical="center" wrapText="1"/>
      <protection locked="0"/>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57" fillId="0" borderId="31" xfId="0" applyFont="1" applyFill="1" applyBorder="1" applyAlignment="1">
      <alignment horizontal="center" vertical="center" wrapText="1"/>
    </xf>
    <xf numFmtId="0" fontId="57" fillId="0" borderId="32"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2" fillId="17" borderId="31" xfId="0" applyFont="1" applyFill="1" applyBorder="1" applyAlignment="1">
      <alignment horizontal="center" vertical="center" wrapText="1"/>
    </xf>
    <xf numFmtId="0" fontId="12" fillId="17" borderId="32" xfId="0" applyFont="1" applyFill="1" applyBorder="1" applyAlignment="1">
      <alignment horizontal="center" vertical="center" wrapText="1"/>
    </xf>
    <xf numFmtId="0" fontId="12" fillId="17" borderId="3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58" fillId="9" borderId="24" xfId="0" applyFont="1" applyFill="1" applyBorder="1" applyAlignment="1" applyProtection="1">
      <alignment horizontal="center" vertical="center" wrapText="1"/>
      <protection locked="0"/>
    </xf>
    <xf numFmtId="0" fontId="58" fillId="9" borderId="26" xfId="0" applyFont="1" applyFill="1" applyBorder="1" applyAlignment="1" applyProtection="1">
      <alignment horizontal="center" vertical="center" wrapText="1"/>
      <protection locked="0"/>
    </xf>
    <xf numFmtId="0" fontId="58" fillId="9" borderId="21" xfId="0" applyFont="1" applyFill="1" applyBorder="1" applyAlignment="1" applyProtection="1">
      <alignment horizontal="center" vertical="center" wrapText="1"/>
      <protection locked="0"/>
    </xf>
    <xf numFmtId="0" fontId="58" fillId="9" borderId="25" xfId="0" applyFont="1" applyFill="1" applyBorder="1" applyAlignment="1" applyProtection="1">
      <alignment horizontal="center" vertical="center" wrapText="1"/>
      <protection locked="0"/>
    </xf>
    <xf numFmtId="0" fontId="58" fillId="9" borderId="0" xfId="0" applyFont="1" applyFill="1" applyBorder="1" applyAlignment="1" applyProtection="1">
      <alignment horizontal="center" vertical="center" wrapText="1"/>
      <protection locked="0"/>
    </xf>
    <xf numFmtId="0" fontId="58" fillId="9" borderId="27" xfId="0" applyFont="1" applyFill="1" applyBorder="1" applyAlignment="1" applyProtection="1">
      <alignment horizontal="center" vertical="center" wrapText="1"/>
      <protection locked="0"/>
    </xf>
    <xf numFmtId="0" fontId="37" fillId="0" borderId="32" xfId="0" applyFont="1" applyFill="1" applyBorder="1" applyAlignment="1">
      <alignment horizontal="center" vertical="center" wrapText="1"/>
    </xf>
    <xf numFmtId="0" fontId="58" fillId="9" borderId="21" xfId="0" applyFont="1" applyFill="1" applyBorder="1" applyAlignment="1" applyProtection="1">
      <alignment vertical="center" wrapText="1"/>
      <protection locked="0"/>
    </xf>
    <xf numFmtId="0" fontId="58" fillId="9" borderId="25" xfId="0" applyFont="1" applyFill="1" applyBorder="1" applyAlignment="1" applyProtection="1">
      <alignment vertical="center" wrapText="1"/>
      <protection locked="0"/>
    </xf>
    <xf numFmtId="0" fontId="58" fillId="9" borderId="0" xfId="0" applyFont="1" applyFill="1" applyBorder="1" applyAlignment="1" applyProtection="1">
      <alignment vertical="center" wrapText="1"/>
      <protection locked="0"/>
    </xf>
    <xf numFmtId="0" fontId="58" fillId="9" borderId="27" xfId="0" applyFont="1" applyFill="1" applyBorder="1" applyAlignment="1" applyProtection="1">
      <alignment vertical="center" wrapText="1"/>
      <protection locked="0"/>
    </xf>
    <xf numFmtId="0" fontId="58" fillId="9" borderId="19" xfId="0" applyFont="1" applyFill="1" applyBorder="1" applyAlignment="1" applyProtection="1">
      <alignment horizontal="center" vertical="center" wrapText="1"/>
      <protection locked="0"/>
    </xf>
    <xf numFmtId="0" fontId="61" fillId="0" borderId="32" xfId="0" applyFont="1" applyFill="1" applyBorder="1" applyAlignment="1">
      <alignment horizontal="justify" vertical="center" wrapText="1"/>
    </xf>
    <xf numFmtId="0" fontId="61" fillId="0" borderId="33" xfId="0" applyFont="1" applyFill="1" applyBorder="1" applyAlignment="1">
      <alignment horizontal="justify" vertical="center" wrapText="1"/>
    </xf>
    <xf numFmtId="0" fontId="60" fillId="0" borderId="31" xfId="0" applyFont="1" applyFill="1" applyBorder="1" applyAlignment="1">
      <alignment horizontal="center" vertical="center" wrapText="1"/>
    </xf>
    <xf numFmtId="0" fontId="60" fillId="0" borderId="32" xfId="0" applyFont="1" applyFill="1" applyBorder="1" applyAlignment="1">
      <alignment horizontal="center" vertical="center" wrapText="1"/>
    </xf>
    <xf numFmtId="0" fontId="35" fillId="0" borderId="31" xfId="0" applyFont="1" applyFill="1" applyBorder="1" applyAlignment="1">
      <alignment horizontal="center" vertical="top" wrapText="1"/>
    </xf>
    <xf numFmtId="0" fontId="35" fillId="0" borderId="32" xfId="0" applyFont="1" applyFill="1" applyBorder="1" applyAlignment="1">
      <alignment horizontal="center" vertical="top" wrapText="1"/>
    </xf>
    <xf numFmtId="0" fontId="35" fillId="0" borderId="33" xfId="0" applyFont="1" applyFill="1" applyBorder="1" applyAlignment="1">
      <alignment horizontal="center" vertical="center" wrapText="1"/>
    </xf>
    <xf numFmtId="0" fontId="6" fillId="0" borderId="19" xfId="0" applyFont="1" applyBorder="1" applyAlignment="1">
      <alignment horizontal="center" vertical="center" wrapText="1"/>
    </xf>
    <xf numFmtId="0" fontId="2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33" fillId="0" borderId="0" xfId="0" applyFont="1" applyAlignment="1">
      <alignment horizontal="left"/>
    </xf>
    <xf numFmtId="0" fontId="20" fillId="0" borderId="17" xfId="0" applyFont="1" applyBorder="1" applyAlignment="1">
      <alignment horizontal="left"/>
    </xf>
    <xf numFmtId="0" fontId="20" fillId="0" borderId="0" xfId="0" applyFont="1" applyBorder="1" applyAlignment="1">
      <alignment horizontal="left"/>
    </xf>
    <xf numFmtId="0" fontId="0" fillId="0" borderId="0" xfId="0" applyAlignment="1">
      <alignment horizontal="center"/>
    </xf>
    <xf numFmtId="0" fontId="0" fillId="0" borderId="0" xfId="0" applyAlignment="1">
      <alignment horizontal="left" wrapText="1"/>
    </xf>
    <xf numFmtId="0" fontId="31" fillId="11" borderId="0" xfId="0" applyFont="1" applyFill="1" applyBorder="1" applyAlignment="1">
      <alignment horizontal="left"/>
    </xf>
    <xf numFmtId="0" fontId="30" fillId="11" borderId="0" xfId="0" applyFont="1" applyFill="1" applyBorder="1" applyAlignment="1">
      <alignment horizontal="left"/>
    </xf>
    <xf numFmtId="0" fontId="18" fillId="0" borderId="0" xfId="0" applyFont="1" applyAlignment="1">
      <alignment horizontal="left"/>
    </xf>
    <xf numFmtId="0" fontId="20" fillId="0" borderId="17" xfId="0" applyFont="1" applyBorder="1" applyAlignment="1">
      <alignment horizontal="center"/>
    </xf>
    <xf numFmtId="0" fontId="20" fillId="0" borderId="0" xfId="0" applyFont="1" applyBorder="1" applyAlignment="1">
      <alignment horizontal="center"/>
    </xf>
    <xf numFmtId="0" fontId="26" fillId="11" borderId="18" xfId="0" applyFont="1" applyFill="1" applyBorder="1" applyAlignment="1" applyProtection="1">
      <alignment horizontal="center"/>
    </xf>
    <xf numFmtId="0" fontId="0" fillId="3" borderId="0" xfId="0" applyFill="1" applyAlignment="1" applyProtection="1">
      <alignment horizontal="center"/>
    </xf>
    <xf numFmtId="0" fontId="34" fillId="11" borderId="21" xfId="0" applyFont="1" applyFill="1" applyBorder="1" applyAlignment="1" applyProtection="1">
      <alignment horizontal="center" vertical="center" wrapText="1"/>
      <protection locked="0"/>
    </xf>
    <xf numFmtId="166" fontId="5" fillId="16" borderId="19" xfId="1" applyNumberFormat="1" applyFont="1" applyFill="1" applyBorder="1" applyAlignment="1" applyProtection="1">
      <alignment horizontal="center" vertical="center" wrapText="1"/>
      <protection locked="0"/>
    </xf>
    <xf numFmtId="14" fontId="7" fillId="11" borderId="1" xfId="0" applyNumberFormat="1" applyFont="1" applyFill="1" applyBorder="1" applyAlignment="1">
      <alignment vertical="center" wrapText="1"/>
    </xf>
    <xf numFmtId="0" fontId="5" fillId="0" borderId="19"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24" fillId="10" borderId="23" xfId="0" applyFont="1" applyFill="1" applyBorder="1" applyAlignment="1" applyProtection="1">
      <alignment horizontal="center" vertical="center" wrapText="1"/>
      <protection locked="0"/>
    </xf>
    <xf numFmtId="166" fontId="5" fillId="10" borderId="19" xfId="1" applyNumberFormat="1" applyFont="1" applyFill="1" applyBorder="1" applyAlignment="1" applyProtection="1">
      <alignment vertical="center"/>
    </xf>
    <xf numFmtId="14" fontId="7" fillId="10" borderId="1" xfId="0" applyNumberFormat="1" applyFont="1" applyFill="1" applyBorder="1" applyAlignment="1">
      <alignment vertical="center" wrapText="1"/>
    </xf>
    <xf numFmtId="14" fontId="8" fillId="10" borderId="1" xfId="0" applyNumberFormat="1" applyFont="1" applyFill="1" applyBorder="1" applyAlignment="1">
      <alignment horizontal="center" vertical="center" wrapText="1"/>
    </xf>
    <xf numFmtId="0" fontId="25" fillId="0" borderId="31" xfId="0" applyFont="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8" fillId="0" borderId="66" xfId="0" applyFont="1" applyBorder="1" applyAlignment="1" applyProtection="1">
      <alignment horizontal="left" vertical="center" wrapText="1"/>
      <protection locked="0"/>
    </xf>
    <xf numFmtId="0" fontId="8" fillId="0" borderId="31" xfId="0" applyFont="1" applyBorder="1" applyAlignment="1" applyProtection="1">
      <alignment horizontal="center" vertical="center" wrapText="1"/>
      <protection locked="0"/>
    </xf>
    <xf numFmtId="0" fontId="0" fillId="0" borderId="31" xfId="0" applyBorder="1" applyAlignment="1">
      <alignment horizontal="center" vertical="center"/>
    </xf>
    <xf numFmtId="0" fontId="7" fillId="0" borderId="7" xfId="0" applyFont="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8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9" fillId="0" borderId="31" xfId="0" applyFont="1" applyFill="1" applyBorder="1" applyAlignment="1">
      <alignment horizontal="center" vertical="center" wrapText="1"/>
    </xf>
    <xf numFmtId="0" fontId="9" fillId="0" borderId="19" xfId="0" applyFont="1" applyFill="1" applyBorder="1" applyAlignment="1">
      <alignment horizontal="center" vertical="center" wrapText="1"/>
    </xf>
    <xf numFmtId="3" fontId="9" fillId="10" borderId="1" xfId="8" applyNumberFormat="1" applyFont="1" applyFill="1" applyBorder="1" applyAlignment="1">
      <alignment horizontal="right" vertical="center" wrapText="1"/>
    </xf>
    <xf numFmtId="166" fontId="5" fillId="10" borderId="19" xfId="1" applyNumberFormat="1" applyFont="1" applyFill="1" applyBorder="1" applyAlignment="1">
      <alignment horizontal="center" vertical="center"/>
    </xf>
    <xf numFmtId="0" fontId="25" fillId="0" borderId="19"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5" fillId="0" borderId="19" xfId="0" applyFont="1" applyBorder="1" applyAlignment="1">
      <alignment vertical="center"/>
    </xf>
    <xf numFmtId="0" fontId="9" fillId="0" borderId="33" xfId="0" applyFont="1" applyFill="1" applyBorder="1" applyAlignment="1">
      <alignment horizontal="center" vertical="center" wrapText="1"/>
    </xf>
    <xf numFmtId="0" fontId="0" fillId="0" borderId="22" xfId="0"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165" fontId="5" fillId="10" borderId="19" xfId="1"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3" fontId="8" fillId="10" borderId="1" xfId="8" applyNumberFormat="1" applyFont="1" applyFill="1" applyBorder="1" applyAlignment="1">
      <alignment horizontal="right" vertical="center" wrapText="1"/>
    </xf>
    <xf numFmtId="0" fontId="24" fillId="3" borderId="31"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justify" vertical="center" wrapText="1"/>
      <protection locked="0"/>
    </xf>
    <xf numFmtId="0" fontId="8" fillId="0" borderId="31" xfId="0" applyFont="1" applyBorder="1" applyAlignment="1" applyProtection="1">
      <alignment horizontal="justify" vertical="center" wrapText="1"/>
      <protection locked="0"/>
    </xf>
    <xf numFmtId="0" fontId="7" fillId="0" borderId="31" xfId="0" applyFont="1" applyBorder="1" applyAlignment="1" applyProtection="1">
      <alignment horizontal="center" vertical="center" wrapText="1"/>
      <protection locked="0"/>
    </xf>
    <xf numFmtId="0" fontId="0" fillId="0" borderId="31" xfId="0" applyBorder="1" applyAlignment="1">
      <alignmen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left" vertical="center" wrapText="1"/>
      <protection locked="0"/>
    </xf>
    <xf numFmtId="0" fontId="9" fillId="10" borderId="1" xfId="0" applyFont="1" applyFill="1" applyBorder="1" applyAlignment="1" applyProtection="1">
      <alignment horizontal="center" vertical="center" wrapText="1"/>
      <protection locked="0"/>
    </xf>
    <xf numFmtId="0" fontId="5" fillId="16"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vertical="center" wrapText="1"/>
      <protection locked="0"/>
    </xf>
    <xf numFmtId="9" fontId="5" fillId="16" borderId="1" xfId="2" applyFont="1" applyFill="1" applyBorder="1" applyAlignment="1" applyProtection="1">
      <alignment horizontal="center" vertical="center" wrapText="1"/>
      <protection locked="0"/>
    </xf>
    <xf numFmtId="0" fontId="7" fillId="10" borderId="1" xfId="0" applyFont="1" applyFill="1" applyBorder="1"/>
    <xf numFmtId="0" fontId="24" fillId="0" borderId="1"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17" fillId="9"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4" fillId="0" borderId="23"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justify" vertical="center" wrapText="1"/>
      <protection locked="0"/>
    </xf>
    <xf numFmtId="0" fontId="7" fillId="0" borderId="19" xfId="0" applyFont="1" applyBorder="1" applyAlignment="1">
      <alignment horizontal="center" vertical="center" wrapText="1"/>
    </xf>
    <xf numFmtId="0" fontId="8" fillId="3" borderId="33" xfId="0" applyFont="1" applyFill="1" applyBorder="1" applyAlignment="1" applyProtection="1">
      <alignment horizontal="justify" vertical="center" wrapText="1"/>
      <protection locked="0"/>
    </xf>
    <xf numFmtId="0" fontId="61" fillId="0" borderId="31" xfId="0" applyFont="1" applyFill="1" applyBorder="1" applyAlignment="1">
      <alignment horizontal="justify" vertical="center" wrapText="1"/>
    </xf>
    <xf numFmtId="0" fontId="2" fillId="0" borderId="0" xfId="0" applyFont="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0" xfId="0" applyNumberFormat="1" applyFont="1" applyFill="1" applyAlignment="1">
      <alignment horizontal="center" vertical="center" wrapText="1"/>
    </xf>
    <xf numFmtId="0" fontId="2" fillId="3" borderId="0" xfId="0" applyFont="1" applyFill="1" applyAlignment="1">
      <alignment horizontal="left" vertical="center" wrapText="1"/>
    </xf>
    <xf numFmtId="0" fontId="63" fillId="12" borderId="19" xfId="0" applyFont="1" applyFill="1" applyBorder="1" applyAlignment="1">
      <alignment horizontal="center" vertical="center" wrapText="1"/>
    </xf>
    <xf numFmtId="0" fontId="64" fillId="13" borderId="19" xfId="0" applyFont="1" applyFill="1" applyBorder="1" applyAlignment="1">
      <alignment horizontal="center" vertical="center" wrapText="1"/>
    </xf>
    <xf numFmtId="0" fontId="2" fillId="13" borderId="19" xfId="0" applyFont="1" applyFill="1" applyBorder="1" applyAlignment="1">
      <alignment horizontal="center" vertical="center" wrapText="1"/>
    </xf>
    <xf numFmtId="0" fontId="64" fillId="15" borderId="19" xfId="0" applyFont="1" applyFill="1" applyBorder="1" applyAlignment="1">
      <alignment horizontal="center" vertical="center" wrapText="1"/>
    </xf>
    <xf numFmtId="0" fontId="64" fillId="14" borderId="19" xfId="0" applyFont="1" applyFill="1" applyBorder="1" applyAlignment="1">
      <alignment horizontal="center" vertical="center" wrapText="1"/>
    </xf>
    <xf numFmtId="0" fontId="64" fillId="17" borderId="19" xfId="0" applyFont="1" applyFill="1" applyBorder="1" applyAlignment="1">
      <alignment horizontal="center" vertical="center" wrapText="1"/>
    </xf>
    <xf numFmtId="0" fontId="7" fillId="12" borderId="19" xfId="0" applyFont="1" applyFill="1" applyBorder="1" applyAlignment="1" applyProtection="1">
      <alignment horizontal="center" vertical="center" wrapText="1"/>
      <protection locked="0"/>
    </xf>
    <xf numFmtId="0" fontId="7" fillId="12" borderId="19" xfId="0" applyFont="1" applyFill="1" applyBorder="1" applyAlignment="1">
      <alignment horizontal="center" vertical="center" wrapText="1"/>
    </xf>
    <xf numFmtId="0" fontId="7" fillId="13" borderId="19" xfId="0" applyFont="1" applyFill="1" applyBorder="1" applyAlignment="1" applyProtection="1">
      <alignment horizontal="center" vertical="center" wrapText="1"/>
      <protection locked="0"/>
    </xf>
    <xf numFmtId="0" fontId="7" fillId="15" borderId="19" xfId="0" applyFont="1" applyFill="1" applyBorder="1" applyAlignment="1" applyProtection="1">
      <alignment horizontal="center" vertical="center" wrapText="1"/>
      <protection locked="0"/>
    </xf>
    <xf numFmtId="0" fontId="7" fillId="15" borderId="19" xfId="0" applyNumberFormat="1" applyFont="1" applyFill="1" applyBorder="1" applyAlignment="1" applyProtection="1">
      <alignment horizontal="center" vertical="center" wrapText="1"/>
      <protection locked="0"/>
    </xf>
    <xf numFmtId="0" fontId="2" fillId="14" borderId="19" xfId="0" applyFont="1" applyFill="1" applyBorder="1" applyAlignment="1" applyProtection="1">
      <alignment horizontal="center" vertical="center" wrapText="1"/>
      <protection locked="0"/>
    </xf>
    <xf numFmtId="0" fontId="7" fillId="14" borderId="19" xfId="0" applyFont="1" applyFill="1" applyBorder="1" applyAlignment="1" applyProtection="1">
      <alignment horizontal="center" vertical="center" wrapText="1"/>
      <protection locked="0"/>
    </xf>
    <xf numFmtId="0" fontId="57" fillId="11" borderId="19" xfId="0" applyFont="1" applyFill="1" applyBorder="1" applyAlignment="1" applyProtection="1">
      <alignment horizontal="center" vertical="center" wrapText="1"/>
      <protection locked="0"/>
    </xf>
    <xf numFmtId="0" fontId="57" fillId="11" borderId="19" xfId="0" applyFont="1" applyFill="1" applyBorder="1" applyAlignment="1" applyProtection="1">
      <alignment horizontal="center" vertical="center" wrapText="1"/>
      <protection locked="0"/>
    </xf>
    <xf numFmtId="0" fontId="7" fillId="16" borderId="19" xfId="0" applyNumberFormat="1" applyFont="1" applyFill="1" applyBorder="1" applyAlignment="1" applyProtection="1">
      <alignment horizontal="center" vertical="center" wrapText="1"/>
      <protection locked="0"/>
    </xf>
    <xf numFmtId="0" fontId="57" fillId="11" borderId="19" xfId="0" applyNumberFormat="1" applyFont="1" applyFill="1" applyBorder="1" applyAlignment="1" applyProtection="1">
      <alignment horizontal="center" vertical="center" wrapText="1"/>
      <protection locked="0"/>
    </xf>
    <xf numFmtId="9" fontId="7" fillId="16" borderId="19" xfId="0" applyNumberFormat="1" applyFont="1" applyFill="1" applyBorder="1" applyAlignment="1" applyProtection="1">
      <alignment horizontal="center" vertical="center" wrapText="1"/>
      <protection locked="0"/>
    </xf>
    <xf numFmtId="0" fontId="7"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7" fillId="10" borderId="19" xfId="0" applyFont="1" applyFill="1" applyBorder="1" applyAlignment="1" applyProtection="1">
      <alignment horizontal="center" vertical="center" wrapText="1"/>
      <protection locked="0"/>
    </xf>
    <xf numFmtId="0" fontId="8" fillId="10" borderId="19" xfId="0" applyFont="1" applyFill="1" applyBorder="1" applyAlignment="1" applyProtection="1">
      <alignment horizontal="left" vertical="center" wrapText="1"/>
      <protection locked="0"/>
    </xf>
    <xf numFmtId="0" fontId="8" fillId="10" borderId="19" xfId="0" applyFont="1" applyFill="1" applyBorder="1" applyAlignment="1" applyProtection="1">
      <alignment horizontal="center" vertical="center" wrapText="1"/>
      <protection locked="0"/>
    </xf>
    <xf numFmtId="0" fontId="7" fillId="10" borderId="19" xfId="1" applyNumberFormat="1" applyFont="1" applyFill="1" applyBorder="1" applyAlignment="1" applyProtection="1">
      <alignment horizontal="center" vertical="center" wrapText="1"/>
    </xf>
    <xf numFmtId="9" fontId="7" fillId="16" borderId="19" xfId="2" applyFont="1" applyFill="1" applyBorder="1" applyAlignment="1" applyProtection="1">
      <alignment horizontal="center" vertical="center" wrapText="1"/>
      <protection locked="0"/>
    </xf>
    <xf numFmtId="0" fontId="7" fillId="0" borderId="19" xfId="0" applyFont="1" applyBorder="1" applyAlignment="1">
      <alignment horizontal="left" vertical="center" wrapText="1"/>
    </xf>
    <xf numFmtId="0" fontId="67" fillId="9" borderId="19"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left" vertical="center" wrapText="1"/>
      <protection locked="0"/>
    </xf>
    <xf numFmtId="0" fontId="7" fillId="0" borderId="19" xfId="0" applyFont="1" applyBorder="1" applyAlignment="1">
      <alignment horizontal="center" vertical="center" wrapText="1"/>
    </xf>
    <xf numFmtId="0" fontId="8" fillId="10" borderId="19" xfId="0" applyFont="1" applyFill="1" applyBorder="1" applyAlignment="1" applyProtection="1">
      <alignment horizontal="justify" vertical="center" wrapText="1"/>
      <protection locked="0"/>
    </xf>
    <xf numFmtId="0" fontId="7" fillId="10" borderId="19" xfId="0" applyFont="1" applyFill="1" applyBorder="1" applyAlignment="1" applyProtection="1">
      <alignment horizontal="center" vertical="center" wrapText="1"/>
    </xf>
    <xf numFmtId="0" fontId="7" fillId="10" borderId="19" xfId="1" applyNumberFormat="1" applyFont="1" applyFill="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7" fillId="10" borderId="19" xfId="7" applyNumberFormat="1" applyFont="1" applyFill="1" applyBorder="1" applyAlignment="1" applyProtection="1">
      <alignment horizontal="center" vertical="center" wrapText="1"/>
    </xf>
    <xf numFmtId="0" fontId="7" fillId="0" borderId="19" xfId="0" applyFont="1" applyBorder="1" applyAlignment="1">
      <alignment horizontal="left" vertical="center" wrapText="1"/>
    </xf>
    <xf numFmtId="0" fontId="2" fillId="0" borderId="19"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0" xfId="0" applyFont="1" applyFill="1" applyAlignment="1">
      <alignment horizontal="left"/>
    </xf>
    <xf numFmtId="0" fontId="13" fillId="12" borderId="85" xfId="0" applyFont="1" applyFill="1" applyBorder="1" applyAlignment="1">
      <alignment horizontal="center" vertical="center" wrapText="1"/>
    </xf>
    <xf numFmtId="0" fontId="12" fillId="13" borderId="85" xfId="0" applyFont="1" applyFill="1" applyBorder="1" applyAlignment="1">
      <alignment horizontal="center" vertical="center" wrapText="1"/>
    </xf>
    <xf numFmtId="0" fontId="0" fillId="13" borderId="85" xfId="0" applyFill="1" applyBorder="1" applyAlignment="1">
      <alignment horizontal="center" vertical="center" wrapText="1"/>
    </xf>
    <xf numFmtId="0" fontId="12" fillId="15" borderId="85" xfId="0" applyFont="1" applyFill="1" applyBorder="1" applyAlignment="1">
      <alignment horizontal="center" vertical="center" wrapText="1"/>
    </xf>
    <xf numFmtId="0" fontId="12" fillId="14" borderId="85" xfId="0" applyFont="1" applyFill="1" applyBorder="1" applyAlignment="1">
      <alignment horizontal="center" vertical="center"/>
    </xf>
    <xf numFmtId="0" fontId="12" fillId="17" borderId="85" xfId="0" applyFont="1" applyFill="1" applyBorder="1" applyAlignment="1">
      <alignment horizontal="center" vertical="center" wrapText="1"/>
    </xf>
    <xf numFmtId="0" fontId="5" fillId="12" borderId="85" xfId="0" applyFont="1" applyFill="1" applyBorder="1" applyAlignment="1" applyProtection="1">
      <alignment horizontal="center" vertical="center" wrapText="1"/>
      <protection locked="0"/>
    </xf>
    <xf numFmtId="0" fontId="5" fillId="12" borderId="85" xfId="0" applyFont="1" applyFill="1" applyBorder="1" applyAlignment="1">
      <alignment horizontal="center" vertical="center" wrapText="1"/>
    </xf>
    <xf numFmtId="0" fontId="5" fillId="13" borderId="85" xfId="0" applyFont="1" applyFill="1" applyBorder="1" applyAlignment="1" applyProtection="1">
      <alignment horizontal="center" vertical="center" wrapText="1"/>
      <protection locked="0"/>
    </xf>
    <xf numFmtId="0" fontId="5" fillId="15" borderId="85" xfId="0" applyFont="1" applyFill="1" applyBorder="1" applyAlignment="1" applyProtection="1">
      <alignment horizontal="center" vertical="center" wrapText="1"/>
      <protection locked="0"/>
    </xf>
    <xf numFmtId="0" fontId="4" fillId="14" borderId="85" xfId="0" applyFont="1" applyFill="1" applyBorder="1" applyAlignment="1" applyProtection="1">
      <alignment horizontal="center" vertical="center" wrapText="1"/>
      <protection locked="0"/>
    </xf>
    <xf numFmtId="0" fontId="5" fillId="14" borderId="85" xfId="0" applyFont="1" applyFill="1" applyBorder="1" applyAlignment="1" applyProtection="1">
      <alignment horizontal="center" vertical="center" wrapText="1"/>
      <protection locked="0"/>
    </xf>
    <xf numFmtId="0" fontId="34" fillId="11" borderId="85" xfId="0" applyFont="1" applyFill="1" applyBorder="1" applyAlignment="1" applyProtection="1">
      <alignment horizontal="center" vertical="center" wrapText="1"/>
      <protection locked="0"/>
    </xf>
    <xf numFmtId="0" fontId="34" fillId="11" borderId="85" xfId="0" applyFont="1" applyFill="1" applyBorder="1" applyAlignment="1" applyProtection="1">
      <alignment horizontal="justify" vertical="center" wrapText="1"/>
      <protection locked="0"/>
    </xf>
    <xf numFmtId="0" fontId="5" fillId="16" borderId="85" xfId="0" applyNumberFormat="1" applyFont="1" applyFill="1" applyBorder="1" applyAlignment="1" applyProtection="1">
      <alignment horizontal="center" vertical="center" wrapText="1"/>
      <protection locked="0"/>
    </xf>
    <xf numFmtId="0" fontId="34" fillId="11" borderId="85" xfId="0" applyFont="1" applyFill="1" applyBorder="1" applyAlignment="1" applyProtection="1">
      <alignment horizontal="center" vertical="center" wrapText="1"/>
      <protection locked="0"/>
    </xf>
    <xf numFmtId="170" fontId="68" fillId="11" borderId="85" xfId="0" applyNumberFormat="1" applyFont="1" applyFill="1" applyBorder="1" applyAlignment="1" applyProtection="1">
      <alignment horizontal="center" vertical="center" wrapText="1"/>
      <protection locked="0"/>
    </xf>
    <xf numFmtId="170" fontId="5" fillId="16" borderId="85" xfId="0" applyNumberFormat="1" applyFont="1" applyFill="1" applyBorder="1" applyAlignment="1" applyProtection="1">
      <alignment horizontal="center" vertical="center" wrapText="1"/>
      <protection locked="0"/>
    </xf>
    <xf numFmtId="10" fontId="5" fillId="16" borderId="85" xfId="2" applyNumberFormat="1" applyFont="1" applyFill="1" applyBorder="1" applyAlignment="1" applyProtection="1">
      <alignment horizontal="center" vertical="center" wrapText="1"/>
      <protection locked="0"/>
    </xf>
    <xf numFmtId="0" fontId="7" fillId="0" borderId="86" xfId="0" applyFont="1" applyFill="1" applyBorder="1" applyAlignment="1">
      <alignment horizontal="justify" vertical="center" wrapText="1"/>
    </xf>
    <xf numFmtId="0" fontId="49" fillId="0" borderId="85" xfId="0" applyFont="1" applyFill="1" applyBorder="1" applyAlignment="1">
      <alignment horizontal="center" vertical="center" wrapText="1"/>
    </xf>
    <xf numFmtId="0" fontId="49" fillId="0" borderId="86" xfId="0" applyFont="1" applyFill="1" applyBorder="1" applyAlignment="1">
      <alignment horizontal="center" vertical="center" wrapText="1"/>
    </xf>
    <xf numFmtId="0" fontId="24" fillId="10" borderId="85" xfId="0" applyFont="1" applyFill="1" applyBorder="1" applyAlignment="1" applyProtection="1">
      <alignment horizontal="center" vertical="center" wrapText="1"/>
      <protection locked="0"/>
    </xf>
    <xf numFmtId="0" fontId="9" fillId="10" borderId="85" xfId="0" applyFont="1" applyFill="1" applyBorder="1" applyAlignment="1" applyProtection="1">
      <alignment horizontal="left" vertical="center" wrapText="1"/>
      <protection locked="0"/>
    </xf>
    <xf numFmtId="0" fontId="9" fillId="10" borderId="85" xfId="0" applyFont="1" applyFill="1" applyBorder="1" applyAlignment="1" applyProtection="1">
      <alignment horizontal="center" vertical="center" wrapText="1"/>
      <protection locked="0"/>
    </xf>
    <xf numFmtId="0" fontId="5" fillId="10" borderId="85" xfId="0" applyFont="1" applyFill="1" applyBorder="1" applyAlignment="1" applyProtection="1">
      <alignment horizontal="center" vertical="center" wrapText="1"/>
      <protection locked="0"/>
    </xf>
    <xf numFmtId="170" fontId="5" fillId="10" borderId="85" xfId="1" applyNumberFormat="1" applyFont="1" applyFill="1" applyBorder="1" applyAlignment="1" applyProtection="1">
      <alignment horizontal="center" vertical="center"/>
    </xf>
    <xf numFmtId="0" fontId="7" fillId="0" borderId="87" xfId="0" applyFont="1" applyFill="1" applyBorder="1" applyAlignment="1">
      <alignment horizontal="justify" vertical="center" wrapText="1"/>
    </xf>
    <xf numFmtId="0" fontId="49" fillId="0" borderId="87" xfId="0" applyFont="1" applyFill="1" applyBorder="1" applyAlignment="1">
      <alignment horizontal="center" vertical="center" wrapText="1"/>
    </xf>
    <xf numFmtId="0" fontId="24" fillId="12" borderId="85" xfId="0" applyFont="1" applyFill="1" applyBorder="1" applyAlignment="1" applyProtection="1">
      <alignment horizontal="center" vertical="center" wrapText="1"/>
      <protection locked="0"/>
    </xf>
    <xf numFmtId="0" fontId="8" fillId="12" borderId="85" xfId="0" applyFont="1" applyFill="1" applyBorder="1" applyAlignment="1" applyProtection="1">
      <alignment horizontal="left" vertical="center" wrapText="1"/>
      <protection locked="0"/>
    </xf>
    <xf numFmtId="0" fontId="8" fillId="0" borderId="85" xfId="0" applyFont="1" applyBorder="1" applyAlignment="1" applyProtection="1">
      <alignment horizontal="center" vertical="center" wrapText="1"/>
      <protection locked="0"/>
    </xf>
    <xf numFmtId="0" fontId="0" fillId="0" borderId="85" xfId="0" applyBorder="1" applyAlignment="1">
      <alignment horizontal="center" vertical="center"/>
    </xf>
    <xf numFmtId="0" fontId="7" fillId="0" borderId="85" xfId="0" applyFont="1" applyBorder="1" applyAlignment="1" applyProtection="1">
      <alignment horizontal="center" vertical="center" wrapText="1"/>
      <protection locked="0"/>
    </xf>
    <xf numFmtId="0" fontId="17" fillId="9" borderId="86" xfId="0" applyFont="1" applyFill="1" applyBorder="1" applyAlignment="1" applyProtection="1">
      <alignment horizontal="center" vertical="center" wrapText="1"/>
      <protection locked="0"/>
    </xf>
    <xf numFmtId="0" fontId="17" fillId="9" borderId="88" xfId="0" applyFont="1" applyFill="1" applyBorder="1" applyAlignment="1" applyProtection="1">
      <alignment horizontal="center" vertical="center" wrapText="1"/>
      <protection locked="0"/>
    </xf>
    <xf numFmtId="0" fontId="17" fillId="9" borderId="89" xfId="0" applyFont="1" applyFill="1" applyBorder="1" applyAlignment="1" applyProtection="1">
      <alignment horizontal="center" vertical="center" wrapText="1"/>
      <protection locked="0"/>
    </xf>
    <xf numFmtId="0" fontId="17" fillId="9" borderId="90" xfId="0" applyFont="1" applyFill="1" applyBorder="1" applyAlignment="1" applyProtection="1">
      <alignment horizontal="center" vertical="center" wrapText="1"/>
      <protection locked="0"/>
    </xf>
    <xf numFmtId="0" fontId="24" fillId="0" borderId="85" xfId="0" applyFont="1" applyFill="1" applyBorder="1" applyAlignment="1" applyProtection="1">
      <alignment horizontal="center" vertical="center" wrapText="1"/>
      <protection locked="0"/>
    </xf>
    <xf numFmtId="0" fontId="52" fillId="0" borderId="85" xfId="0" applyFont="1" applyFill="1" applyBorder="1" applyAlignment="1">
      <alignment horizontal="left" vertical="center" wrapText="1"/>
    </xf>
    <xf numFmtId="0" fontId="17" fillId="9" borderId="87" xfId="0" applyFont="1" applyFill="1" applyBorder="1" applyAlignment="1" applyProtection="1">
      <alignment horizontal="center" vertical="center" wrapText="1"/>
      <protection locked="0"/>
    </xf>
    <xf numFmtId="0" fontId="17" fillId="9" borderId="91" xfId="0" applyFont="1" applyFill="1" applyBorder="1" applyAlignment="1" applyProtection="1">
      <alignment horizontal="center" vertical="center" wrapText="1"/>
      <protection locked="0"/>
    </xf>
    <xf numFmtId="0" fontId="17" fillId="9" borderId="92" xfId="0" applyFont="1" applyFill="1" applyBorder="1" applyAlignment="1" applyProtection="1">
      <alignment horizontal="center" vertical="center" wrapText="1"/>
      <protection locked="0"/>
    </xf>
    <xf numFmtId="0" fontId="52" fillId="0" borderId="85" xfId="0" applyFont="1" applyFill="1" applyBorder="1" applyAlignment="1">
      <alignment horizontal="justify" vertical="center" wrapText="1"/>
    </xf>
    <xf numFmtId="0" fontId="2" fillId="0" borderId="85" xfId="0" applyFont="1" applyFill="1" applyBorder="1" applyAlignment="1">
      <alignment horizontal="justify" vertical="center" wrapText="1"/>
    </xf>
    <xf numFmtId="0" fontId="52" fillId="3" borderId="85" xfId="0" applyFont="1" applyFill="1" applyBorder="1" applyAlignment="1">
      <alignment horizontal="justify" vertical="center" wrapText="1"/>
    </xf>
    <xf numFmtId="0" fontId="2" fillId="3" borderId="85" xfId="0" applyFont="1" applyFill="1" applyBorder="1" applyAlignment="1">
      <alignment horizontal="justify" vertical="center" wrapText="1"/>
    </xf>
    <xf numFmtId="0" fontId="8" fillId="12" borderId="85" xfId="0" applyFont="1" applyFill="1" applyBorder="1" applyAlignment="1" applyProtection="1">
      <alignment horizontal="center" vertical="center" wrapText="1"/>
      <protection locked="0"/>
    </xf>
    <xf numFmtId="0" fontId="69" fillId="3" borderId="85" xfId="0" applyFont="1" applyFill="1" applyBorder="1" applyAlignment="1">
      <alignment vertical="center" wrapText="1"/>
    </xf>
    <xf numFmtId="0" fontId="49" fillId="0" borderId="93" xfId="0" applyFont="1" applyFill="1" applyBorder="1" applyAlignment="1">
      <alignment horizontal="center" vertical="center" wrapText="1"/>
    </xf>
    <xf numFmtId="0" fontId="17" fillId="9" borderId="93" xfId="0" applyFont="1" applyFill="1" applyBorder="1" applyAlignment="1" applyProtection="1">
      <alignment horizontal="center" vertical="center" wrapText="1"/>
      <protection locked="0"/>
    </xf>
    <xf numFmtId="0" fontId="17" fillId="9" borderId="94" xfId="0" applyFont="1" applyFill="1" applyBorder="1" applyAlignment="1" applyProtection="1">
      <alignment horizontal="center" vertical="center" wrapText="1"/>
      <protection locked="0"/>
    </xf>
    <xf numFmtId="0" fontId="17" fillId="9" borderId="95" xfId="0" applyFont="1" applyFill="1" applyBorder="1" applyAlignment="1" applyProtection="1">
      <alignment horizontal="center" vertical="center" wrapText="1"/>
      <protection locked="0"/>
    </xf>
    <xf numFmtId="0" fontId="17" fillId="9" borderId="96" xfId="0" applyFont="1" applyFill="1" applyBorder="1" applyAlignment="1" applyProtection="1">
      <alignment horizontal="center" vertical="center" wrapText="1"/>
      <protection locked="0"/>
    </xf>
    <xf numFmtId="0" fontId="7" fillId="0" borderId="93" xfId="0" applyFont="1" applyFill="1" applyBorder="1" applyAlignment="1">
      <alignment horizontal="justify" vertical="center" wrapText="1"/>
    </xf>
    <xf numFmtId="0" fontId="9" fillId="10" borderId="85" xfId="0" applyFont="1" applyFill="1" applyBorder="1" applyAlignment="1" applyProtection="1">
      <alignment horizontal="justify" vertical="center" wrapText="1"/>
      <protection locked="0"/>
    </xf>
    <xf numFmtId="0" fontId="5" fillId="10" borderId="85" xfId="0" applyFont="1" applyFill="1" applyBorder="1" applyAlignment="1" applyProtection="1">
      <alignment horizontal="center" vertical="center" wrapText="1"/>
    </xf>
    <xf numFmtId="9" fontId="5" fillId="16" borderId="85" xfId="2" applyFont="1" applyFill="1" applyBorder="1" applyAlignment="1" applyProtection="1">
      <alignment horizontal="center" vertical="center" wrapText="1"/>
      <protection locked="0"/>
    </xf>
    <xf numFmtId="0" fontId="7" fillId="0" borderId="85" xfId="0" applyFont="1" applyFill="1" applyBorder="1" applyAlignment="1">
      <alignment horizontal="left" vertical="center" wrapText="1"/>
    </xf>
    <xf numFmtId="0" fontId="7" fillId="0" borderId="85" xfId="0" applyFont="1" applyFill="1" applyBorder="1" applyAlignment="1">
      <alignment horizontal="justify" vertical="center" wrapText="1"/>
    </xf>
    <xf numFmtId="0" fontId="8" fillId="0" borderId="85" xfId="0" applyFont="1" applyBorder="1" applyAlignment="1" applyProtection="1">
      <alignment horizontal="justify" vertical="center" wrapText="1"/>
      <protection locked="0"/>
    </xf>
    <xf numFmtId="0" fontId="17" fillId="9" borderId="85" xfId="0" applyFont="1" applyFill="1" applyBorder="1" applyAlignment="1" applyProtection="1">
      <alignment horizontal="center" vertical="center" wrapText="1"/>
      <protection locked="0"/>
    </xf>
    <xf numFmtId="0" fontId="17" fillId="9" borderId="85" xfId="0" applyFont="1" applyFill="1" applyBorder="1" applyAlignment="1" applyProtection="1">
      <alignment horizontal="center" vertical="center" wrapText="1"/>
      <protection locked="0"/>
    </xf>
    <xf numFmtId="0" fontId="7" fillId="10" borderId="85" xfId="0" applyFont="1" applyFill="1" applyBorder="1" applyAlignment="1">
      <alignment horizontal="left"/>
    </xf>
    <xf numFmtId="0" fontId="52" fillId="0" borderId="85" xfId="0" applyFont="1" applyBorder="1" applyAlignment="1">
      <alignment vertical="center" wrapText="1"/>
    </xf>
    <xf numFmtId="0" fontId="7" fillId="0" borderId="85" xfId="0" applyFont="1" applyBorder="1" applyAlignment="1">
      <alignment horizontal="center" vertical="center"/>
    </xf>
    <xf numFmtId="0" fontId="7" fillId="0" borderId="85" xfId="0" applyFont="1" applyBorder="1" applyAlignment="1">
      <alignment horizontal="justify" vertical="center" wrapText="1"/>
    </xf>
    <xf numFmtId="0" fontId="69" fillId="0" borderId="85" xfId="0" applyFont="1" applyBorder="1" applyAlignment="1">
      <alignment vertical="center" wrapText="1"/>
    </xf>
    <xf numFmtId="0" fontId="52" fillId="3" borderId="85" xfId="0" applyFont="1" applyFill="1" applyBorder="1" applyAlignment="1">
      <alignment vertical="center" wrapText="1"/>
    </xf>
    <xf numFmtId="0" fontId="24" fillId="3" borderId="85" xfId="0" applyFont="1" applyFill="1" applyBorder="1" applyAlignment="1" applyProtection="1">
      <alignment horizontal="center" vertical="center" wrapText="1"/>
      <protection locked="0"/>
    </xf>
    <xf numFmtId="0" fontId="52" fillId="0" borderId="85" xfId="0" applyFont="1" applyBorder="1" applyAlignment="1">
      <alignment horizontal="justify" vertical="center" wrapText="1"/>
    </xf>
    <xf numFmtId="0" fontId="26" fillId="11" borderId="18" xfId="0" applyFont="1" applyFill="1" applyBorder="1" applyAlignment="1" applyProtection="1">
      <alignment horizontal="center" vertical="center" wrapText="1"/>
    </xf>
    <xf numFmtId="0" fontId="5" fillId="16" borderId="19" xfId="8" applyNumberFormat="1" applyFont="1" applyFill="1" applyBorder="1" applyAlignment="1" applyProtection="1">
      <alignment horizontal="center" vertical="center" wrapText="1"/>
      <protection locked="0"/>
    </xf>
    <xf numFmtId="42" fontId="5" fillId="16" borderId="19" xfId="8" applyFont="1" applyFill="1" applyBorder="1" applyAlignment="1" applyProtection="1">
      <alignment horizontal="center" vertical="center" wrapText="1"/>
      <protection locked="0"/>
    </xf>
    <xf numFmtId="171" fontId="5" fillId="16" borderId="19" xfId="0" applyNumberFormat="1" applyFont="1" applyFill="1" applyBorder="1" applyAlignment="1" applyProtection="1">
      <alignment horizontal="center" vertical="center" wrapText="1"/>
      <protection locked="0"/>
    </xf>
    <xf numFmtId="0" fontId="49" fillId="0" borderId="19" xfId="0" applyFont="1" applyFill="1" applyBorder="1" applyAlignment="1">
      <alignment horizontal="center" vertical="center" wrapText="1"/>
    </xf>
    <xf numFmtId="42" fontId="5" fillId="10" borderId="19" xfId="8" applyFont="1" applyFill="1" applyBorder="1" applyAlignment="1" applyProtection="1">
      <alignment horizontal="center" vertical="center" wrapText="1"/>
      <protection locked="0"/>
    </xf>
    <xf numFmtId="42" fontId="5" fillId="10" borderId="19" xfId="8" applyFont="1" applyFill="1" applyBorder="1" applyAlignment="1" applyProtection="1">
      <alignment horizontal="center" vertical="center" wrapText="1"/>
    </xf>
    <xf numFmtId="0" fontId="70" fillId="0" borderId="32" xfId="0" applyFont="1" applyFill="1" applyBorder="1" applyAlignment="1">
      <alignment horizontal="justify" vertical="center" wrapText="1"/>
    </xf>
    <xf numFmtId="0" fontId="3" fillId="0" borderId="19" xfId="0" applyFont="1" applyBorder="1" applyAlignment="1">
      <alignment vertical="center"/>
    </xf>
    <xf numFmtId="0" fontId="70" fillId="0" borderId="33" xfId="0" applyFont="1" applyFill="1" applyBorder="1" applyAlignment="1">
      <alignment horizontal="justify" vertical="center" wrapText="1"/>
    </xf>
    <xf numFmtId="166" fontId="5" fillId="10" borderId="19" xfId="4" applyNumberFormat="1" applyFont="1" applyFill="1" applyBorder="1" applyAlignment="1">
      <alignment horizontal="center" vertical="center" wrapText="1"/>
    </xf>
    <xf numFmtId="166" fontId="5" fillId="10" borderId="19" xfId="4" applyNumberFormat="1" applyFont="1" applyFill="1" applyBorder="1" applyAlignment="1">
      <alignment vertical="center"/>
    </xf>
    <xf numFmtId="14" fontId="5" fillId="10" borderId="19" xfId="4" applyNumberFormat="1" applyFont="1" applyFill="1" applyBorder="1" applyAlignment="1">
      <alignment vertical="center"/>
    </xf>
    <xf numFmtId="0" fontId="70" fillId="0" borderId="32" xfId="3" applyFont="1" applyFill="1" applyBorder="1" applyAlignment="1">
      <alignment horizontal="justify" vertical="center" wrapText="1"/>
    </xf>
    <xf numFmtId="0" fontId="70" fillId="0" borderId="33" xfId="3" applyFont="1" applyFill="1" applyBorder="1" applyAlignment="1">
      <alignment horizontal="justify" vertical="center" wrapText="1"/>
    </xf>
    <xf numFmtId="14" fontId="5" fillId="10" borderId="19" xfId="1" applyNumberFormat="1" applyFont="1" applyFill="1" applyBorder="1" applyAlignment="1">
      <alignment horizontal="center" vertical="center"/>
    </xf>
    <xf numFmtId="3" fontId="5" fillId="10" borderId="19" xfId="0" applyNumberFormat="1" applyFont="1" applyFill="1" applyBorder="1" applyAlignment="1" applyProtection="1">
      <alignment horizontal="center" vertical="center" wrapText="1"/>
    </xf>
    <xf numFmtId="14" fontId="5" fillId="10" borderId="19" xfId="1" applyNumberFormat="1" applyFont="1" applyFill="1" applyBorder="1" applyAlignment="1">
      <alignment vertical="center"/>
    </xf>
    <xf numFmtId="14" fontId="5" fillId="10" borderId="19" xfId="4" applyNumberFormat="1" applyFont="1" applyFill="1" applyBorder="1" applyAlignment="1">
      <alignment horizontal="center" vertical="center"/>
    </xf>
    <xf numFmtId="0" fontId="39" fillId="0" borderId="19" xfId="0" applyFont="1" applyFill="1" applyBorder="1" applyAlignment="1">
      <alignment horizontal="center" vertical="center" wrapText="1"/>
    </xf>
  </cellXfs>
  <cellStyles count="9">
    <cellStyle name="Millares" xfId="1" builtinId="3"/>
    <cellStyle name="Millares [0]" xfId="7" builtinId="6"/>
    <cellStyle name="Millares 2" xfId="4"/>
    <cellStyle name="Moneda [0]" xfId="8" builtinId="7"/>
    <cellStyle name="Moneda 2" xfId="6"/>
    <cellStyle name="Normal" xfId="0" builtinId="0"/>
    <cellStyle name="Normal 2" xfId="3"/>
    <cellStyle name="Porcentaje" xfId="2" builtinId="5"/>
    <cellStyle name="Porcentaje 2" xfId="5"/>
  </cellStyles>
  <dxfs count="0"/>
  <tableStyles count="0" defaultTableStyle="TableStyleMedium9" defaultPivotStyle="PivotStyleLight16"/>
  <colors>
    <mruColors>
      <color rgb="FF99FF99"/>
      <color rgb="FFFFFF66"/>
      <color rgb="FF99FFCC"/>
      <color rgb="FFFFFF00"/>
      <color rgb="FFFFCC66"/>
      <color rgb="FFCCCCFF"/>
      <color rgb="FF008000"/>
      <color rgb="FF7B856B"/>
      <color rgb="FF6D866A"/>
      <color rgb="FF586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201233</xdr:colOff>
      <xdr:row>0</xdr:row>
      <xdr:rowOff>93909</xdr:rowOff>
    </xdr:from>
    <xdr:ext cx="1875217" cy="753816"/>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233" y="93909"/>
          <a:ext cx="1875217" cy="753816"/>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4</xdr:col>
      <xdr:colOff>191572</xdr:colOff>
      <xdr:row>6</xdr:row>
      <xdr:rowOff>40247</xdr:rowOff>
    </xdr:to>
    <xdr:pic>
      <xdr:nvPicPr>
        <xdr:cNvPr id="4" name="Imagen 3"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5</xdr:col>
      <xdr:colOff>437645</xdr:colOff>
      <xdr:row>6</xdr:row>
      <xdr:rowOff>40247</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4</xdr:col>
      <xdr:colOff>481681</xdr:colOff>
      <xdr:row>6</xdr:row>
      <xdr:rowOff>40247</xdr:rowOff>
    </xdr:to>
    <xdr:pic>
      <xdr:nvPicPr>
        <xdr:cNvPr id="2" name="Imagen 1"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80494</xdr:colOff>
      <xdr:row>0</xdr:row>
      <xdr:rowOff>0</xdr:rowOff>
    </xdr:from>
    <xdr:to>
      <xdr:col>2</xdr:col>
      <xdr:colOff>742950</xdr:colOff>
      <xdr:row>5</xdr:row>
      <xdr:rowOff>47625</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94" y="0"/>
          <a:ext cx="2186456" cy="8572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400050</xdr:colOff>
      <xdr:row>15</xdr:row>
      <xdr:rowOff>152400</xdr:rowOff>
    </xdr:from>
    <xdr:to>
      <xdr:col>13</xdr:col>
      <xdr:colOff>628650</xdr:colOff>
      <xdr:row>17</xdr:row>
      <xdr:rowOff>35284</xdr:rowOff>
    </xdr:to>
    <xdr:pic>
      <xdr:nvPicPr>
        <xdr:cNvPr id="3" name="Imagen 2">
          <a:extLst>
            <a:ext uri="{FF2B5EF4-FFF2-40B4-BE49-F238E27FC236}">
              <a16:creationId xmlns="" xmlns:a16="http://schemas.microsoft.com/office/drawing/2014/main" id="{F9F3D444-A5ED-4910-9043-3168F9144D65}"/>
            </a:ext>
          </a:extLst>
        </xdr:cNvPr>
        <xdr:cNvPicPr>
          <a:picLocks noChangeAspect="1"/>
        </xdr:cNvPicPr>
      </xdr:nvPicPr>
      <xdr:blipFill>
        <a:blip xmlns:r="http://schemas.openxmlformats.org/officeDocument/2006/relationships" r:embed="rId1"/>
        <a:stretch>
          <a:fillRect/>
        </a:stretch>
      </xdr:blipFill>
      <xdr:spPr>
        <a:xfrm>
          <a:off x="10239375" y="2590800"/>
          <a:ext cx="990600" cy="206734"/>
        </a:xfrm>
        <a:prstGeom prst="rect">
          <a:avLst/>
        </a:prstGeom>
        <a:effectLst/>
      </xdr:spPr>
    </xdr:pic>
    <xdr:clientData/>
  </xdr:twoCellAnchor>
  <xdr:twoCellAnchor editAs="oneCell">
    <xdr:from>
      <xdr:col>0</xdr:col>
      <xdr:colOff>85725</xdr:colOff>
      <xdr:row>0</xdr:row>
      <xdr:rowOff>66675</xdr:rowOff>
    </xdr:from>
    <xdr:to>
      <xdr:col>2</xdr:col>
      <xdr:colOff>542925</xdr:colOff>
      <xdr:row>6</xdr:row>
      <xdr:rowOff>47625</xdr:rowOff>
    </xdr:to>
    <xdr:pic>
      <xdr:nvPicPr>
        <xdr:cNvPr id="5" name="Imagen 4" descr="Logo CSJ RGB_01">
          <a:extLst>
            <a:ext uri="{FF2B5EF4-FFF2-40B4-BE49-F238E27FC236}">
              <a16:creationId xmlns="" xmlns:a16="http://schemas.microsoft.com/office/drawing/2014/main" id="{F8FB4404-303D-42C3-92E2-909F9FC8B9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66675"/>
          <a:ext cx="2676525" cy="723900"/>
        </a:xfrm>
        <a:prstGeom prst="rect">
          <a:avLst/>
        </a:prstGeom>
        <a:noFill/>
      </xdr:spPr>
    </xdr:pic>
    <xdr:clientData/>
  </xdr:twoCellAnchor>
  <xdr:twoCellAnchor editAs="oneCell">
    <xdr:from>
      <xdr:col>4</xdr:col>
      <xdr:colOff>628650</xdr:colOff>
      <xdr:row>17</xdr:row>
      <xdr:rowOff>0</xdr:rowOff>
    </xdr:from>
    <xdr:to>
      <xdr:col>5</xdr:col>
      <xdr:colOff>428625</xdr:colOff>
      <xdr:row>18</xdr:row>
      <xdr:rowOff>78020</xdr:rowOff>
    </xdr:to>
    <xdr:pic>
      <xdr:nvPicPr>
        <xdr:cNvPr id="6" name="Imagen 5">
          <a:extLst>
            <a:ext uri="{FF2B5EF4-FFF2-40B4-BE49-F238E27FC236}">
              <a16:creationId xmlns="" xmlns:a16="http://schemas.microsoft.com/office/drawing/2014/main" id="{6DDA146B-8414-40D6-A95A-6F05B0F0E125}"/>
            </a:ext>
          </a:extLst>
        </xdr:cNvPr>
        <xdr:cNvPicPr>
          <a:picLocks noChangeAspect="1"/>
        </xdr:cNvPicPr>
      </xdr:nvPicPr>
      <xdr:blipFill>
        <a:blip xmlns:r="http://schemas.openxmlformats.org/officeDocument/2006/relationships" r:embed="rId3"/>
        <a:stretch>
          <a:fillRect/>
        </a:stretch>
      </xdr:blipFill>
      <xdr:spPr>
        <a:xfrm>
          <a:off x="4371975" y="2600325"/>
          <a:ext cx="561975" cy="239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160986</xdr:colOff>
      <xdr:row>0</xdr:row>
      <xdr:rowOff>105179</xdr:rowOff>
    </xdr:from>
    <xdr:to>
      <xdr:col>1</xdr:col>
      <xdr:colOff>1219664</xdr:colOff>
      <xdr:row>5</xdr:row>
      <xdr:rowOff>116159</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9"/>
          <a:ext cx="2104105" cy="8240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3</xdr:col>
      <xdr:colOff>1174686</xdr:colOff>
      <xdr:row>6</xdr:row>
      <xdr:rowOff>40247</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5508" cy="90661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160986</xdr:colOff>
      <xdr:row>0</xdr:row>
      <xdr:rowOff>105179</xdr:rowOff>
    </xdr:from>
    <xdr:to>
      <xdr:col>2</xdr:col>
      <xdr:colOff>1063831</xdr:colOff>
      <xdr:row>4</xdr:row>
      <xdr:rowOff>136072</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9"/>
          <a:ext cx="3945897" cy="674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10468</xdr:colOff>
      <xdr:row>0</xdr:row>
      <xdr:rowOff>105178</xdr:rowOff>
    </xdr:from>
    <xdr:to>
      <xdr:col>8</xdr:col>
      <xdr:colOff>1755244</xdr:colOff>
      <xdr:row>6</xdr:row>
      <xdr:rowOff>40247</xdr:rowOff>
    </xdr:to>
    <xdr:pic>
      <xdr:nvPicPr>
        <xdr:cNvPr id="2" name="Imagen 1" descr="Logo CSJ RGB_01">
          <a:extLst>
            <a:ext uri="{FF2B5EF4-FFF2-40B4-BE49-F238E27FC236}">
              <a16:creationId xmlns:a16="http://schemas.microsoft.com/office/drawing/2014/main" xmlns=""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3543" y="105178"/>
          <a:ext cx="2517215" cy="90661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160986</xdr:colOff>
      <xdr:row>0</xdr:row>
      <xdr:rowOff>105179</xdr:rowOff>
    </xdr:from>
    <xdr:to>
      <xdr:col>2</xdr:col>
      <xdr:colOff>744904</xdr:colOff>
      <xdr:row>5</xdr:row>
      <xdr:rowOff>61059</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9"/>
          <a:ext cx="2098149" cy="74963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2</xdr:col>
      <xdr:colOff>723900</xdr:colOff>
      <xdr:row>5</xdr:row>
      <xdr:rowOff>38100</xdr:rowOff>
    </xdr:to>
    <xdr:pic>
      <xdr:nvPicPr>
        <xdr:cNvPr id="2" name="Imagen 1" descr="Logo CSJ RGB_01">
          <a:extLst>
            <a:ext uri="{FF2B5EF4-FFF2-40B4-BE49-F238E27FC236}">
              <a16:creationId xmlns="" xmlns:a16="http://schemas.microsoft.com/office/drawing/2014/main"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2086914" cy="742547"/>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3</xdr:col>
      <xdr:colOff>857386</xdr:colOff>
      <xdr:row>6</xdr:row>
      <xdr:rowOff>40247</xdr:rowOff>
    </xdr:to>
    <xdr:pic>
      <xdr:nvPicPr>
        <xdr:cNvPr id="2" name="Imagen 1" descr="Logo CSJ RGB_01">
          <a:extLst>
            <a:ext uri="{FF2B5EF4-FFF2-40B4-BE49-F238E27FC236}">
              <a16:creationId xmlns:a16="http://schemas.microsoft.com/office/drawing/2014/main" xmlns="" id="{55B5DDFA-8AFE-481D-A6FB-6BA45B7E27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178"/>
          <a:ext cx="4530547" cy="906619"/>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160986</xdr:colOff>
      <xdr:row>0</xdr:row>
      <xdr:rowOff>105178</xdr:rowOff>
    </xdr:from>
    <xdr:to>
      <xdr:col>2</xdr:col>
      <xdr:colOff>1381794</xdr:colOff>
      <xdr:row>6</xdr:row>
      <xdr:rowOff>40247</xdr:rowOff>
    </xdr:to>
    <xdr:pic>
      <xdr:nvPicPr>
        <xdr:cNvPr id="2" name="Imagen 1" descr="Logo CSJ RGB_01">
          <a:extLst>
            <a:ext uri="{FF2B5EF4-FFF2-40B4-BE49-F238E27FC236}">
              <a16:creationId xmlns="" xmlns:a16="http://schemas.microsoft.com/office/drawing/2014/main" id="{FE1581AF-755C-4F60-B8B0-6DE176ECC1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86" y="105178"/>
          <a:ext cx="4534435" cy="90098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4"/>
  <sheetViews>
    <sheetView zoomScale="84" zoomScaleNormal="84" workbookViewId="0">
      <selection activeCell="C13" sqref="C13:C18"/>
    </sheetView>
  </sheetViews>
  <sheetFormatPr baseColWidth="10" defaultRowHeight="12.75" x14ac:dyDescent="0.2"/>
  <cols>
    <col min="1" max="1" width="16.5703125" customWidth="1"/>
    <col min="2" max="2" width="17.140625" customWidth="1"/>
    <col min="3" max="3" width="17.28515625" customWidth="1"/>
    <col min="4" max="4" width="18.85546875" customWidth="1"/>
    <col min="5" max="5" width="5.7109375" bestFit="1" customWidth="1"/>
    <col min="6" max="6" width="44.140625" customWidth="1"/>
    <col min="11" max="11" width="24.42578125" customWidth="1"/>
    <col min="14" max="14" width="24.140625" customWidth="1"/>
    <col min="16" max="16" width="21.7109375" customWidth="1"/>
    <col min="24" max="24" width="32.140625" customWidth="1"/>
  </cols>
  <sheetData>
    <row r="1" spans="1:24" x14ac:dyDescent="0.2">
      <c r="A1" s="374"/>
      <c r="B1" s="374"/>
      <c r="C1" s="374"/>
      <c r="D1" s="376" t="s">
        <v>42</v>
      </c>
      <c r="E1" s="376"/>
      <c r="F1" s="376"/>
      <c r="G1" s="376"/>
      <c r="H1" s="376"/>
      <c r="I1" s="376"/>
      <c r="J1" s="376"/>
      <c r="K1" s="376"/>
      <c r="L1" s="376"/>
      <c r="M1" s="376"/>
      <c r="N1" s="376"/>
      <c r="O1" s="376"/>
      <c r="P1" s="376"/>
      <c r="Q1" s="376"/>
      <c r="R1" s="376"/>
      <c r="S1" s="376"/>
      <c r="T1" s="376"/>
      <c r="U1" s="376"/>
      <c r="V1" s="376"/>
      <c r="W1" s="376"/>
      <c r="X1" s="376"/>
    </row>
    <row r="2" spans="1:24"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24" x14ac:dyDescent="0.2">
      <c r="A3" s="374"/>
      <c r="B3" s="374"/>
      <c r="C3" s="374"/>
      <c r="D3" s="377" t="s">
        <v>43</v>
      </c>
      <c r="E3" s="377"/>
      <c r="F3" s="377"/>
      <c r="G3" s="377"/>
      <c r="H3" s="377"/>
      <c r="I3" s="377"/>
      <c r="J3" s="377"/>
      <c r="K3" s="377"/>
      <c r="L3" s="377"/>
      <c r="M3" s="377"/>
      <c r="N3" s="377"/>
      <c r="O3" s="377"/>
      <c r="P3" s="377"/>
      <c r="Q3" s="377"/>
      <c r="R3" s="377"/>
      <c r="S3" s="377"/>
      <c r="T3" s="377"/>
      <c r="U3" s="377"/>
      <c r="V3" s="377"/>
      <c r="W3" s="377"/>
      <c r="X3" s="377"/>
    </row>
    <row r="4" spans="1:24"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24"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24"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24" ht="13.5" thickBot="1" x14ac:dyDescent="0.25">
      <c r="A7" s="375"/>
      <c r="B7" s="375"/>
      <c r="C7" s="375"/>
      <c r="D7" s="48"/>
      <c r="E7" s="48"/>
      <c r="F7" s="48"/>
      <c r="G7" s="48"/>
      <c r="H7" s="48"/>
      <c r="I7" s="48"/>
      <c r="J7" s="48"/>
      <c r="K7" s="48"/>
      <c r="L7" s="48"/>
      <c r="M7" s="48"/>
      <c r="N7" s="48"/>
      <c r="O7" s="48"/>
      <c r="P7" s="776"/>
      <c r="Q7" s="48"/>
      <c r="R7" s="48"/>
      <c r="S7" s="48"/>
      <c r="T7" s="48"/>
      <c r="U7" s="48"/>
      <c r="V7" s="48"/>
      <c r="W7" s="48"/>
      <c r="X7" s="48"/>
    </row>
    <row r="8" spans="1:24" ht="13.5" thickTop="1" x14ac:dyDescent="0.2">
      <c r="A8" s="379" t="s">
        <v>77</v>
      </c>
      <c r="B8" s="379"/>
      <c r="C8" s="379"/>
      <c r="D8" s="380" t="s">
        <v>89</v>
      </c>
      <c r="E8" s="381"/>
      <c r="F8" s="381"/>
      <c r="G8" s="381"/>
      <c r="H8" s="381"/>
      <c r="I8" s="381"/>
      <c r="J8" s="381"/>
      <c r="K8" s="381"/>
      <c r="L8" s="381"/>
      <c r="M8" s="382" t="s">
        <v>93</v>
      </c>
      <c r="N8" s="382"/>
      <c r="O8" s="382"/>
      <c r="P8" s="382"/>
      <c r="Q8" s="382"/>
      <c r="R8" s="382"/>
      <c r="S8" s="382"/>
      <c r="T8" s="383" t="s">
        <v>78</v>
      </c>
      <c r="U8" s="384"/>
      <c r="V8" s="384"/>
      <c r="W8" s="385"/>
      <c r="X8" s="389" t="s">
        <v>132</v>
      </c>
    </row>
    <row r="9" spans="1:24" ht="42.75" customHeight="1" x14ac:dyDescent="0.2">
      <c r="A9" s="379"/>
      <c r="B9" s="379"/>
      <c r="C9" s="379"/>
      <c r="D9" s="381"/>
      <c r="E9" s="381"/>
      <c r="F9" s="381"/>
      <c r="G9" s="381"/>
      <c r="H9" s="381"/>
      <c r="I9" s="381"/>
      <c r="J9" s="381"/>
      <c r="K9" s="381"/>
      <c r="L9" s="381"/>
      <c r="M9" s="382"/>
      <c r="N9" s="382"/>
      <c r="O9" s="382"/>
      <c r="P9" s="382"/>
      <c r="Q9" s="382"/>
      <c r="R9" s="382"/>
      <c r="S9" s="382"/>
      <c r="T9" s="386"/>
      <c r="U9" s="387"/>
      <c r="V9" s="387"/>
      <c r="W9" s="388"/>
      <c r="X9" s="389"/>
    </row>
    <row r="10" spans="1:24" x14ac:dyDescent="0.2">
      <c r="A10" s="390" t="s">
        <v>34</v>
      </c>
      <c r="B10" s="373" t="s">
        <v>35</v>
      </c>
      <c r="C10" s="373" t="s">
        <v>28</v>
      </c>
      <c r="D10" s="372" t="s">
        <v>40</v>
      </c>
      <c r="E10" s="372" t="s">
        <v>0</v>
      </c>
      <c r="F10" s="372" t="s">
        <v>4</v>
      </c>
      <c r="G10" s="372" t="s">
        <v>10</v>
      </c>
      <c r="H10" s="372" t="s">
        <v>123</v>
      </c>
      <c r="I10" s="372" t="s">
        <v>104</v>
      </c>
      <c r="J10" s="372" t="s">
        <v>105</v>
      </c>
      <c r="K10" s="372" t="s">
        <v>663</v>
      </c>
      <c r="L10" s="372" t="s">
        <v>22</v>
      </c>
      <c r="M10" s="371" t="s">
        <v>106</v>
      </c>
      <c r="N10" s="371" t="s">
        <v>23</v>
      </c>
      <c r="O10" s="371" t="s">
        <v>24</v>
      </c>
      <c r="P10" s="371" t="s">
        <v>117</v>
      </c>
      <c r="Q10" s="371" t="s">
        <v>107</v>
      </c>
      <c r="R10" s="371" t="s">
        <v>33</v>
      </c>
      <c r="S10" s="371"/>
      <c r="T10" s="364" t="s">
        <v>108</v>
      </c>
      <c r="U10" s="364" t="s">
        <v>109</v>
      </c>
      <c r="V10" s="365" t="s">
        <v>126</v>
      </c>
      <c r="W10" s="365" t="s">
        <v>29</v>
      </c>
      <c r="X10" s="389"/>
    </row>
    <row r="11" spans="1:24" ht="24" x14ac:dyDescent="0.2">
      <c r="A11" s="390"/>
      <c r="B11" s="373"/>
      <c r="C11" s="373"/>
      <c r="D11" s="372"/>
      <c r="E11" s="372"/>
      <c r="F11" s="372"/>
      <c r="G11" s="372"/>
      <c r="H11" s="372"/>
      <c r="I11" s="372"/>
      <c r="J11" s="372"/>
      <c r="K11" s="372"/>
      <c r="L11" s="372"/>
      <c r="M11" s="371"/>
      <c r="N11" s="371"/>
      <c r="O11" s="371"/>
      <c r="P11" s="371"/>
      <c r="Q11" s="371"/>
      <c r="R11" s="246" t="s">
        <v>31</v>
      </c>
      <c r="S11" s="246" t="s">
        <v>32</v>
      </c>
      <c r="T11" s="364"/>
      <c r="U11" s="364"/>
      <c r="V11" s="365"/>
      <c r="W11" s="365"/>
      <c r="X11" s="389"/>
    </row>
    <row r="12" spans="1:24" ht="31.5" customHeight="1" x14ac:dyDescent="0.25">
      <c r="A12" s="366" t="s">
        <v>143</v>
      </c>
      <c r="B12" s="366"/>
      <c r="C12" s="366"/>
      <c r="D12" s="366"/>
      <c r="E12" s="367" t="s">
        <v>76</v>
      </c>
      <c r="F12" s="368"/>
      <c r="G12" s="62"/>
      <c r="H12" s="777">
        <f t="shared" ref="H12" si="0">H13+H19+H25+H31+H37+H43+H49+H55+H61+H67+H73+H79+H85+H91+H97+H103+H109+H115+H121+H127+H133+H139+H145+H151+H157+H163+H169</f>
        <v>232</v>
      </c>
      <c r="I12" s="778"/>
      <c r="J12" s="778"/>
      <c r="K12" s="778">
        <f>K13+K19+K25+K31+K37+K43+K49+K55+K61+K67+K73+K79+K85+K91+K97+K103+K109+K115+K121+K127+K133+K139+K145+K151+K157+K163+K169</f>
        <v>130062880738</v>
      </c>
      <c r="L12" s="778">
        <f t="shared" ref="L12:M12" si="1">L13+L19+L25+L31+L37+L43+L49+L55+L61+L67+L73+L79+L85+L91+L97+L103+L109+L115+L121+L127+L133+L139+L145+L151+L157+L163+L169</f>
        <v>0</v>
      </c>
      <c r="M12" s="777">
        <f t="shared" si="1"/>
        <v>209</v>
      </c>
      <c r="N12" s="778">
        <f>N13+N19+N25+N31+N37+N43+N49+N55+N61+N67+N73+N79+N85+N91+N97+N103+N109+N115+N121+N127+N133+N139+N145+N151+N157+N163+N169</f>
        <v>120120110101.92</v>
      </c>
      <c r="O12" s="779">
        <f>O13+O19+O25+O31+O37+O43</f>
        <v>0</v>
      </c>
      <c r="P12" s="66" t="s">
        <v>5</v>
      </c>
      <c r="Q12" s="68"/>
      <c r="R12" s="69"/>
      <c r="S12" s="69"/>
      <c r="T12" s="273">
        <f>+J12-Q12</f>
        <v>0</v>
      </c>
      <c r="U12" s="60">
        <f>+(U13+U19+U25+U31+U37+U43)/6</f>
        <v>0.94000000000000006</v>
      </c>
      <c r="V12" s="60">
        <f>+(V13+V19+V25+V31+V37+V43)/6</f>
        <v>0.6814775221436985</v>
      </c>
      <c r="W12" s="60">
        <f>+(W13+W19+W25+W31+W37+W43)/6</f>
        <v>0.97402233156537499</v>
      </c>
    </row>
    <row r="13" spans="1:24" ht="36" x14ac:dyDescent="0.2">
      <c r="A13" s="780" t="s">
        <v>1393</v>
      </c>
      <c r="B13" s="780" t="s">
        <v>1394</v>
      </c>
      <c r="C13" s="780" t="s">
        <v>1395</v>
      </c>
      <c r="D13" s="780" t="s">
        <v>1396</v>
      </c>
      <c r="E13" s="42">
        <v>1</v>
      </c>
      <c r="F13" s="26" t="s">
        <v>1397</v>
      </c>
      <c r="G13" s="26"/>
      <c r="H13" s="60">
        <f>SUM(H14:H18)</f>
        <v>16</v>
      </c>
      <c r="I13" s="27" t="s">
        <v>1398</v>
      </c>
      <c r="J13" s="27">
        <v>23500</v>
      </c>
      <c r="K13" s="781">
        <v>6609621192</v>
      </c>
      <c r="L13" s="781"/>
      <c r="M13" s="60">
        <f>SUM(M14:M18)</f>
        <v>16</v>
      </c>
      <c r="N13" s="782">
        <v>6609621192</v>
      </c>
      <c r="O13" s="782"/>
      <c r="P13" s="30" t="s">
        <v>1399</v>
      </c>
      <c r="Q13" s="31">
        <v>23500</v>
      </c>
      <c r="R13" s="32">
        <v>43466</v>
      </c>
      <c r="S13" s="32">
        <v>43830</v>
      </c>
      <c r="T13" s="60">
        <f>+J13-Q13</f>
        <v>0</v>
      </c>
      <c r="U13" s="61">
        <f>+M13/H13</f>
        <v>1</v>
      </c>
      <c r="V13" s="61">
        <f>+Q13/J13</f>
        <v>1</v>
      </c>
      <c r="W13" s="61">
        <f>+N13/K13</f>
        <v>1</v>
      </c>
      <c r="X13" s="783" t="s">
        <v>1400</v>
      </c>
    </row>
    <row r="14" spans="1:24" ht="60" x14ac:dyDescent="0.2">
      <c r="A14" s="784"/>
      <c r="B14" s="784"/>
      <c r="C14" s="784"/>
      <c r="D14" s="784"/>
      <c r="E14" s="43" t="s">
        <v>30</v>
      </c>
      <c r="F14" s="73" t="s">
        <v>857</v>
      </c>
      <c r="G14" s="34" t="s">
        <v>139</v>
      </c>
      <c r="H14" s="35">
        <v>1</v>
      </c>
      <c r="I14" s="76" t="s">
        <v>137</v>
      </c>
      <c r="J14" s="361" t="s">
        <v>27</v>
      </c>
      <c r="K14" s="362"/>
      <c r="L14" s="362"/>
      <c r="M14" s="36">
        <v>1</v>
      </c>
      <c r="N14" s="361" t="s">
        <v>747</v>
      </c>
      <c r="O14" s="361"/>
      <c r="P14" s="361"/>
      <c r="Q14" s="361"/>
      <c r="R14" s="361"/>
      <c r="S14" s="361"/>
      <c r="T14" s="361"/>
      <c r="U14" s="361"/>
      <c r="V14" s="361"/>
      <c r="W14" s="361"/>
      <c r="X14" s="783"/>
    </row>
    <row r="15" spans="1:24" ht="36" x14ac:dyDescent="0.2">
      <c r="A15" s="784"/>
      <c r="B15" s="784"/>
      <c r="C15" s="784"/>
      <c r="D15" s="784"/>
      <c r="E15" s="43" t="s">
        <v>25</v>
      </c>
      <c r="F15" s="74" t="s">
        <v>135</v>
      </c>
      <c r="G15" s="34" t="s">
        <v>139</v>
      </c>
      <c r="H15" s="35">
        <v>1</v>
      </c>
      <c r="I15" s="77" t="s">
        <v>138</v>
      </c>
      <c r="J15" s="362"/>
      <c r="K15" s="362"/>
      <c r="L15" s="362"/>
      <c r="M15" s="36">
        <v>1</v>
      </c>
      <c r="N15" s="361"/>
      <c r="O15" s="361"/>
      <c r="P15" s="361"/>
      <c r="Q15" s="361"/>
      <c r="R15" s="361"/>
      <c r="S15" s="361"/>
      <c r="T15" s="361"/>
      <c r="U15" s="361"/>
      <c r="V15" s="361"/>
      <c r="W15" s="361"/>
      <c r="X15" s="783"/>
    </row>
    <row r="16" spans="1:24" ht="60" x14ac:dyDescent="0.2">
      <c r="A16" s="784"/>
      <c r="B16" s="784"/>
      <c r="C16" s="784"/>
      <c r="D16" s="784"/>
      <c r="E16" s="43" t="s">
        <v>25</v>
      </c>
      <c r="F16" s="74" t="s">
        <v>1002</v>
      </c>
      <c r="G16" s="34" t="s">
        <v>139</v>
      </c>
      <c r="H16" s="35">
        <v>1</v>
      </c>
      <c r="I16" s="77" t="s">
        <v>137</v>
      </c>
      <c r="J16" s="362"/>
      <c r="K16" s="362"/>
      <c r="L16" s="362"/>
      <c r="M16" s="36">
        <v>1</v>
      </c>
      <c r="N16" s="361"/>
      <c r="O16" s="361"/>
      <c r="P16" s="361"/>
      <c r="Q16" s="361"/>
      <c r="R16" s="361"/>
      <c r="S16" s="361"/>
      <c r="T16" s="361"/>
      <c r="U16" s="361"/>
      <c r="V16" s="361"/>
      <c r="W16" s="361"/>
      <c r="X16" s="783"/>
    </row>
    <row r="17" spans="1:24" ht="72" x14ac:dyDescent="0.2">
      <c r="A17" s="784"/>
      <c r="B17" s="784"/>
      <c r="C17" s="784"/>
      <c r="D17" s="784"/>
      <c r="E17" s="43" t="s">
        <v>51</v>
      </c>
      <c r="F17" s="74" t="s">
        <v>1401</v>
      </c>
      <c r="G17" s="34" t="s">
        <v>139</v>
      </c>
      <c r="H17" s="35">
        <v>1</v>
      </c>
      <c r="I17" s="77" t="s">
        <v>137</v>
      </c>
      <c r="J17" s="362"/>
      <c r="K17" s="362"/>
      <c r="L17" s="362"/>
      <c r="M17" s="36">
        <v>1</v>
      </c>
      <c r="N17" s="361"/>
      <c r="O17" s="361"/>
      <c r="P17" s="361"/>
      <c r="Q17" s="361"/>
      <c r="R17" s="361"/>
      <c r="S17" s="361"/>
      <c r="T17" s="361"/>
      <c r="U17" s="361"/>
      <c r="V17" s="361"/>
      <c r="W17" s="361"/>
      <c r="X17" s="783"/>
    </row>
    <row r="18" spans="1:24" ht="60" x14ac:dyDescent="0.2">
      <c r="A18" s="784"/>
      <c r="B18" s="784"/>
      <c r="C18" s="784"/>
      <c r="D18" s="784"/>
      <c r="E18" s="43" t="s">
        <v>136</v>
      </c>
      <c r="F18" s="75" t="s">
        <v>1011</v>
      </c>
      <c r="G18" s="34" t="s">
        <v>140</v>
      </c>
      <c r="H18" s="35">
        <v>12</v>
      </c>
      <c r="I18" s="78" t="s">
        <v>1389</v>
      </c>
      <c r="J18" s="362"/>
      <c r="K18" s="362"/>
      <c r="L18" s="362"/>
      <c r="M18" s="36">
        <v>12</v>
      </c>
      <c r="N18" s="361"/>
      <c r="O18" s="361"/>
      <c r="P18" s="361"/>
      <c r="Q18" s="361"/>
      <c r="R18" s="361"/>
      <c r="S18" s="361"/>
      <c r="T18" s="361"/>
      <c r="U18" s="361"/>
      <c r="V18" s="361"/>
      <c r="W18" s="361"/>
      <c r="X18" s="785"/>
    </row>
    <row r="19" spans="1:24" ht="48" x14ac:dyDescent="0.2">
      <c r="A19" s="780" t="s">
        <v>1393</v>
      </c>
      <c r="B19" s="780" t="s">
        <v>1394</v>
      </c>
      <c r="C19" s="780" t="s">
        <v>1395</v>
      </c>
      <c r="D19" s="780" t="s">
        <v>1396</v>
      </c>
      <c r="E19" s="42">
        <v>2</v>
      </c>
      <c r="F19" s="26" t="s">
        <v>1402</v>
      </c>
      <c r="G19" s="26"/>
      <c r="H19" s="60">
        <v>25</v>
      </c>
      <c r="I19" s="30" t="s">
        <v>1403</v>
      </c>
      <c r="J19" s="30">
        <v>25</v>
      </c>
      <c r="K19" s="782">
        <v>4828145113</v>
      </c>
      <c r="L19" s="781"/>
      <c r="M19" s="60">
        <f>SUM(M20:M24)</f>
        <v>16</v>
      </c>
      <c r="N19" s="781">
        <v>4828145114</v>
      </c>
      <c r="O19" s="781">
        <v>0</v>
      </c>
      <c r="P19" s="264" t="s">
        <v>1404</v>
      </c>
      <c r="Q19" s="37">
        <v>25</v>
      </c>
      <c r="R19" s="32">
        <v>43466</v>
      </c>
      <c r="S19" s="32">
        <v>43830</v>
      </c>
      <c r="T19" s="60">
        <f>+J19-Q19</f>
        <v>0</v>
      </c>
      <c r="U19" s="61">
        <f>+M19/H19</f>
        <v>0.64</v>
      </c>
      <c r="V19" s="61">
        <f>+Q19/J19</f>
        <v>1</v>
      </c>
      <c r="W19" s="61">
        <f>+N19/K19</f>
        <v>1.000000000207119</v>
      </c>
      <c r="X19" s="783" t="s">
        <v>1405</v>
      </c>
    </row>
    <row r="20" spans="1:24" ht="60" x14ac:dyDescent="0.2">
      <c r="A20" s="784"/>
      <c r="B20" s="784"/>
      <c r="C20" s="784"/>
      <c r="D20" s="784"/>
      <c r="E20" s="43" t="s">
        <v>70</v>
      </c>
      <c r="F20" s="73" t="s">
        <v>857</v>
      </c>
      <c r="G20" s="34" t="s">
        <v>139</v>
      </c>
      <c r="H20" s="35">
        <v>1</v>
      </c>
      <c r="I20" s="76" t="s">
        <v>137</v>
      </c>
      <c r="J20" s="361" t="s">
        <v>27</v>
      </c>
      <c r="K20" s="361"/>
      <c r="L20" s="361"/>
      <c r="M20" s="36">
        <v>1</v>
      </c>
      <c r="N20" s="361" t="s">
        <v>27</v>
      </c>
      <c r="O20" s="361"/>
      <c r="P20" s="361"/>
      <c r="Q20" s="361"/>
      <c r="R20" s="361"/>
      <c r="S20" s="361"/>
      <c r="T20" s="361"/>
      <c r="U20" s="361"/>
      <c r="V20" s="361"/>
      <c r="W20" s="361"/>
      <c r="X20" s="783"/>
    </row>
    <row r="21" spans="1:24" ht="36" x14ac:dyDescent="0.2">
      <c r="A21" s="784"/>
      <c r="B21" s="784"/>
      <c r="C21" s="784"/>
      <c r="D21" s="784"/>
      <c r="E21" s="43" t="s">
        <v>71</v>
      </c>
      <c r="F21" s="74" t="s">
        <v>135</v>
      </c>
      <c r="G21" s="34" t="s">
        <v>139</v>
      </c>
      <c r="H21" s="35">
        <v>1</v>
      </c>
      <c r="I21" s="77" t="s">
        <v>138</v>
      </c>
      <c r="J21" s="361"/>
      <c r="K21" s="361"/>
      <c r="L21" s="361"/>
      <c r="M21" s="36">
        <v>1</v>
      </c>
      <c r="N21" s="361"/>
      <c r="O21" s="361"/>
      <c r="P21" s="361"/>
      <c r="Q21" s="361"/>
      <c r="R21" s="361"/>
      <c r="S21" s="361"/>
      <c r="T21" s="361"/>
      <c r="U21" s="361"/>
      <c r="V21" s="361"/>
      <c r="W21" s="361"/>
      <c r="X21" s="783"/>
    </row>
    <row r="22" spans="1:24" ht="84" x14ac:dyDescent="0.2">
      <c r="A22" s="784"/>
      <c r="B22" s="784"/>
      <c r="C22" s="784"/>
      <c r="D22" s="784"/>
      <c r="E22" s="43" t="s">
        <v>72</v>
      </c>
      <c r="F22" s="74" t="s">
        <v>1002</v>
      </c>
      <c r="G22" s="34" t="s">
        <v>139</v>
      </c>
      <c r="H22" s="35">
        <v>1</v>
      </c>
      <c r="I22" s="77" t="s">
        <v>137</v>
      </c>
      <c r="J22" s="361"/>
      <c r="K22" s="361"/>
      <c r="L22" s="361"/>
      <c r="M22" s="36">
        <v>1</v>
      </c>
      <c r="N22" s="361"/>
      <c r="O22" s="361"/>
      <c r="P22" s="361"/>
      <c r="Q22" s="361"/>
      <c r="R22" s="361"/>
      <c r="S22" s="361"/>
      <c r="T22" s="361"/>
      <c r="U22" s="361"/>
      <c r="V22" s="361"/>
      <c r="W22" s="361"/>
      <c r="X22" s="783"/>
    </row>
    <row r="23" spans="1:24" ht="72" x14ac:dyDescent="0.2">
      <c r="A23" s="784"/>
      <c r="B23" s="784"/>
      <c r="C23" s="784"/>
      <c r="D23" s="784"/>
      <c r="E23" s="43" t="s">
        <v>73</v>
      </c>
      <c r="F23" s="74" t="s">
        <v>1401</v>
      </c>
      <c r="G23" s="34" t="s">
        <v>139</v>
      </c>
      <c r="H23" s="35">
        <v>1</v>
      </c>
      <c r="I23" s="77" t="s">
        <v>137</v>
      </c>
      <c r="J23" s="361"/>
      <c r="K23" s="361"/>
      <c r="L23" s="361"/>
      <c r="M23" s="36">
        <v>1</v>
      </c>
      <c r="N23" s="361"/>
      <c r="O23" s="361"/>
      <c r="P23" s="361"/>
      <c r="Q23" s="361"/>
      <c r="R23" s="361"/>
      <c r="S23" s="361"/>
      <c r="T23" s="361"/>
      <c r="U23" s="361"/>
      <c r="V23" s="361"/>
      <c r="W23" s="361"/>
      <c r="X23" s="783"/>
    </row>
    <row r="24" spans="1:24" ht="60" x14ac:dyDescent="0.2">
      <c r="A24" s="784"/>
      <c r="B24" s="784"/>
      <c r="C24" s="784"/>
      <c r="D24" s="784"/>
      <c r="E24" s="43" t="s">
        <v>74</v>
      </c>
      <c r="F24" s="75" t="s">
        <v>1011</v>
      </c>
      <c r="G24" s="34" t="s">
        <v>140</v>
      </c>
      <c r="H24" s="35">
        <v>12</v>
      </c>
      <c r="I24" s="78" t="s">
        <v>141</v>
      </c>
      <c r="J24" s="361"/>
      <c r="K24" s="361"/>
      <c r="L24" s="361"/>
      <c r="M24" s="36">
        <v>12</v>
      </c>
      <c r="N24" s="361"/>
      <c r="O24" s="361"/>
      <c r="P24" s="361"/>
      <c r="Q24" s="361"/>
      <c r="R24" s="361"/>
      <c r="S24" s="361"/>
      <c r="T24" s="361"/>
      <c r="U24" s="361"/>
      <c r="V24" s="361"/>
      <c r="W24" s="361"/>
      <c r="X24" s="785"/>
    </row>
    <row r="25" spans="1:24" ht="120" x14ac:dyDescent="0.2">
      <c r="A25" s="780" t="s">
        <v>1393</v>
      </c>
      <c r="B25" s="780" t="s">
        <v>1406</v>
      </c>
      <c r="C25" s="780" t="s">
        <v>1395</v>
      </c>
      <c r="D25" s="780" t="s">
        <v>1396</v>
      </c>
      <c r="E25" s="42">
        <v>3</v>
      </c>
      <c r="F25" s="26" t="s">
        <v>1407</v>
      </c>
      <c r="G25" s="26"/>
      <c r="H25" s="60">
        <f>SUM(H26:H30)</f>
        <v>14</v>
      </c>
      <c r="I25" s="30" t="s">
        <v>1408</v>
      </c>
      <c r="J25" s="30">
        <v>1243</v>
      </c>
      <c r="K25" s="782">
        <v>1835935903</v>
      </c>
      <c r="L25" s="781">
        <v>0</v>
      </c>
      <c r="M25" s="60">
        <f>SUM(M26:M30)</f>
        <v>14</v>
      </c>
      <c r="N25" s="781">
        <v>1835935903</v>
      </c>
      <c r="O25" s="781">
        <v>0</v>
      </c>
      <c r="P25" s="786" t="s">
        <v>1409</v>
      </c>
      <c r="Q25" s="787">
        <v>1243</v>
      </c>
      <c r="R25" s="788">
        <v>43514</v>
      </c>
      <c r="S25" s="788">
        <v>43830</v>
      </c>
      <c r="T25" s="273">
        <f>+J25-Q25</f>
        <v>0</v>
      </c>
      <c r="U25" s="61">
        <f>+M25/H25</f>
        <v>1</v>
      </c>
      <c r="V25" s="61">
        <f>+Q25/J25</f>
        <v>1</v>
      </c>
      <c r="W25" s="61">
        <f>+N25/K25</f>
        <v>1</v>
      </c>
      <c r="X25" s="789" t="s">
        <v>1410</v>
      </c>
    </row>
    <row r="26" spans="1:24" ht="60" x14ac:dyDescent="0.2">
      <c r="A26" s="784"/>
      <c r="B26" s="784"/>
      <c r="C26" s="784"/>
      <c r="D26" s="784"/>
      <c r="E26" s="43" t="s">
        <v>54</v>
      </c>
      <c r="F26" s="73" t="s">
        <v>857</v>
      </c>
      <c r="G26" s="34" t="s">
        <v>139</v>
      </c>
      <c r="H26" s="35">
        <v>1</v>
      </c>
      <c r="I26" s="76" t="s">
        <v>137</v>
      </c>
      <c r="J26" s="361" t="s">
        <v>27</v>
      </c>
      <c r="K26" s="361"/>
      <c r="L26" s="361"/>
      <c r="M26" s="36">
        <v>1</v>
      </c>
      <c r="N26" s="361" t="s">
        <v>27</v>
      </c>
      <c r="O26" s="361"/>
      <c r="P26" s="361"/>
      <c r="Q26" s="361"/>
      <c r="R26" s="361"/>
      <c r="S26" s="361"/>
      <c r="T26" s="361"/>
      <c r="U26" s="361"/>
      <c r="V26" s="361"/>
      <c r="W26" s="361"/>
      <c r="X26" s="789"/>
    </row>
    <row r="27" spans="1:24" ht="36" x14ac:dyDescent="0.2">
      <c r="A27" s="784"/>
      <c r="B27" s="784"/>
      <c r="C27" s="784"/>
      <c r="D27" s="784"/>
      <c r="E27" s="43" t="s">
        <v>50</v>
      </c>
      <c r="F27" s="74" t="s">
        <v>135</v>
      </c>
      <c r="G27" s="34" t="s">
        <v>139</v>
      </c>
      <c r="H27" s="35">
        <v>1</v>
      </c>
      <c r="I27" s="77" t="s">
        <v>138</v>
      </c>
      <c r="J27" s="361"/>
      <c r="K27" s="361"/>
      <c r="L27" s="361"/>
      <c r="M27" s="36">
        <v>1</v>
      </c>
      <c r="N27" s="361"/>
      <c r="O27" s="361"/>
      <c r="P27" s="361"/>
      <c r="Q27" s="361"/>
      <c r="R27" s="361"/>
      <c r="S27" s="361"/>
      <c r="T27" s="361"/>
      <c r="U27" s="361"/>
      <c r="V27" s="361"/>
      <c r="W27" s="361"/>
      <c r="X27" s="789"/>
    </row>
    <row r="28" spans="1:24" ht="60" x14ac:dyDescent="0.2">
      <c r="A28" s="784"/>
      <c r="B28" s="784"/>
      <c r="C28" s="784"/>
      <c r="D28" s="784"/>
      <c r="E28" s="43" t="s">
        <v>49</v>
      </c>
      <c r="F28" s="74" t="s">
        <v>1002</v>
      </c>
      <c r="G28" s="34" t="s">
        <v>139</v>
      </c>
      <c r="H28" s="35">
        <v>1</v>
      </c>
      <c r="I28" s="77" t="s">
        <v>137</v>
      </c>
      <c r="J28" s="361"/>
      <c r="K28" s="361"/>
      <c r="L28" s="361"/>
      <c r="M28" s="36">
        <v>1</v>
      </c>
      <c r="N28" s="361"/>
      <c r="O28" s="361"/>
      <c r="P28" s="361"/>
      <c r="Q28" s="361"/>
      <c r="R28" s="361"/>
      <c r="S28" s="361"/>
      <c r="T28" s="361"/>
      <c r="U28" s="361"/>
      <c r="V28" s="361"/>
      <c r="W28" s="361"/>
      <c r="X28" s="789"/>
    </row>
    <row r="29" spans="1:24" ht="72" x14ac:dyDescent="0.2">
      <c r="A29" s="784"/>
      <c r="B29" s="784"/>
      <c r="C29" s="784"/>
      <c r="D29" s="784"/>
      <c r="E29" s="43" t="s">
        <v>47</v>
      </c>
      <c r="F29" s="74" t="s">
        <v>1401</v>
      </c>
      <c r="G29" s="34" t="s">
        <v>139</v>
      </c>
      <c r="H29" s="35">
        <v>1</v>
      </c>
      <c r="I29" s="77" t="s">
        <v>137</v>
      </c>
      <c r="J29" s="361"/>
      <c r="K29" s="361"/>
      <c r="L29" s="361"/>
      <c r="M29" s="36">
        <v>1</v>
      </c>
      <c r="N29" s="361"/>
      <c r="O29" s="361"/>
      <c r="P29" s="361"/>
      <c r="Q29" s="361"/>
      <c r="R29" s="361"/>
      <c r="S29" s="361"/>
      <c r="T29" s="361"/>
      <c r="U29" s="361"/>
      <c r="V29" s="361"/>
      <c r="W29" s="361"/>
      <c r="X29" s="789"/>
    </row>
    <row r="30" spans="1:24" ht="84" x14ac:dyDescent="0.2">
      <c r="A30" s="784"/>
      <c r="B30" s="784"/>
      <c r="C30" s="784"/>
      <c r="D30" s="784"/>
      <c r="E30" s="43" t="s">
        <v>48</v>
      </c>
      <c r="F30" s="75" t="s">
        <v>1011</v>
      </c>
      <c r="G30" s="34" t="s">
        <v>140</v>
      </c>
      <c r="H30" s="35">
        <v>10</v>
      </c>
      <c r="I30" s="78" t="s">
        <v>141</v>
      </c>
      <c r="J30" s="361"/>
      <c r="K30" s="361"/>
      <c r="L30" s="361"/>
      <c r="M30" s="36">
        <v>10</v>
      </c>
      <c r="N30" s="361"/>
      <c r="O30" s="361"/>
      <c r="P30" s="361"/>
      <c r="Q30" s="361"/>
      <c r="R30" s="361"/>
      <c r="S30" s="361"/>
      <c r="T30" s="361"/>
      <c r="U30" s="361"/>
      <c r="V30" s="361"/>
      <c r="W30" s="361"/>
      <c r="X30" s="790"/>
    </row>
    <row r="31" spans="1:24" ht="84" x14ac:dyDescent="0.2">
      <c r="A31" s="780" t="s">
        <v>1393</v>
      </c>
      <c r="B31" s="780" t="s">
        <v>1406</v>
      </c>
      <c r="C31" s="780" t="s">
        <v>1395</v>
      </c>
      <c r="D31" s="780" t="s">
        <v>1396</v>
      </c>
      <c r="E31" s="42">
        <v>4</v>
      </c>
      <c r="F31" s="26" t="s">
        <v>1411</v>
      </c>
      <c r="G31" s="26"/>
      <c r="H31" s="60">
        <f>SUM(H32:H36)</f>
        <v>11</v>
      </c>
      <c r="I31" s="30" t="s">
        <v>1412</v>
      </c>
      <c r="J31" s="30">
        <v>9</v>
      </c>
      <c r="K31" s="782">
        <v>2763634719</v>
      </c>
      <c r="L31" s="781">
        <v>0</v>
      </c>
      <c r="M31" s="60">
        <f>SUM(M32:M36)</f>
        <v>11</v>
      </c>
      <c r="N31" s="781">
        <f>1797500000+152250000+308128000+75000000</f>
        <v>2332878000</v>
      </c>
      <c r="O31" s="781">
        <v>0</v>
      </c>
      <c r="P31" s="264" t="s">
        <v>1413</v>
      </c>
      <c r="Q31" s="623">
        <v>0</v>
      </c>
      <c r="R31" s="791">
        <v>43733</v>
      </c>
      <c r="S31" s="791">
        <v>43830</v>
      </c>
      <c r="T31" s="273">
        <f>+J31-Q31</f>
        <v>9</v>
      </c>
      <c r="U31" s="61">
        <f>+M31/H31</f>
        <v>1</v>
      </c>
      <c r="V31" s="61">
        <f>+Q31/J31</f>
        <v>0</v>
      </c>
      <c r="W31" s="61">
        <f>+N31/K31</f>
        <v>0.84413398918513149</v>
      </c>
      <c r="X31" s="789" t="s">
        <v>1414</v>
      </c>
    </row>
    <row r="32" spans="1:24" ht="60" x14ac:dyDescent="0.2">
      <c r="A32" s="784"/>
      <c r="B32" s="784"/>
      <c r="C32" s="784"/>
      <c r="D32" s="784"/>
      <c r="E32" s="43" t="s">
        <v>80</v>
      </c>
      <c r="F32" s="33" t="s">
        <v>857</v>
      </c>
      <c r="G32" s="33" t="s">
        <v>139</v>
      </c>
      <c r="H32" s="36">
        <v>1</v>
      </c>
      <c r="I32" s="36" t="s">
        <v>137</v>
      </c>
      <c r="J32" s="361" t="s">
        <v>55</v>
      </c>
      <c r="K32" s="361"/>
      <c r="L32" s="361"/>
      <c r="M32" s="36">
        <v>1</v>
      </c>
      <c r="N32" s="361" t="s">
        <v>55</v>
      </c>
      <c r="O32" s="361"/>
      <c r="P32" s="361"/>
      <c r="Q32" s="361"/>
      <c r="R32" s="361"/>
      <c r="S32" s="361"/>
      <c r="T32" s="361"/>
      <c r="U32" s="361"/>
      <c r="V32" s="361"/>
      <c r="W32" s="361"/>
      <c r="X32" s="789"/>
    </row>
    <row r="33" spans="1:24" ht="36" x14ac:dyDescent="0.2">
      <c r="A33" s="784"/>
      <c r="B33" s="784"/>
      <c r="C33" s="784"/>
      <c r="D33" s="784"/>
      <c r="E33" s="43" t="s">
        <v>57</v>
      </c>
      <c r="F33" s="33" t="s">
        <v>135</v>
      </c>
      <c r="G33" s="33" t="s">
        <v>139</v>
      </c>
      <c r="H33" s="36">
        <v>1</v>
      </c>
      <c r="I33" s="36" t="s">
        <v>138</v>
      </c>
      <c r="J33" s="361"/>
      <c r="K33" s="361"/>
      <c r="L33" s="361"/>
      <c r="M33" s="36">
        <v>1</v>
      </c>
      <c r="N33" s="361"/>
      <c r="O33" s="361"/>
      <c r="P33" s="361"/>
      <c r="Q33" s="361"/>
      <c r="R33" s="361"/>
      <c r="S33" s="361"/>
      <c r="T33" s="361"/>
      <c r="U33" s="361"/>
      <c r="V33" s="361"/>
      <c r="W33" s="361"/>
      <c r="X33" s="789"/>
    </row>
    <row r="34" spans="1:24" ht="60" x14ac:dyDescent="0.2">
      <c r="A34" s="784"/>
      <c r="B34" s="784"/>
      <c r="C34" s="784"/>
      <c r="D34" s="784"/>
      <c r="E34" s="43" t="s">
        <v>58</v>
      </c>
      <c r="F34" s="33" t="s">
        <v>1002</v>
      </c>
      <c r="G34" s="33" t="s">
        <v>139</v>
      </c>
      <c r="H34" s="36">
        <v>1</v>
      </c>
      <c r="I34" s="36" t="s">
        <v>137</v>
      </c>
      <c r="J34" s="361"/>
      <c r="K34" s="361"/>
      <c r="L34" s="361"/>
      <c r="M34" s="36">
        <v>1</v>
      </c>
      <c r="N34" s="361"/>
      <c r="O34" s="361"/>
      <c r="P34" s="361"/>
      <c r="Q34" s="361"/>
      <c r="R34" s="361"/>
      <c r="S34" s="361"/>
      <c r="T34" s="361"/>
      <c r="U34" s="361"/>
      <c r="V34" s="361"/>
      <c r="W34" s="361"/>
      <c r="X34" s="789"/>
    </row>
    <row r="35" spans="1:24" ht="72" x14ac:dyDescent="0.2">
      <c r="A35" s="784"/>
      <c r="B35" s="784"/>
      <c r="C35" s="784"/>
      <c r="D35" s="784"/>
      <c r="E35" s="43" t="s">
        <v>59</v>
      </c>
      <c r="F35" s="33" t="s">
        <v>1401</v>
      </c>
      <c r="G35" s="33" t="s">
        <v>139</v>
      </c>
      <c r="H35" s="36">
        <v>1</v>
      </c>
      <c r="I35" s="36" t="s">
        <v>137</v>
      </c>
      <c r="J35" s="361"/>
      <c r="K35" s="361"/>
      <c r="L35" s="361"/>
      <c r="M35" s="36">
        <v>1</v>
      </c>
      <c r="N35" s="361"/>
      <c r="O35" s="361"/>
      <c r="P35" s="361"/>
      <c r="Q35" s="361"/>
      <c r="R35" s="361"/>
      <c r="S35" s="361"/>
      <c r="T35" s="361"/>
      <c r="U35" s="361"/>
      <c r="V35" s="361"/>
      <c r="W35" s="361"/>
      <c r="X35" s="789"/>
    </row>
    <row r="36" spans="1:24" ht="60" x14ac:dyDescent="0.2">
      <c r="A36" s="784"/>
      <c r="B36" s="784"/>
      <c r="C36" s="784"/>
      <c r="D36" s="784"/>
      <c r="E36" s="43" t="s">
        <v>60</v>
      </c>
      <c r="F36" s="33" t="s">
        <v>1011</v>
      </c>
      <c r="G36" s="33" t="s">
        <v>140</v>
      </c>
      <c r="H36" s="36">
        <v>7</v>
      </c>
      <c r="I36" s="36" t="s">
        <v>141</v>
      </c>
      <c r="J36" s="361"/>
      <c r="K36" s="361"/>
      <c r="L36" s="361"/>
      <c r="M36" s="36">
        <v>7</v>
      </c>
      <c r="N36" s="361"/>
      <c r="O36" s="361"/>
      <c r="P36" s="361"/>
      <c r="Q36" s="361"/>
      <c r="R36" s="361"/>
      <c r="S36" s="361"/>
      <c r="T36" s="361"/>
      <c r="U36" s="361"/>
      <c r="V36" s="361"/>
      <c r="W36" s="361"/>
      <c r="X36" s="790"/>
    </row>
    <row r="37" spans="1:24" ht="132" x14ac:dyDescent="0.2">
      <c r="A37" s="780" t="s">
        <v>1393</v>
      </c>
      <c r="B37" s="780" t="s">
        <v>1415</v>
      </c>
      <c r="C37" s="780" t="s">
        <v>1395</v>
      </c>
      <c r="D37" s="780" t="s">
        <v>1396</v>
      </c>
      <c r="E37" s="42">
        <v>5</v>
      </c>
      <c r="F37" s="26" t="s">
        <v>1416</v>
      </c>
      <c r="G37" s="26"/>
      <c r="H37" s="60">
        <f>SUM(H38:H42)</f>
        <v>16</v>
      </c>
      <c r="I37" s="30" t="s">
        <v>1408</v>
      </c>
      <c r="J37" s="792">
        <v>138657</v>
      </c>
      <c r="K37" s="782">
        <v>18559579716</v>
      </c>
      <c r="L37" s="781">
        <v>0</v>
      </c>
      <c r="M37" s="60">
        <f>SUM(M38:M42)</f>
        <v>16</v>
      </c>
      <c r="N37" s="781">
        <v>18559579716</v>
      </c>
      <c r="O37" s="781">
        <v>0</v>
      </c>
      <c r="P37" s="264" t="s">
        <v>1417</v>
      </c>
      <c r="Q37" s="37">
        <v>132071</v>
      </c>
      <c r="R37" s="791">
        <v>43466</v>
      </c>
      <c r="S37" s="791">
        <v>43830</v>
      </c>
      <c r="T37" s="273">
        <f>+J37-Q37</f>
        <v>6586</v>
      </c>
      <c r="U37" s="61">
        <f>+M37/H37</f>
        <v>1</v>
      </c>
      <c r="V37" s="61">
        <f>+Q37/J37</f>
        <v>0.95250149649855398</v>
      </c>
      <c r="W37" s="61">
        <f>+N37/K37</f>
        <v>1</v>
      </c>
      <c r="X37" s="783" t="s">
        <v>1418</v>
      </c>
    </row>
    <row r="38" spans="1:24" ht="60" x14ac:dyDescent="0.2">
      <c r="A38" s="784"/>
      <c r="B38" s="784"/>
      <c r="C38" s="784"/>
      <c r="D38" s="784"/>
      <c r="E38" s="43" t="s">
        <v>62</v>
      </c>
      <c r="F38" s="33" t="s">
        <v>857</v>
      </c>
      <c r="G38" s="33" t="s">
        <v>139</v>
      </c>
      <c r="H38" s="36">
        <v>1</v>
      </c>
      <c r="I38" s="36" t="s">
        <v>137</v>
      </c>
      <c r="J38" s="361" t="s">
        <v>55</v>
      </c>
      <c r="K38" s="361"/>
      <c r="L38" s="361"/>
      <c r="M38" s="36">
        <v>1</v>
      </c>
      <c r="N38" s="361" t="s">
        <v>55</v>
      </c>
      <c r="O38" s="361"/>
      <c r="P38" s="361"/>
      <c r="Q38" s="361"/>
      <c r="R38" s="361"/>
      <c r="S38" s="361"/>
      <c r="T38" s="361"/>
      <c r="U38" s="361"/>
      <c r="V38" s="361"/>
      <c r="W38" s="361"/>
      <c r="X38" s="783"/>
    </row>
    <row r="39" spans="1:24" ht="36" x14ac:dyDescent="0.2">
      <c r="A39" s="784"/>
      <c r="B39" s="784"/>
      <c r="C39" s="784"/>
      <c r="D39" s="784"/>
      <c r="E39" s="43" t="s">
        <v>63</v>
      </c>
      <c r="F39" s="33" t="s">
        <v>135</v>
      </c>
      <c r="G39" s="33" t="s">
        <v>139</v>
      </c>
      <c r="H39" s="36">
        <v>1</v>
      </c>
      <c r="I39" s="36" t="s">
        <v>138</v>
      </c>
      <c r="J39" s="361"/>
      <c r="K39" s="361"/>
      <c r="L39" s="361"/>
      <c r="M39" s="36">
        <v>1</v>
      </c>
      <c r="N39" s="361"/>
      <c r="O39" s="361"/>
      <c r="P39" s="361"/>
      <c r="Q39" s="361"/>
      <c r="R39" s="361"/>
      <c r="S39" s="361"/>
      <c r="T39" s="361"/>
      <c r="U39" s="361"/>
      <c r="V39" s="361"/>
      <c r="W39" s="361"/>
      <c r="X39" s="783"/>
    </row>
    <row r="40" spans="1:24" ht="60" x14ac:dyDescent="0.2">
      <c r="A40" s="784"/>
      <c r="B40" s="784"/>
      <c r="C40" s="784"/>
      <c r="D40" s="784"/>
      <c r="E40" s="43" t="s">
        <v>64</v>
      </c>
      <c r="F40" s="33" t="s">
        <v>1002</v>
      </c>
      <c r="G40" s="33" t="s">
        <v>139</v>
      </c>
      <c r="H40" s="36">
        <v>1</v>
      </c>
      <c r="I40" s="36" t="s">
        <v>137</v>
      </c>
      <c r="J40" s="361"/>
      <c r="K40" s="361"/>
      <c r="L40" s="361"/>
      <c r="M40" s="36">
        <v>1</v>
      </c>
      <c r="N40" s="361"/>
      <c r="O40" s="361"/>
      <c r="P40" s="361"/>
      <c r="Q40" s="361"/>
      <c r="R40" s="361"/>
      <c r="S40" s="361"/>
      <c r="T40" s="361"/>
      <c r="U40" s="361"/>
      <c r="V40" s="361"/>
      <c r="W40" s="361"/>
      <c r="X40" s="783"/>
    </row>
    <row r="41" spans="1:24" ht="72" x14ac:dyDescent="0.2">
      <c r="A41" s="784"/>
      <c r="B41" s="784"/>
      <c r="C41" s="784"/>
      <c r="D41" s="784"/>
      <c r="E41" s="43" t="s">
        <v>65</v>
      </c>
      <c r="F41" s="33" t="s">
        <v>1401</v>
      </c>
      <c r="G41" s="33" t="s">
        <v>139</v>
      </c>
      <c r="H41" s="36">
        <v>1</v>
      </c>
      <c r="I41" s="36" t="s">
        <v>137</v>
      </c>
      <c r="J41" s="361"/>
      <c r="K41" s="361"/>
      <c r="L41" s="361"/>
      <c r="M41" s="36">
        <v>1</v>
      </c>
      <c r="N41" s="361"/>
      <c r="O41" s="361"/>
      <c r="P41" s="361"/>
      <c r="Q41" s="361"/>
      <c r="R41" s="361"/>
      <c r="S41" s="361"/>
      <c r="T41" s="361"/>
      <c r="U41" s="361"/>
      <c r="V41" s="361"/>
      <c r="W41" s="361"/>
      <c r="X41" s="783"/>
    </row>
    <row r="42" spans="1:24" ht="60" x14ac:dyDescent="0.2">
      <c r="A42" s="784"/>
      <c r="B42" s="784"/>
      <c r="C42" s="784"/>
      <c r="D42" s="784"/>
      <c r="E42" s="43" t="s">
        <v>291</v>
      </c>
      <c r="F42" s="33" t="s">
        <v>1011</v>
      </c>
      <c r="G42" s="33" t="s">
        <v>575</v>
      </c>
      <c r="H42" s="36">
        <v>12</v>
      </c>
      <c r="I42" s="36" t="s">
        <v>141</v>
      </c>
      <c r="J42" s="361"/>
      <c r="K42" s="361"/>
      <c r="L42" s="361"/>
      <c r="M42" s="36">
        <v>12</v>
      </c>
      <c r="N42" s="361"/>
      <c r="O42" s="361"/>
      <c r="P42" s="361"/>
      <c r="Q42" s="361"/>
      <c r="R42" s="361"/>
      <c r="S42" s="361"/>
      <c r="T42" s="361"/>
      <c r="U42" s="361"/>
      <c r="V42" s="361"/>
      <c r="W42" s="361"/>
      <c r="X42" s="785"/>
    </row>
    <row r="43" spans="1:24" ht="36" x14ac:dyDescent="0.2">
      <c r="A43" s="780" t="s">
        <v>1393</v>
      </c>
      <c r="B43" s="780" t="s">
        <v>1394</v>
      </c>
      <c r="C43" s="780" t="s">
        <v>1395</v>
      </c>
      <c r="D43" s="780" t="s">
        <v>1396</v>
      </c>
      <c r="E43" s="42">
        <v>6</v>
      </c>
      <c r="F43" s="26" t="s">
        <v>1419</v>
      </c>
      <c r="G43" s="26"/>
      <c r="H43" s="60">
        <f>SUM(H44:H48)</f>
        <v>16</v>
      </c>
      <c r="I43" s="30" t="s">
        <v>1420</v>
      </c>
      <c r="J43" s="30">
        <v>44</v>
      </c>
      <c r="K43" s="782">
        <v>1636272000</v>
      </c>
      <c r="L43" s="781">
        <v>0</v>
      </c>
      <c r="M43" s="60">
        <f>SUM(M44:M48)</f>
        <v>16</v>
      </c>
      <c r="N43" s="781">
        <v>1636272000</v>
      </c>
      <c r="O43" s="781">
        <v>0</v>
      </c>
      <c r="P43" s="264" t="s">
        <v>1421</v>
      </c>
      <c r="Q43" s="37">
        <v>6</v>
      </c>
      <c r="R43" s="791">
        <v>43466</v>
      </c>
      <c r="S43" s="791">
        <v>43830</v>
      </c>
      <c r="T43" s="273">
        <f>+J43-Q43</f>
        <v>38</v>
      </c>
      <c r="U43" s="61">
        <f>+M43/H43</f>
        <v>1</v>
      </c>
      <c r="V43" s="61">
        <f>+Q43/J43</f>
        <v>0.13636363636363635</v>
      </c>
      <c r="W43" s="61">
        <f>+N43/K43</f>
        <v>1</v>
      </c>
      <c r="X43" s="783" t="s">
        <v>1422</v>
      </c>
    </row>
    <row r="44" spans="1:24" ht="60" x14ac:dyDescent="0.2">
      <c r="A44" s="784"/>
      <c r="B44" s="784"/>
      <c r="C44" s="784"/>
      <c r="D44" s="784"/>
      <c r="E44" s="43" t="s">
        <v>66</v>
      </c>
      <c r="F44" s="33" t="s">
        <v>857</v>
      </c>
      <c r="G44" s="33" t="s">
        <v>139</v>
      </c>
      <c r="H44" s="36">
        <v>1</v>
      </c>
      <c r="I44" s="36" t="s">
        <v>137</v>
      </c>
      <c r="J44" s="361" t="s">
        <v>55</v>
      </c>
      <c r="K44" s="361"/>
      <c r="L44" s="361"/>
      <c r="M44" s="36">
        <v>1</v>
      </c>
      <c r="N44" s="361" t="s">
        <v>55</v>
      </c>
      <c r="O44" s="361"/>
      <c r="P44" s="361"/>
      <c r="Q44" s="361"/>
      <c r="R44" s="361"/>
      <c r="S44" s="361"/>
      <c r="T44" s="361"/>
      <c r="U44" s="361"/>
      <c r="V44" s="361"/>
      <c r="W44" s="361"/>
      <c r="X44" s="783"/>
    </row>
    <row r="45" spans="1:24" ht="36" x14ac:dyDescent="0.2">
      <c r="A45" s="784"/>
      <c r="B45" s="784"/>
      <c r="C45" s="784"/>
      <c r="D45" s="784"/>
      <c r="E45" s="43" t="s">
        <v>67</v>
      </c>
      <c r="F45" s="33" t="s">
        <v>135</v>
      </c>
      <c r="G45" s="33" t="s">
        <v>139</v>
      </c>
      <c r="H45" s="36">
        <v>1</v>
      </c>
      <c r="I45" s="36" t="s">
        <v>138</v>
      </c>
      <c r="J45" s="361"/>
      <c r="K45" s="361"/>
      <c r="L45" s="361"/>
      <c r="M45" s="36">
        <v>1</v>
      </c>
      <c r="N45" s="361"/>
      <c r="O45" s="361"/>
      <c r="P45" s="361"/>
      <c r="Q45" s="361"/>
      <c r="R45" s="361"/>
      <c r="S45" s="361"/>
      <c r="T45" s="361"/>
      <c r="U45" s="361"/>
      <c r="V45" s="361"/>
      <c r="W45" s="361"/>
      <c r="X45" s="783"/>
    </row>
    <row r="46" spans="1:24" ht="60" x14ac:dyDescent="0.2">
      <c r="A46" s="784"/>
      <c r="B46" s="784"/>
      <c r="C46" s="784"/>
      <c r="D46" s="784"/>
      <c r="E46" s="43" t="s">
        <v>68</v>
      </c>
      <c r="F46" s="33" t="s">
        <v>1002</v>
      </c>
      <c r="G46" s="33" t="s">
        <v>139</v>
      </c>
      <c r="H46" s="36">
        <v>1</v>
      </c>
      <c r="I46" s="36" t="s">
        <v>137</v>
      </c>
      <c r="J46" s="361"/>
      <c r="K46" s="361"/>
      <c r="L46" s="361"/>
      <c r="M46" s="36">
        <v>1</v>
      </c>
      <c r="N46" s="361"/>
      <c r="O46" s="361"/>
      <c r="P46" s="361"/>
      <c r="Q46" s="361"/>
      <c r="R46" s="361"/>
      <c r="S46" s="361"/>
      <c r="T46" s="361"/>
      <c r="U46" s="361"/>
      <c r="V46" s="361"/>
      <c r="W46" s="361"/>
      <c r="X46" s="783"/>
    </row>
    <row r="47" spans="1:24" ht="72" x14ac:dyDescent="0.2">
      <c r="A47" s="784"/>
      <c r="B47" s="784"/>
      <c r="C47" s="784"/>
      <c r="D47" s="784"/>
      <c r="E47" s="43" t="s">
        <v>69</v>
      </c>
      <c r="F47" s="33" t="s">
        <v>1401</v>
      </c>
      <c r="G47" s="33" t="s">
        <v>139</v>
      </c>
      <c r="H47" s="36">
        <v>1</v>
      </c>
      <c r="I47" s="36" t="s">
        <v>137</v>
      </c>
      <c r="J47" s="361"/>
      <c r="K47" s="361"/>
      <c r="L47" s="361"/>
      <c r="M47" s="36">
        <v>1</v>
      </c>
      <c r="N47" s="361"/>
      <c r="O47" s="361"/>
      <c r="P47" s="361"/>
      <c r="Q47" s="361"/>
      <c r="R47" s="361"/>
      <c r="S47" s="361"/>
      <c r="T47" s="361"/>
      <c r="U47" s="361"/>
      <c r="V47" s="361"/>
      <c r="W47" s="361"/>
      <c r="X47" s="783"/>
    </row>
    <row r="48" spans="1:24" ht="60" x14ac:dyDescent="0.2">
      <c r="A48" s="784"/>
      <c r="B48" s="784"/>
      <c r="C48" s="784"/>
      <c r="D48" s="784"/>
      <c r="E48" s="43" t="s">
        <v>302</v>
      </c>
      <c r="F48" s="33" t="s">
        <v>1011</v>
      </c>
      <c r="G48" s="33" t="s">
        <v>140</v>
      </c>
      <c r="H48" s="36">
        <v>12</v>
      </c>
      <c r="I48" s="36" t="s">
        <v>141</v>
      </c>
      <c r="J48" s="361"/>
      <c r="K48" s="361"/>
      <c r="L48" s="361"/>
      <c r="M48" s="36">
        <v>12</v>
      </c>
      <c r="N48" s="361"/>
      <c r="O48" s="361"/>
      <c r="P48" s="361"/>
      <c r="Q48" s="361"/>
      <c r="R48" s="361"/>
      <c r="S48" s="361"/>
      <c r="T48" s="361"/>
      <c r="U48" s="361"/>
      <c r="V48" s="361"/>
      <c r="W48" s="361"/>
      <c r="X48" s="785"/>
    </row>
    <row r="49" spans="1:24" ht="60" x14ac:dyDescent="0.2">
      <c r="A49" s="780" t="s">
        <v>1393</v>
      </c>
      <c r="B49" s="780" t="s">
        <v>1394</v>
      </c>
      <c r="C49" s="780" t="s">
        <v>1395</v>
      </c>
      <c r="D49" s="780" t="s">
        <v>1396</v>
      </c>
      <c r="E49" s="42">
        <v>7</v>
      </c>
      <c r="F49" s="26" t="s">
        <v>1423</v>
      </c>
      <c r="G49" s="26"/>
      <c r="H49" s="60">
        <f>SUM(H50:H54)</f>
        <v>6</v>
      </c>
      <c r="I49" s="30" t="s">
        <v>1424</v>
      </c>
      <c r="J49" s="30">
        <v>1</v>
      </c>
      <c r="K49" s="782">
        <v>1000000000</v>
      </c>
      <c r="L49" s="781">
        <v>0</v>
      </c>
      <c r="M49" s="60">
        <f>SUM(M50:M54)</f>
        <v>6</v>
      </c>
      <c r="N49" s="781">
        <v>1000000000</v>
      </c>
      <c r="O49" s="781">
        <v>0</v>
      </c>
      <c r="P49" s="264" t="s">
        <v>1425</v>
      </c>
      <c r="Q49" s="37">
        <v>0</v>
      </c>
      <c r="R49" s="791">
        <v>43767</v>
      </c>
      <c r="S49" s="791">
        <v>43830</v>
      </c>
      <c r="T49" s="273">
        <f>+J49-Q49</f>
        <v>1</v>
      </c>
      <c r="U49" s="61">
        <f>+M49/H49</f>
        <v>1</v>
      </c>
      <c r="V49" s="61">
        <f>+Q49/J49</f>
        <v>0</v>
      </c>
      <c r="W49" s="61">
        <f>+N49/K49</f>
        <v>1</v>
      </c>
      <c r="X49" s="783" t="s">
        <v>1426</v>
      </c>
    </row>
    <row r="50" spans="1:24" ht="60" x14ac:dyDescent="0.2">
      <c r="A50" s="784"/>
      <c r="B50" s="784"/>
      <c r="C50" s="784"/>
      <c r="D50" s="784"/>
      <c r="E50" s="43" t="s">
        <v>367</v>
      </c>
      <c r="F50" s="33" t="s">
        <v>857</v>
      </c>
      <c r="G50" s="33" t="s">
        <v>139</v>
      </c>
      <c r="H50" s="36">
        <v>1</v>
      </c>
      <c r="I50" s="36" t="s">
        <v>137</v>
      </c>
      <c r="J50" s="361" t="s">
        <v>55</v>
      </c>
      <c r="K50" s="361"/>
      <c r="L50" s="361"/>
      <c r="M50" s="36">
        <v>1</v>
      </c>
      <c r="N50" s="361" t="s">
        <v>55</v>
      </c>
      <c r="O50" s="361"/>
      <c r="P50" s="361"/>
      <c r="Q50" s="361"/>
      <c r="R50" s="361"/>
      <c r="S50" s="361"/>
      <c r="T50" s="361"/>
      <c r="U50" s="361"/>
      <c r="V50" s="361"/>
      <c r="W50" s="361"/>
      <c r="X50" s="783"/>
    </row>
    <row r="51" spans="1:24" ht="36" x14ac:dyDescent="0.2">
      <c r="A51" s="784"/>
      <c r="B51" s="784"/>
      <c r="C51" s="784"/>
      <c r="D51" s="784"/>
      <c r="E51" s="43" t="s">
        <v>371</v>
      </c>
      <c r="F51" s="33" t="s">
        <v>135</v>
      </c>
      <c r="G51" s="33" t="s">
        <v>139</v>
      </c>
      <c r="H51" s="36">
        <v>1</v>
      </c>
      <c r="I51" s="36" t="s">
        <v>138</v>
      </c>
      <c r="J51" s="361"/>
      <c r="K51" s="361"/>
      <c r="L51" s="361"/>
      <c r="M51" s="36">
        <v>1</v>
      </c>
      <c r="N51" s="361"/>
      <c r="O51" s="361"/>
      <c r="P51" s="361"/>
      <c r="Q51" s="361"/>
      <c r="R51" s="361"/>
      <c r="S51" s="361"/>
      <c r="T51" s="361"/>
      <c r="U51" s="361"/>
      <c r="V51" s="361"/>
      <c r="W51" s="361"/>
      <c r="X51" s="783"/>
    </row>
    <row r="52" spans="1:24" ht="60" x14ac:dyDescent="0.2">
      <c r="A52" s="784"/>
      <c r="B52" s="784"/>
      <c r="C52" s="784"/>
      <c r="D52" s="784"/>
      <c r="E52" s="43" t="s">
        <v>374</v>
      </c>
      <c r="F52" s="33" t="s">
        <v>1002</v>
      </c>
      <c r="G52" s="33" t="s">
        <v>139</v>
      </c>
      <c r="H52" s="36">
        <v>1</v>
      </c>
      <c r="I52" s="36" t="s">
        <v>137</v>
      </c>
      <c r="J52" s="361"/>
      <c r="K52" s="361"/>
      <c r="L52" s="361"/>
      <c r="M52" s="36">
        <v>1</v>
      </c>
      <c r="N52" s="361"/>
      <c r="O52" s="361"/>
      <c r="P52" s="361"/>
      <c r="Q52" s="361"/>
      <c r="R52" s="361"/>
      <c r="S52" s="361"/>
      <c r="T52" s="361"/>
      <c r="U52" s="361"/>
      <c r="V52" s="361"/>
      <c r="W52" s="361"/>
      <c r="X52" s="783"/>
    </row>
    <row r="53" spans="1:24" ht="72" x14ac:dyDescent="0.2">
      <c r="A53" s="784"/>
      <c r="B53" s="784"/>
      <c r="C53" s="784"/>
      <c r="D53" s="784"/>
      <c r="E53" s="43" t="s">
        <v>377</v>
      </c>
      <c r="F53" s="33" t="s">
        <v>1401</v>
      </c>
      <c r="G53" s="33" t="s">
        <v>139</v>
      </c>
      <c r="H53" s="36">
        <v>1</v>
      </c>
      <c r="I53" s="36" t="s">
        <v>137</v>
      </c>
      <c r="J53" s="361"/>
      <c r="K53" s="361"/>
      <c r="L53" s="361"/>
      <c r="M53" s="36">
        <v>1</v>
      </c>
      <c r="N53" s="361"/>
      <c r="O53" s="361"/>
      <c r="P53" s="361"/>
      <c r="Q53" s="361"/>
      <c r="R53" s="361"/>
      <c r="S53" s="361"/>
      <c r="T53" s="361"/>
      <c r="U53" s="361"/>
      <c r="V53" s="361"/>
      <c r="W53" s="361"/>
      <c r="X53" s="783"/>
    </row>
    <row r="54" spans="1:24" ht="60" x14ac:dyDescent="0.2">
      <c r="A54" s="784"/>
      <c r="B54" s="784"/>
      <c r="C54" s="784"/>
      <c r="D54" s="784"/>
      <c r="E54" s="43" t="s">
        <v>380</v>
      </c>
      <c r="F54" s="33" t="s">
        <v>1011</v>
      </c>
      <c r="G54" s="33" t="s">
        <v>140</v>
      </c>
      <c r="H54" s="36">
        <v>2</v>
      </c>
      <c r="I54" s="36" t="s">
        <v>141</v>
      </c>
      <c r="J54" s="361"/>
      <c r="K54" s="361"/>
      <c r="L54" s="361"/>
      <c r="M54" s="36">
        <v>2</v>
      </c>
      <c r="N54" s="361"/>
      <c r="O54" s="361"/>
      <c r="P54" s="361"/>
      <c r="Q54" s="361"/>
      <c r="R54" s="361"/>
      <c r="S54" s="361"/>
      <c r="T54" s="361"/>
      <c r="U54" s="361"/>
      <c r="V54" s="361"/>
      <c r="W54" s="361"/>
      <c r="X54" s="785"/>
    </row>
    <row r="55" spans="1:24" ht="60" x14ac:dyDescent="0.2">
      <c r="A55" s="780" t="s">
        <v>1393</v>
      </c>
      <c r="B55" s="780" t="s">
        <v>1427</v>
      </c>
      <c r="C55" s="780" t="s">
        <v>1395</v>
      </c>
      <c r="D55" s="780" t="s">
        <v>1396</v>
      </c>
      <c r="E55" s="42">
        <v>8</v>
      </c>
      <c r="F55" s="26" t="s">
        <v>1428</v>
      </c>
      <c r="G55" s="26"/>
      <c r="H55" s="60">
        <f>SUM(H56:H60)</f>
        <v>5</v>
      </c>
      <c r="I55" s="30" t="s">
        <v>1429</v>
      </c>
      <c r="J55" s="30">
        <v>11488</v>
      </c>
      <c r="K55" s="782">
        <v>18895701230</v>
      </c>
      <c r="L55" s="781">
        <v>0</v>
      </c>
      <c r="M55" s="60">
        <f>SUM(M56:M60)</f>
        <v>5</v>
      </c>
      <c r="N55" s="781">
        <v>18640961334.75</v>
      </c>
      <c r="O55" s="781">
        <v>0</v>
      </c>
      <c r="P55" s="264" t="s">
        <v>1430</v>
      </c>
      <c r="Q55" s="37">
        <v>0</v>
      </c>
      <c r="R55" s="793">
        <v>43781</v>
      </c>
      <c r="S55" s="793">
        <v>43830</v>
      </c>
      <c r="T55" s="273">
        <f>+J55-Q55</f>
        <v>11488</v>
      </c>
      <c r="U55" s="61">
        <f>+M55/H55</f>
        <v>1</v>
      </c>
      <c r="V55" s="61">
        <f>+Q55/J55</f>
        <v>0</v>
      </c>
      <c r="W55" s="61">
        <f>+N55/K55</f>
        <v>0.98651863235191506</v>
      </c>
      <c r="X55" s="783" t="s">
        <v>1431</v>
      </c>
    </row>
    <row r="56" spans="1:24" ht="60" x14ac:dyDescent="0.2">
      <c r="A56" s="784"/>
      <c r="B56" s="784"/>
      <c r="C56" s="784"/>
      <c r="D56" s="784"/>
      <c r="E56" s="43" t="s">
        <v>397</v>
      </c>
      <c r="F56" s="33" t="s">
        <v>857</v>
      </c>
      <c r="G56" s="33" t="s">
        <v>139</v>
      </c>
      <c r="H56" s="36">
        <v>1</v>
      </c>
      <c r="I56" s="36" t="s">
        <v>137</v>
      </c>
      <c r="J56" s="361" t="s">
        <v>55</v>
      </c>
      <c r="K56" s="361"/>
      <c r="L56" s="361"/>
      <c r="M56" s="36">
        <v>1</v>
      </c>
      <c r="N56" s="361" t="s">
        <v>55</v>
      </c>
      <c r="O56" s="361"/>
      <c r="P56" s="361"/>
      <c r="Q56" s="361"/>
      <c r="R56" s="361"/>
      <c r="S56" s="361"/>
      <c r="T56" s="361"/>
      <c r="U56" s="361"/>
      <c r="V56" s="361"/>
      <c r="W56" s="361"/>
      <c r="X56" s="783"/>
    </row>
    <row r="57" spans="1:24" ht="36" x14ac:dyDescent="0.2">
      <c r="A57" s="784"/>
      <c r="B57" s="784"/>
      <c r="C57" s="784"/>
      <c r="D57" s="784"/>
      <c r="E57" s="43" t="s">
        <v>401</v>
      </c>
      <c r="F57" s="33" t="s">
        <v>135</v>
      </c>
      <c r="G57" s="33" t="s">
        <v>139</v>
      </c>
      <c r="H57" s="36">
        <v>1</v>
      </c>
      <c r="I57" s="36" t="s">
        <v>138</v>
      </c>
      <c r="J57" s="361"/>
      <c r="K57" s="361"/>
      <c r="L57" s="361"/>
      <c r="M57" s="36">
        <v>1</v>
      </c>
      <c r="N57" s="361"/>
      <c r="O57" s="361"/>
      <c r="P57" s="361"/>
      <c r="Q57" s="361"/>
      <c r="R57" s="361"/>
      <c r="S57" s="361"/>
      <c r="T57" s="361"/>
      <c r="U57" s="361"/>
      <c r="V57" s="361"/>
      <c r="W57" s="361"/>
      <c r="X57" s="783"/>
    </row>
    <row r="58" spans="1:24" ht="60" x14ac:dyDescent="0.2">
      <c r="A58" s="784"/>
      <c r="B58" s="784"/>
      <c r="C58" s="784"/>
      <c r="D58" s="784"/>
      <c r="E58" s="43" t="s">
        <v>404</v>
      </c>
      <c r="F58" s="33" t="s">
        <v>1002</v>
      </c>
      <c r="G58" s="33" t="s">
        <v>139</v>
      </c>
      <c r="H58" s="36">
        <v>1</v>
      </c>
      <c r="I58" s="36" t="s">
        <v>137</v>
      </c>
      <c r="J58" s="361"/>
      <c r="K58" s="361"/>
      <c r="L58" s="361"/>
      <c r="M58" s="36">
        <v>1</v>
      </c>
      <c r="N58" s="361"/>
      <c r="O58" s="361"/>
      <c r="P58" s="361"/>
      <c r="Q58" s="361"/>
      <c r="R58" s="361"/>
      <c r="S58" s="361"/>
      <c r="T58" s="361"/>
      <c r="U58" s="361"/>
      <c r="V58" s="361"/>
      <c r="W58" s="361"/>
      <c r="X58" s="783"/>
    </row>
    <row r="59" spans="1:24" ht="72" x14ac:dyDescent="0.2">
      <c r="A59" s="784"/>
      <c r="B59" s="784"/>
      <c r="C59" s="784"/>
      <c r="D59" s="784"/>
      <c r="E59" s="43" t="s">
        <v>1159</v>
      </c>
      <c r="F59" s="33" t="s">
        <v>1401</v>
      </c>
      <c r="G59" s="33" t="s">
        <v>139</v>
      </c>
      <c r="H59" s="36">
        <v>1</v>
      </c>
      <c r="I59" s="36" t="s">
        <v>137</v>
      </c>
      <c r="J59" s="361"/>
      <c r="K59" s="361"/>
      <c r="L59" s="361"/>
      <c r="M59" s="36">
        <v>1</v>
      </c>
      <c r="N59" s="361"/>
      <c r="O59" s="361"/>
      <c r="P59" s="361"/>
      <c r="Q59" s="361"/>
      <c r="R59" s="361"/>
      <c r="S59" s="361"/>
      <c r="T59" s="361"/>
      <c r="U59" s="361"/>
      <c r="V59" s="361"/>
      <c r="W59" s="361"/>
      <c r="X59" s="783"/>
    </row>
    <row r="60" spans="1:24" ht="60" x14ac:dyDescent="0.2">
      <c r="A60" s="784"/>
      <c r="B60" s="784"/>
      <c r="C60" s="784"/>
      <c r="D60" s="784"/>
      <c r="E60" s="43" t="s">
        <v>1163</v>
      </c>
      <c r="F60" s="33" t="s">
        <v>1011</v>
      </c>
      <c r="G60" s="33" t="s">
        <v>140</v>
      </c>
      <c r="H60" s="36">
        <v>1</v>
      </c>
      <c r="I60" s="36" t="s">
        <v>141</v>
      </c>
      <c r="J60" s="361"/>
      <c r="K60" s="361"/>
      <c r="L60" s="361"/>
      <c r="M60" s="36">
        <v>1</v>
      </c>
      <c r="N60" s="361"/>
      <c r="O60" s="361"/>
      <c r="P60" s="361"/>
      <c r="Q60" s="361"/>
      <c r="R60" s="361"/>
      <c r="S60" s="361"/>
      <c r="T60" s="361"/>
      <c r="U60" s="361"/>
      <c r="V60" s="361"/>
      <c r="W60" s="361"/>
      <c r="X60" s="785"/>
    </row>
    <row r="61" spans="1:24" ht="72" x14ac:dyDescent="0.2">
      <c r="A61" s="780" t="s">
        <v>1393</v>
      </c>
      <c r="B61" s="780" t="s">
        <v>1427</v>
      </c>
      <c r="C61" s="780" t="s">
        <v>1395</v>
      </c>
      <c r="D61" s="780" t="s">
        <v>1396</v>
      </c>
      <c r="E61" s="42">
        <v>9</v>
      </c>
      <c r="F61" s="26" t="s">
        <v>1432</v>
      </c>
      <c r="G61" s="26"/>
      <c r="H61" s="60">
        <f>SUM(H62:H66)</f>
        <v>5</v>
      </c>
      <c r="I61" s="30" t="s">
        <v>1433</v>
      </c>
      <c r="J61" s="30">
        <v>1965</v>
      </c>
      <c r="K61" s="782">
        <v>831160028</v>
      </c>
      <c r="L61" s="781">
        <v>0</v>
      </c>
      <c r="M61" s="60">
        <f>SUM(M62:M66)</f>
        <v>5</v>
      </c>
      <c r="N61" s="781">
        <v>719535034.17000008</v>
      </c>
      <c r="O61" s="781">
        <v>0</v>
      </c>
      <c r="P61" s="264" t="s">
        <v>1434</v>
      </c>
      <c r="Q61" s="37"/>
      <c r="R61" s="793">
        <v>43769</v>
      </c>
      <c r="S61" s="793">
        <v>43830</v>
      </c>
      <c r="T61" s="273">
        <f>+J61-Q61</f>
        <v>1965</v>
      </c>
      <c r="U61" s="61">
        <f>+M61/H61</f>
        <v>1</v>
      </c>
      <c r="V61" s="61">
        <f>+Q61/J61</f>
        <v>0</v>
      </c>
      <c r="W61" s="61">
        <f>+N61/K61</f>
        <v>0.86569975688243761</v>
      </c>
      <c r="X61" s="783" t="s">
        <v>1435</v>
      </c>
    </row>
    <row r="62" spans="1:24" ht="24" x14ac:dyDescent="0.2">
      <c r="A62" s="784"/>
      <c r="B62" s="784"/>
      <c r="C62" s="784"/>
      <c r="D62" s="784"/>
      <c r="E62" s="43" t="s">
        <v>409</v>
      </c>
      <c r="F62" s="33" t="s">
        <v>857</v>
      </c>
      <c r="G62" s="33" t="s">
        <v>139</v>
      </c>
      <c r="H62" s="36">
        <v>1</v>
      </c>
      <c r="I62" s="36" t="s">
        <v>137</v>
      </c>
      <c r="J62" s="361" t="s">
        <v>55</v>
      </c>
      <c r="K62" s="361"/>
      <c r="L62" s="361"/>
      <c r="M62" s="36">
        <v>1</v>
      </c>
      <c r="N62" s="361" t="s">
        <v>55</v>
      </c>
      <c r="O62" s="361"/>
      <c r="P62" s="361"/>
      <c r="Q62" s="361"/>
      <c r="R62" s="361"/>
      <c r="S62" s="361"/>
      <c r="T62" s="361"/>
      <c r="U62" s="361"/>
      <c r="V62" s="361"/>
      <c r="W62" s="361"/>
      <c r="X62" s="783"/>
    </row>
    <row r="63" spans="1:24" ht="24" x14ac:dyDescent="0.2">
      <c r="A63" s="784"/>
      <c r="B63" s="784"/>
      <c r="C63" s="784"/>
      <c r="D63" s="784"/>
      <c r="E63" s="43" t="s">
        <v>413</v>
      </c>
      <c r="F63" s="33" t="s">
        <v>135</v>
      </c>
      <c r="G63" s="33" t="s">
        <v>139</v>
      </c>
      <c r="H63" s="36">
        <v>1</v>
      </c>
      <c r="I63" s="36" t="s">
        <v>138</v>
      </c>
      <c r="J63" s="361"/>
      <c r="K63" s="361"/>
      <c r="L63" s="361"/>
      <c r="M63" s="36">
        <v>1</v>
      </c>
      <c r="N63" s="361"/>
      <c r="O63" s="361"/>
      <c r="P63" s="361"/>
      <c r="Q63" s="361"/>
      <c r="R63" s="361"/>
      <c r="S63" s="361"/>
      <c r="T63" s="361"/>
      <c r="U63" s="361"/>
      <c r="V63" s="361"/>
      <c r="W63" s="361"/>
      <c r="X63" s="783"/>
    </row>
    <row r="64" spans="1:24" ht="24" x14ac:dyDescent="0.2">
      <c r="A64" s="784"/>
      <c r="B64" s="784"/>
      <c r="C64" s="784"/>
      <c r="D64" s="784"/>
      <c r="E64" s="43" t="s">
        <v>416</v>
      </c>
      <c r="F64" s="33" t="s">
        <v>1002</v>
      </c>
      <c r="G64" s="33" t="s">
        <v>139</v>
      </c>
      <c r="H64" s="36">
        <v>1</v>
      </c>
      <c r="I64" s="36" t="s">
        <v>137</v>
      </c>
      <c r="J64" s="361"/>
      <c r="K64" s="361"/>
      <c r="L64" s="361"/>
      <c r="M64" s="36">
        <v>1</v>
      </c>
      <c r="N64" s="361"/>
      <c r="O64" s="361"/>
      <c r="P64" s="361"/>
      <c r="Q64" s="361"/>
      <c r="R64" s="361"/>
      <c r="S64" s="361"/>
      <c r="T64" s="361"/>
      <c r="U64" s="361"/>
      <c r="V64" s="361"/>
      <c r="W64" s="361"/>
      <c r="X64" s="783"/>
    </row>
    <row r="65" spans="1:24" ht="24" x14ac:dyDescent="0.2">
      <c r="A65" s="784"/>
      <c r="B65" s="784"/>
      <c r="C65" s="784"/>
      <c r="D65" s="784"/>
      <c r="E65" s="43" t="s">
        <v>419</v>
      </c>
      <c r="F65" s="33" t="s">
        <v>1401</v>
      </c>
      <c r="G65" s="33" t="s">
        <v>139</v>
      </c>
      <c r="H65" s="36">
        <v>1</v>
      </c>
      <c r="I65" s="36" t="s">
        <v>137</v>
      </c>
      <c r="J65" s="361"/>
      <c r="K65" s="361"/>
      <c r="L65" s="361"/>
      <c r="M65" s="36">
        <v>1</v>
      </c>
      <c r="N65" s="361"/>
      <c r="O65" s="361"/>
      <c r="P65" s="361"/>
      <c r="Q65" s="361"/>
      <c r="R65" s="361"/>
      <c r="S65" s="361"/>
      <c r="T65" s="361"/>
      <c r="U65" s="361"/>
      <c r="V65" s="361"/>
      <c r="W65" s="361"/>
      <c r="X65" s="783"/>
    </row>
    <row r="66" spans="1:24" ht="24" x14ac:dyDescent="0.2">
      <c r="A66" s="784"/>
      <c r="B66" s="784"/>
      <c r="C66" s="784"/>
      <c r="D66" s="784"/>
      <c r="E66" s="43" t="s">
        <v>422</v>
      </c>
      <c r="F66" s="33" t="s">
        <v>1011</v>
      </c>
      <c r="G66" s="33" t="s">
        <v>140</v>
      </c>
      <c r="H66" s="36">
        <v>1</v>
      </c>
      <c r="I66" s="36" t="s">
        <v>141</v>
      </c>
      <c r="J66" s="361"/>
      <c r="K66" s="361"/>
      <c r="L66" s="361"/>
      <c r="M66" s="36">
        <v>1</v>
      </c>
      <c r="N66" s="361"/>
      <c r="O66" s="361"/>
      <c r="P66" s="361"/>
      <c r="Q66" s="361"/>
      <c r="R66" s="361"/>
      <c r="S66" s="361"/>
      <c r="T66" s="361"/>
      <c r="U66" s="361"/>
      <c r="V66" s="361"/>
      <c r="W66" s="361"/>
      <c r="X66" s="785"/>
    </row>
    <row r="67" spans="1:24" ht="24" x14ac:dyDescent="0.2">
      <c r="A67" s="780" t="s">
        <v>1393</v>
      </c>
      <c r="B67" s="780" t="s">
        <v>1427</v>
      </c>
      <c r="C67" s="780" t="s">
        <v>1395</v>
      </c>
      <c r="D67" s="780" t="s">
        <v>1396</v>
      </c>
      <c r="E67" s="42">
        <v>10</v>
      </c>
      <c r="F67" s="26" t="s">
        <v>1436</v>
      </c>
      <c r="G67" s="26"/>
      <c r="H67" s="60">
        <f>SUM(H68:H72)</f>
        <v>5</v>
      </c>
      <c r="I67" s="30" t="s">
        <v>1437</v>
      </c>
      <c r="J67" s="30">
        <v>474</v>
      </c>
      <c r="K67" s="782">
        <v>6694540938</v>
      </c>
      <c r="L67" s="781">
        <v>0</v>
      </c>
      <c r="M67" s="60">
        <f>SUM(M68:M72)</f>
        <v>5</v>
      </c>
      <c r="N67" s="781">
        <v>4094076000</v>
      </c>
      <c r="O67" s="781">
        <v>0</v>
      </c>
      <c r="P67" s="264" t="s">
        <v>1438</v>
      </c>
      <c r="Q67" s="37">
        <v>474</v>
      </c>
      <c r="R67" s="793">
        <v>43798</v>
      </c>
      <c r="S67" s="793">
        <v>43830</v>
      </c>
      <c r="T67" s="273">
        <f>+J67-Q67</f>
        <v>0</v>
      </c>
      <c r="U67" s="61">
        <f>+M67/H67</f>
        <v>1</v>
      </c>
      <c r="V67" s="61">
        <f>+Q67/J67</f>
        <v>1</v>
      </c>
      <c r="W67" s="61">
        <f>+N67/K67</f>
        <v>0.61155440498704439</v>
      </c>
      <c r="X67" s="783" t="s">
        <v>1439</v>
      </c>
    </row>
    <row r="68" spans="1:24" ht="24" x14ac:dyDescent="0.2">
      <c r="A68" s="784"/>
      <c r="B68" s="784"/>
      <c r="C68" s="784"/>
      <c r="D68" s="784"/>
      <c r="E68" s="43" t="s">
        <v>426</v>
      </c>
      <c r="F68" s="33" t="s">
        <v>857</v>
      </c>
      <c r="G68" s="33" t="s">
        <v>139</v>
      </c>
      <c r="H68" s="36">
        <v>1</v>
      </c>
      <c r="I68" s="36" t="s">
        <v>137</v>
      </c>
      <c r="J68" s="361" t="s">
        <v>55</v>
      </c>
      <c r="K68" s="361"/>
      <c r="L68" s="361"/>
      <c r="M68" s="36">
        <v>1</v>
      </c>
      <c r="N68" s="361" t="s">
        <v>55</v>
      </c>
      <c r="O68" s="361"/>
      <c r="P68" s="361"/>
      <c r="Q68" s="361"/>
      <c r="R68" s="361"/>
      <c r="S68" s="361"/>
      <c r="T68" s="361"/>
      <c r="U68" s="361"/>
      <c r="V68" s="361"/>
      <c r="W68" s="361"/>
      <c r="X68" s="783"/>
    </row>
    <row r="69" spans="1:24" ht="24" x14ac:dyDescent="0.2">
      <c r="A69" s="784"/>
      <c r="B69" s="784"/>
      <c r="C69" s="784"/>
      <c r="D69" s="784"/>
      <c r="E69" s="43" t="s">
        <v>428</v>
      </c>
      <c r="F69" s="33" t="s">
        <v>135</v>
      </c>
      <c r="G69" s="33" t="s">
        <v>139</v>
      </c>
      <c r="H69" s="36">
        <v>1</v>
      </c>
      <c r="I69" s="36" t="s">
        <v>138</v>
      </c>
      <c r="J69" s="361"/>
      <c r="K69" s="361"/>
      <c r="L69" s="361"/>
      <c r="M69" s="36">
        <v>1</v>
      </c>
      <c r="N69" s="361"/>
      <c r="O69" s="361"/>
      <c r="P69" s="361"/>
      <c r="Q69" s="361"/>
      <c r="R69" s="361"/>
      <c r="S69" s="361"/>
      <c r="T69" s="361"/>
      <c r="U69" s="361"/>
      <c r="V69" s="361"/>
      <c r="W69" s="361"/>
      <c r="X69" s="783"/>
    </row>
    <row r="70" spans="1:24" ht="24" x14ac:dyDescent="0.2">
      <c r="A70" s="784"/>
      <c r="B70" s="784"/>
      <c r="C70" s="784"/>
      <c r="D70" s="784"/>
      <c r="E70" s="43" t="s">
        <v>429</v>
      </c>
      <c r="F70" s="33" t="s">
        <v>1002</v>
      </c>
      <c r="G70" s="33" t="s">
        <v>139</v>
      </c>
      <c r="H70" s="36">
        <v>1</v>
      </c>
      <c r="I70" s="36" t="s">
        <v>137</v>
      </c>
      <c r="J70" s="361"/>
      <c r="K70" s="361"/>
      <c r="L70" s="361"/>
      <c r="M70" s="36">
        <v>1</v>
      </c>
      <c r="N70" s="361"/>
      <c r="O70" s="361"/>
      <c r="P70" s="361"/>
      <c r="Q70" s="361"/>
      <c r="R70" s="361"/>
      <c r="S70" s="361"/>
      <c r="T70" s="361"/>
      <c r="U70" s="361"/>
      <c r="V70" s="361"/>
      <c r="W70" s="361"/>
      <c r="X70" s="783"/>
    </row>
    <row r="71" spans="1:24" ht="24" x14ac:dyDescent="0.2">
      <c r="A71" s="784"/>
      <c r="B71" s="784"/>
      <c r="C71" s="784"/>
      <c r="D71" s="784"/>
      <c r="E71" s="43" t="s">
        <v>430</v>
      </c>
      <c r="F71" s="33" t="s">
        <v>1401</v>
      </c>
      <c r="G71" s="33" t="s">
        <v>139</v>
      </c>
      <c r="H71" s="36">
        <v>1</v>
      </c>
      <c r="I71" s="36" t="s">
        <v>137</v>
      </c>
      <c r="J71" s="361"/>
      <c r="K71" s="361"/>
      <c r="L71" s="361"/>
      <c r="M71" s="36">
        <v>1</v>
      </c>
      <c r="N71" s="361"/>
      <c r="O71" s="361"/>
      <c r="P71" s="361"/>
      <c r="Q71" s="361"/>
      <c r="R71" s="361"/>
      <c r="S71" s="361"/>
      <c r="T71" s="361"/>
      <c r="U71" s="361"/>
      <c r="V71" s="361"/>
      <c r="W71" s="361"/>
      <c r="X71" s="783"/>
    </row>
    <row r="72" spans="1:24" ht="24" x14ac:dyDescent="0.2">
      <c r="A72" s="784"/>
      <c r="B72" s="784"/>
      <c r="C72" s="784"/>
      <c r="D72" s="784"/>
      <c r="E72" s="43" t="s">
        <v>433</v>
      </c>
      <c r="F72" s="33" t="s">
        <v>1011</v>
      </c>
      <c r="G72" s="33" t="s">
        <v>140</v>
      </c>
      <c r="H72" s="36">
        <v>1</v>
      </c>
      <c r="I72" s="36" t="s">
        <v>141</v>
      </c>
      <c r="J72" s="361"/>
      <c r="K72" s="361"/>
      <c r="L72" s="361"/>
      <c r="M72" s="36">
        <v>1</v>
      </c>
      <c r="N72" s="361"/>
      <c r="O72" s="361"/>
      <c r="P72" s="361"/>
      <c r="Q72" s="361"/>
      <c r="R72" s="361"/>
      <c r="S72" s="361"/>
      <c r="T72" s="361"/>
      <c r="U72" s="361"/>
      <c r="V72" s="361"/>
      <c r="W72" s="361"/>
      <c r="X72" s="785"/>
    </row>
    <row r="73" spans="1:24" ht="36" x14ac:dyDescent="0.2">
      <c r="A73" s="780" t="s">
        <v>1393</v>
      </c>
      <c r="B73" s="780" t="s">
        <v>1427</v>
      </c>
      <c r="C73" s="780" t="s">
        <v>1395</v>
      </c>
      <c r="D73" s="780" t="s">
        <v>1396</v>
      </c>
      <c r="E73" s="42">
        <v>11</v>
      </c>
      <c r="F73" s="26" t="s">
        <v>1440</v>
      </c>
      <c r="G73" s="26"/>
      <c r="H73" s="60">
        <f>SUM(H74:H78)</f>
        <v>4</v>
      </c>
      <c r="I73" s="30" t="s">
        <v>1441</v>
      </c>
      <c r="J73" s="30">
        <v>85</v>
      </c>
      <c r="K73" s="782">
        <v>1993680721</v>
      </c>
      <c r="L73" s="781">
        <v>0</v>
      </c>
      <c r="M73" s="60">
        <f>SUM(M74:M78)</f>
        <v>4</v>
      </c>
      <c r="N73" s="781">
        <v>0</v>
      </c>
      <c r="O73" s="781">
        <v>0</v>
      </c>
      <c r="P73" s="264" t="s">
        <v>1442</v>
      </c>
      <c r="Q73" s="37">
        <v>0</v>
      </c>
      <c r="R73" s="37"/>
      <c r="S73" s="37"/>
      <c r="T73" s="273">
        <f>+J73-Q73</f>
        <v>85</v>
      </c>
      <c r="U73" s="61">
        <f>+M73/H73</f>
        <v>1</v>
      </c>
      <c r="V73" s="61">
        <f>+Q73/J73</f>
        <v>0</v>
      </c>
      <c r="W73" s="61">
        <f>+N73/K73</f>
        <v>0</v>
      </c>
      <c r="X73" s="783" t="s">
        <v>1443</v>
      </c>
    </row>
    <row r="74" spans="1:24" ht="24" x14ac:dyDescent="0.2">
      <c r="A74" s="784"/>
      <c r="B74" s="784"/>
      <c r="C74" s="784"/>
      <c r="D74" s="784"/>
      <c r="E74" s="43" t="s">
        <v>436</v>
      </c>
      <c r="F74" s="33" t="s">
        <v>857</v>
      </c>
      <c r="G74" s="33" t="s">
        <v>139</v>
      </c>
      <c r="H74" s="36">
        <v>1</v>
      </c>
      <c r="I74" s="36" t="s">
        <v>137</v>
      </c>
      <c r="J74" s="361" t="s">
        <v>55</v>
      </c>
      <c r="K74" s="361"/>
      <c r="L74" s="361"/>
      <c r="M74" s="36">
        <v>1</v>
      </c>
      <c r="N74" s="361" t="s">
        <v>55</v>
      </c>
      <c r="O74" s="361"/>
      <c r="P74" s="361"/>
      <c r="Q74" s="361"/>
      <c r="R74" s="361"/>
      <c r="S74" s="361"/>
      <c r="T74" s="361"/>
      <c r="U74" s="361"/>
      <c r="V74" s="361"/>
      <c r="W74" s="361"/>
      <c r="X74" s="783"/>
    </row>
    <row r="75" spans="1:24" ht="24" x14ac:dyDescent="0.2">
      <c r="A75" s="784"/>
      <c r="B75" s="784"/>
      <c r="C75" s="784"/>
      <c r="D75" s="784"/>
      <c r="E75" s="43" t="s">
        <v>440</v>
      </c>
      <c r="F75" s="33" t="s">
        <v>135</v>
      </c>
      <c r="G75" s="33" t="s">
        <v>139</v>
      </c>
      <c r="H75" s="36">
        <v>1</v>
      </c>
      <c r="I75" s="36" t="s">
        <v>138</v>
      </c>
      <c r="J75" s="361"/>
      <c r="K75" s="361"/>
      <c r="L75" s="361"/>
      <c r="M75" s="36">
        <v>1</v>
      </c>
      <c r="N75" s="361"/>
      <c r="O75" s="361"/>
      <c r="P75" s="361"/>
      <c r="Q75" s="361"/>
      <c r="R75" s="361"/>
      <c r="S75" s="361"/>
      <c r="T75" s="361"/>
      <c r="U75" s="361"/>
      <c r="V75" s="361"/>
      <c r="W75" s="361"/>
      <c r="X75" s="783"/>
    </row>
    <row r="76" spans="1:24" ht="24" x14ac:dyDescent="0.2">
      <c r="A76" s="784"/>
      <c r="B76" s="784"/>
      <c r="C76" s="784"/>
      <c r="D76" s="784"/>
      <c r="E76" s="43" t="s">
        <v>443</v>
      </c>
      <c r="F76" s="33" t="s">
        <v>1002</v>
      </c>
      <c r="G76" s="33" t="s">
        <v>139</v>
      </c>
      <c r="H76" s="36">
        <v>1</v>
      </c>
      <c r="I76" s="36" t="s">
        <v>137</v>
      </c>
      <c r="J76" s="361"/>
      <c r="K76" s="361"/>
      <c r="L76" s="361"/>
      <c r="M76" s="36">
        <v>1</v>
      </c>
      <c r="N76" s="361"/>
      <c r="O76" s="361"/>
      <c r="P76" s="361"/>
      <c r="Q76" s="361"/>
      <c r="R76" s="361"/>
      <c r="S76" s="361"/>
      <c r="T76" s="361"/>
      <c r="U76" s="361"/>
      <c r="V76" s="361"/>
      <c r="W76" s="361"/>
      <c r="X76" s="783"/>
    </row>
    <row r="77" spans="1:24" ht="24" x14ac:dyDescent="0.2">
      <c r="A77" s="784"/>
      <c r="B77" s="784"/>
      <c r="C77" s="784"/>
      <c r="D77" s="784"/>
      <c r="E77" s="43" t="s">
        <v>446</v>
      </c>
      <c r="F77" s="33" t="s">
        <v>1401</v>
      </c>
      <c r="G77" s="33" t="s">
        <v>139</v>
      </c>
      <c r="H77" s="36">
        <v>1</v>
      </c>
      <c r="I77" s="36" t="s">
        <v>137</v>
      </c>
      <c r="J77" s="361"/>
      <c r="K77" s="361"/>
      <c r="L77" s="361"/>
      <c r="M77" s="36">
        <v>1</v>
      </c>
      <c r="N77" s="361"/>
      <c r="O77" s="361"/>
      <c r="P77" s="361"/>
      <c r="Q77" s="361"/>
      <c r="R77" s="361"/>
      <c r="S77" s="361"/>
      <c r="T77" s="361"/>
      <c r="U77" s="361"/>
      <c r="V77" s="361"/>
      <c r="W77" s="361"/>
      <c r="X77" s="783"/>
    </row>
    <row r="78" spans="1:24" ht="24" x14ac:dyDescent="0.2">
      <c r="A78" s="784"/>
      <c r="B78" s="784"/>
      <c r="C78" s="784"/>
      <c r="D78" s="784"/>
      <c r="E78" s="43" t="s">
        <v>1444</v>
      </c>
      <c r="F78" s="33" t="s">
        <v>1011</v>
      </c>
      <c r="G78" s="33" t="s">
        <v>140</v>
      </c>
      <c r="H78" s="36">
        <v>0</v>
      </c>
      <c r="I78" s="36" t="s">
        <v>141</v>
      </c>
      <c r="J78" s="361"/>
      <c r="K78" s="361"/>
      <c r="L78" s="361"/>
      <c r="M78" s="36">
        <v>0</v>
      </c>
      <c r="N78" s="361"/>
      <c r="O78" s="361"/>
      <c r="P78" s="361"/>
      <c r="Q78" s="361"/>
      <c r="R78" s="361"/>
      <c r="S78" s="361"/>
      <c r="T78" s="361"/>
      <c r="U78" s="361"/>
      <c r="V78" s="361"/>
      <c r="W78" s="361"/>
      <c r="X78" s="785"/>
    </row>
    <row r="79" spans="1:24" ht="36" x14ac:dyDescent="0.2">
      <c r="A79" s="780" t="s">
        <v>1393</v>
      </c>
      <c r="B79" s="780" t="s">
        <v>1427</v>
      </c>
      <c r="C79" s="780" t="s">
        <v>1395</v>
      </c>
      <c r="D79" s="780" t="s">
        <v>1396</v>
      </c>
      <c r="E79" s="42">
        <v>12</v>
      </c>
      <c r="F79" s="26" t="s">
        <v>1445</v>
      </c>
      <c r="G79" s="26"/>
      <c r="H79" s="60">
        <f>SUM(H80:H84)</f>
        <v>5</v>
      </c>
      <c r="I79" s="30" t="s">
        <v>1446</v>
      </c>
      <c r="J79" s="30">
        <v>95</v>
      </c>
      <c r="K79" s="782">
        <v>2692994575</v>
      </c>
      <c r="L79" s="781">
        <v>0</v>
      </c>
      <c r="M79" s="60">
        <f>SUM(M80:M84)</f>
        <v>5</v>
      </c>
      <c r="N79" s="781">
        <v>2654507772</v>
      </c>
      <c r="O79" s="781">
        <v>0</v>
      </c>
      <c r="P79" s="264" t="s">
        <v>1447</v>
      </c>
      <c r="Q79" s="37">
        <v>95</v>
      </c>
      <c r="R79" s="793">
        <v>43830</v>
      </c>
      <c r="S79" s="793">
        <v>43830</v>
      </c>
      <c r="T79" s="273">
        <f>+J79-Q79</f>
        <v>0</v>
      </c>
      <c r="U79" s="61">
        <f>+M79/H79</f>
        <v>1</v>
      </c>
      <c r="V79" s="61">
        <f>+Q79/J79</f>
        <v>1</v>
      </c>
      <c r="W79" s="61">
        <f>+N79/K79</f>
        <v>0.98570854789040929</v>
      </c>
      <c r="X79" s="783" t="s">
        <v>1448</v>
      </c>
    </row>
    <row r="80" spans="1:24" ht="24" x14ac:dyDescent="0.2">
      <c r="A80" s="784"/>
      <c r="B80" s="784"/>
      <c r="C80" s="784"/>
      <c r="D80" s="784"/>
      <c r="E80" s="43" t="s">
        <v>452</v>
      </c>
      <c r="F80" s="33" t="s">
        <v>857</v>
      </c>
      <c r="G80" s="33" t="s">
        <v>139</v>
      </c>
      <c r="H80" s="36">
        <v>1</v>
      </c>
      <c r="I80" s="36" t="s">
        <v>137</v>
      </c>
      <c r="J80" s="361" t="s">
        <v>55</v>
      </c>
      <c r="K80" s="361"/>
      <c r="L80" s="361"/>
      <c r="M80" s="36">
        <v>1</v>
      </c>
      <c r="N80" s="361" t="s">
        <v>55</v>
      </c>
      <c r="O80" s="361"/>
      <c r="P80" s="361"/>
      <c r="Q80" s="361"/>
      <c r="R80" s="361"/>
      <c r="S80" s="361"/>
      <c r="T80" s="361"/>
      <c r="U80" s="361"/>
      <c r="V80" s="361"/>
      <c r="W80" s="361"/>
      <c r="X80" s="783"/>
    </row>
    <row r="81" spans="1:24" ht="24" x14ac:dyDescent="0.2">
      <c r="A81" s="784"/>
      <c r="B81" s="784"/>
      <c r="C81" s="784"/>
      <c r="D81" s="784"/>
      <c r="E81" s="43" t="s">
        <v>456</v>
      </c>
      <c r="F81" s="33" t="s">
        <v>135</v>
      </c>
      <c r="G81" s="33" t="s">
        <v>139</v>
      </c>
      <c r="H81" s="36">
        <v>1</v>
      </c>
      <c r="I81" s="36" t="s">
        <v>138</v>
      </c>
      <c r="J81" s="361"/>
      <c r="K81" s="361"/>
      <c r="L81" s="361"/>
      <c r="M81" s="36">
        <v>1</v>
      </c>
      <c r="N81" s="361"/>
      <c r="O81" s="361"/>
      <c r="P81" s="361"/>
      <c r="Q81" s="361"/>
      <c r="R81" s="361"/>
      <c r="S81" s="361"/>
      <c r="T81" s="361"/>
      <c r="U81" s="361"/>
      <c r="V81" s="361"/>
      <c r="W81" s="361"/>
      <c r="X81" s="783"/>
    </row>
    <row r="82" spans="1:24" ht="24" x14ac:dyDescent="0.2">
      <c r="A82" s="784"/>
      <c r="B82" s="784"/>
      <c r="C82" s="784"/>
      <c r="D82" s="784"/>
      <c r="E82" s="43" t="s">
        <v>459</v>
      </c>
      <c r="F82" s="33" t="s">
        <v>1002</v>
      </c>
      <c r="G82" s="33" t="s">
        <v>139</v>
      </c>
      <c r="H82" s="36">
        <v>1</v>
      </c>
      <c r="I82" s="36" t="s">
        <v>137</v>
      </c>
      <c r="J82" s="361"/>
      <c r="K82" s="361"/>
      <c r="L82" s="361"/>
      <c r="M82" s="36">
        <v>1</v>
      </c>
      <c r="N82" s="361"/>
      <c r="O82" s="361"/>
      <c r="P82" s="361"/>
      <c r="Q82" s="361"/>
      <c r="R82" s="361"/>
      <c r="S82" s="361"/>
      <c r="T82" s="361"/>
      <c r="U82" s="361"/>
      <c r="V82" s="361"/>
      <c r="W82" s="361"/>
      <c r="X82" s="783"/>
    </row>
    <row r="83" spans="1:24" ht="24" x14ac:dyDescent="0.2">
      <c r="A83" s="784"/>
      <c r="B83" s="784"/>
      <c r="C83" s="784"/>
      <c r="D83" s="784"/>
      <c r="E83" s="43" t="s">
        <v>461</v>
      </c>
      <c r="F83" s="33" t="s">
        <v>1401</v>
      </c>
      <c r="G83" s="33" t="s">
        <v>139</v>
      </c>
      <c r="H83" s="36">
        <v>1</v>
      </c>
      <c r="I83" s="36" t="s">
        <v>137</v>
      </c>
      <c r="J83" s="361"/>
      <c r="K83" s="361"/>
      <c r="L83" s="361"/>
      <c r="M83" s="36">
        <v>1</v>
      </c>
      <c r="N83" s="361"/>
      <c r="O83" s="361"/>
      <c r="P83" s="361"/>
      <c r="Q83" s="361"/>
      <c r="R83" s="361"/>
      <c r="S83" s="361"/>
      <c r="T83" s="361"/>
      <c r="U83" s="361"/>
      <c r="V83" s="361"/>
      <c r="W83" s="361"/>
      <c r="X83" s="783"/>
    </row>
    <row r="84" spans="1:24" ht="24" x14ac:dyDescent="0.2">
      <c r="A84" s="784"/>
      <c r="B84" s="784"/>
      <c r="C84" s="784"/>
      <c r="D84" s="784"/>
      <c r="E84" s="43" t="s">
        <v>464</v>
      </c>
      <c r="F84" s="33" t="s">
        <v>1011</v>
      </c>
      <c r="G84" s="33" t="s">
        <v>140</v>
      </c>
      <c r="H84" s="36">
        <v>1</v>
      </c>
      <c r="I84" s="36" t="s">
        <v>141</v>
      </c>
      <c r="J84" s="361"/>
      <c r="K84" s="361"/>
      <c r="L84" s="361"/>
      <c r="M84" s="36">
        <v>1</v>
      </c>
      <c r="N84" s="361"/>
      <c r="O84" s="361"/>
      <c r="P84" s="361"/>
      <c r="Q84" s="361"/>
      <c r="R84" s="361"/>
      <c r="S84" s="361"/>
      <c r="T84" s="361"/>
      <c r="U84" s="361"/>
      <c r="V84" s="361"/>
      <c r="W84" s="361"/>
      <c r="X84" s="785"/>
    </row>
    <row r="85" spans="1:24" ht="48" x14ac:dyDescent="0.2">
      <c r="A85" s="780" t="s">
        <v>1393</v>
      </c>
      <c r="B85" s="780" t="s">
        <v>1449</v>
      </c>
      <c r="C85" s="780" t="s">
        <v>1395</v>
      </c>
      <c r="D85" s="780" t="s">
        <v>1396</v>
      </c>
      <c r="E85" s="42">
        <v>13</v>
      </c>
      <c r="F85" s="26" t="s">
        <v>1450</v>
      </c>
      <c r="G85" s="26"/>
      <c r="H85" s="60">
        <f>SUM(H86:H90)</f>
        <v>5</v>
      </c>
      <c r="I85" s="30" t="s">
        <v>1451</v>
      </c>
      <c r="J85" s="30">
        <v>4</v>
      </c>
      <c r="K85" s="782">
        <v>190799999</v>
      </c>
      <c r="L85" s="781">
        <v>0</v>
      </c>
      <c r="M85" s="60">
        <f>SUM(M86:M90)</f>
        <v>5</v>
      </c>
      <c r="N85" s="781">
        <v>190799999</v>
      </c>
      <c r="O85" s="781">
        <v>0</v>
      </c>
      <c r="P85" s="786" t="s">
        <v>1452</v>
      </c>
      <c r="Q85" s="37">
        <v>0</v>
      </c>
      <c r="R85" s="793">
        <v>43797</v>
      </c>
      <c r="S85" s="793">
        <v>43830</v>
      </c>
      <c r="T85" s="273">
        <f>+J85-Q85</f>
        <v>4</v>
      </c>
      <c r="U85" s="61">
        <f>+M85/H85</f>
        <v>1</v>
      </c>
      <c r="V85" s="61">
        <f>+Q85/J85</f>
        <v>0</v>
      </c>
      <c r="W85" s="61">
        <f>+N85/K85</f>
        <v>1</v>
      </c>
      <c r="X85" s="789" t="s">
        <v>1453</v>
      </c>
    </row>
    <row r="86" spans="1:24" ht="24" x14ac:dyDescent="0.2">
      <c r="A86" s="784"/>
      <c r="B86" s="784"/>
      <c r="C86" s="784"/>
      <c r="D86" s="784"/>
      <c r="E86" s="43" t="s">
        <v>485</v>
      </c>
      <c r="F86" s="33" t="s">
        <v>857</v>
      </c>
      <c r="G86" s="33" t="s">
        <v>139</v>
      </c>
      <c r="H86" s="36">
        <v>1</v>
      </c>
      <c r="I86" s="36" t="s">
        <v>137</v>
      </c>
      <c r="J86" s="361" t="s">
        <v>55</v>
      </c>
      <c r="K86" s="361"/>
      <c r="L86" s="361"/>
      <c r="M86" s="36">
        <v>1</v>
      </c>
      <c r="N86" s="361" t="s">
        <v>55</v>
      </c>
      <c r="O86" s="361"/>
      <c r="P86" s="361"/>
      <c r="Q86" s="361"/>
      <c r="R86" s="361"/>
      <c r="S86" s="361"/>
      <c r="T86" s="361"/>
      <c r="U86" s="361"/>
      <c r="V86" s="361"/>
      <c r="W86" s="361"/>
      <c r="X86" s="789"/>
    </row>
    <row r="87" spans="1:24" ht="24" x14ac:dyDescent="0.2">
      <c r="A87" s="784"/>
      <c r="B87" s="784"/>
      <c r="C87" s="784"/>
      <c r="D87" s="784"/>
      <c r="E87" s="43" t="s">
        <v>489</v>
      </c>
      <c r="F87" s="33" t="s">
        <v>135</v>
      </c>
      <c r="G87" s="33" t="s">
        <v>139</v>
      </c>
      <c r="H87" s="36">
        <v>1</v>
      </c>
      <c r="I87" s="36" t="s">
        <v>138</v>
      </c>
      <c r="J87" s="361"/>
      <c r="K87" s="361"/>
      <c r="L87" s="361"/>
      <c r="M87" s="36">
        <v>1</v>
      </c>
      <c r="N87" s="361"/>
      <c r="O87" s="361"/>
      <c r="P87" s="361"/>
      <c r="Q87" s="361"/>
      <c r="R87" s="361"/>
      <c r="S87" s="361"/>
      <c r="T87" s="361"/>
      <c r="U87" s="361"/>
      <c r="V87" s="361"/>
      <c r="W87" s="361"/>
      <c r="X87" s="789"/>
    </row>
    <row r="88" spans="1:24" ht="24" x14ac:dyDescent="0.2">
      <c r="A88" s="784"/>
      <c r="B88" s="784"/>
      <c r="C88" s="784"/>
      <c r="D88" s="784"/>
      <c r="E88" s="43" t="s">
        <v>492</v>
      </c>
      <c r="F88" s="33" t="s">
        <v>1002</v>
      </c>
      <c r="G88" s="33" t="s">
        <v>139</v>
      </c>
      <c r="H88" s="36">
        <v>1</v>
      </c>
      <c r="I88" s="36" t="s">
        <v>137</v>
      </c>
      <c r="J88" s="361"/>
      <c r="K88" s="361"/>
      <c r="L88" s="361"/>
      <c r="M88" s="36">
        <v>1</v>
      </c>
      <c r="N88" s="361"/>
      <c r="O88" s="361"/>
      <c r="P88" s="361"/>
      <c r="Q88" s="361"/>
      <c r="R88" s="361"/>
      <c r="S88" s="361"/>
      <c r="T88" s="361"/>
      <c r="U88" s="361"/>
      <c r="V88" s="361"/>
      <c r="W88" s="361"/>
      <c r="X88" s="789"/>
    </row>
    <row r="89" spans="1:24" ht="24" x14ac:dyDescent="0.2">
      <c r="A89" s="784"/>
      <c r="B89" s="784"/>
      <c r="C89" s="784"/>
      <c r="D89" s="784"/>
      <c r="E89" s="43" t="s">
        <v>495</v>
      </c>
      <c r="F89" s="33" t="s">
        <v>1401</v>
      </c>
      <c r="G89" s="33" t="s">
        <v>139</v>
      </c>
      <c r="H89" s="36">
        <v>1</v>
      </c>
      <c r="I89" s="36" t="s">
        <v>137</v>
      </c>
      <c r="J89" s="361"/>
      <c r="K89" s="361"/>
      <c r="L89" s="361"/>
      <c r="M89" s="36">
        <v>1</v>
      </c>
      <c r="N89" s="361"/>
      <c r="O89" s="361"/>
      <c r="P89" s="361"/>
      <c r="Q89" s="361"/>
      <c r="R89" s="361"/>
      <c r="S89" s="361"/>
      <c r="T89" s="361"/>
      <c r="U89" s="361"/>
      <c r="V89" s="361"/>
      <c r="W89" s="361"/>
      <c r="X89" s="789"/>
    </row>
    <row r="90" spans="1:24" ht="24" x14ac:dyDescent="0.2">
      <c r="A90" s="784"/>
      <c r="B90" s="784"/>
      <c r="C90" s="784"/>
      <c r="D90" s="784"/>
      <c r="E90" s="43" t="s">
        <v>497</v>
      </c>
      <c r="F90" s="33" t="s">
        <v>1011</v>
      </c>
      <c r="G90" s="33" t="s">
        <v>140</v>
      </c>
      <c r="H90" s="36">
        <v>1</v>
      </c>
      <c r="I90" s="36" t="s">
        <v>141</v>
      </c>
      <c r="J90" s="361"/>
      <c r="K90" s="361"/>
      <c r="L90" s="361"/>
      <c r="M90" s="36">
        <v>1</v>
      </c>
      <c r="N90" s="361"/>
      <c r="O90" s="361"/>
      <c r="P90" s="361"/>
      <c r="Q90" s="361"/>
      <c r="R90" s="361"/>
      <c r="S90" s="361"/>
      <c r="T90" s="361"/>
      <c r="U90" s="361"/>
      <c r="V90" s="361"/>
      <c r="W90" s="361"/>
      <c r="X90" s="790"/>
    </row>
    <row r="91" spans="1:24" ht="24" x14ac:dyDescent="0.2">
      <c r="A91" s="780" t="s">
        <v>1393</v>
      </c>
      <c r="B91" s="780" t="s">
        <v>1415</v>
      </c>
      <c r="C91" s="780" t="s">
        <v>1395</v>
      </c>
      <c r="D91" s="780" t="s">
        <v>1396</v>
      </c>
      <c r="E91" s="42">
        <v>14</v>
      </c>
      <c r="F91" s="26" t="s">
        <v>1454</v>
      </c>
      <c r="G91" s="26"/>
      <c r="H91" s="60">
        <f>SUM(H92:H96)</f>
        <v>2</v>
      </c>
      <c r="I91" s="30"/>
      <c r="J91" s="30">
        <v>1</v>
      </c>
      <c r="K91" s="782">
        <v>137879269</v>
      </c>
      <c r="L91" s="781">
        <v>0</v>
      </c>
      <c r="M91" s="60">
        <f>SUM(M92:M96)</f>
        <v>2</v>
      </c>
      <c r="N91" s="781">
        <v>132071480</v>
      </c>
      <c r="O91" s="781">
        <v>0</v>
      </c>
      <c r="P91" s="786" t="s">
        <v>1413</v>
      </c>
      <c r="Q91" s="37">
        <v>1</v>
      </c>
      <c r="R91" s="37"/>
      <c r="S91" s="37"/>
      <c r="T91" s="273">
        <f>+J91-Q91</f>
        <v>0</v>
      </c>
      <c r="U91" s="61">
        <f>+M91/H91</f>
        <v>1</v>
      </c>
      <c r="V91" s="61">
        <f>+Q91/J91</f>
        <v>1</v>
      </c>
      <c r="W91" s="61">
        <f>+N91/K91</f>
        <v>0.95787772126932291</v>
      </c>
      <c r="X91" s="789" t="s">
        <v>1455</v>
      </c>
    </row>
    <row r="92" spans="1:24" ht="24" x14ac:dyDescent="0.2">
      <c r="A92" s="784"/>
      <c r="B92" s="784"/>
      <c r="C92" s="784"/>
      <c r="D92" s="784"/>
      <c r="E92" s="43" t="s">
        <v>505</v>
      </c>
      <c r="F92" s="33" t="s">
        <v>857</v>
      </c>
      <c r="G92" s="33" t="s">
        <v>139</v>
      </c>
      <c r="H92" s="36">
        <v>0</v>
      </c>
      <c r="I92" s="36" t="s">
        <v>137</v>
      </c>
      <c r="J92" s="361" t="s">
        <v>55</v>
      </c>
      <c r="K92" s="361"/>
      <c r="L92" s="361"/>
      <c r="M92" s="36">
        <v>0</v>
      </c>
      <c r="N92" s="361" t="s">
        <v>55</v>
      </c>
      <c r="O92" s="361"/>
      <c r="P92" s="361"/>
      <c r="Q92" s="361"/>
      <c r="R92" s="361"/>
      <c r="S92" s="361"/>
      <c r="T92" s="361"/>
      <c r="U92" s="361"/>
      <c r="V92" s="361"/>
      <c r="W92" s="361"/>
      <c r="X92" s="789"/>
    </row>
    <row r="93" spans="1:24" ht="24" x14ac:dyDescent="0.2">
      <c r="A93" s="784"/>
      <c r="B93" s="784"/>
      <c r="C93" s="784"/>
      <c r="D93" s="784"/>
      <c r="E93" s="43" t="s">
        <v>508</v>
      </c>
      <c r="F93" s="33" t="s">
        <v>135</v>
      </c>
      <c r="G93" s="33" t="s">
        <v>139</v>
      </c>
      <c r="H93" s="36">
        <v>1</v>
      </c>
      <c r="I93" s="36" t="s">
        <v>138</v>
      </c>
      <c r="J93" s="361"/>
      <c r="K93" s="361"/>
      <c r="L93" s="361"/>
      <c r="M93" s="36">
        <v>1</v>
      </c>
      <c r="N93" s="361"/>
      <c r="O93" s="361"/>
      <c r="P93" s="361"/>
      <c r="Q93" s="361"/>
      <c r="R93" s="361"/>
      <c r="S93" s="361"/>
      <c r="T93" s="361"/>
      <c r="U93" s="361"/>
      <c r="V93" s="361"/>
      <c r="W93" s="361"/>
      <c r="X93" s="789"/>
    </row>
    <row r="94" spans="1:24" ht="24" x14ac:dyDescent="0.2">
      <c r="A94" s="784"/>
      <c r="B94" s="784"/>
      <c r="C94" s="784"/>
      <c r="D94" s="784"/>
      <c r="E94" s="43" t="s">
        <v>511</v>
      </c>
      <c r="F94" s="33" t="s">
        <v>1002</v>
      </c>
      <c r="G94" s="33" t="s">
        <v>139</v>
      </c>
      <c r="H94" s="36">
        <v>1</v>
      </c>
      <c r="I94" s="36" t="s">
        <v>137</v>
      </c>
      <c r="J94" s="361"/>
      <c r="K94" s="361"/>
      <c r="L94" s="361"/>
      <c r="M94" s="36">
        <v>1</v>
      </c>
      <c r="N94" s="361"/>
      <c r="O94" s="361"/>
      <c r="P94" s="361"/>
      <c r="Q94" s="361"/>
      <c r="R94" s="361"/>
      <c r="S94" s="361"/>
      <c r="T94" s="361"/>
      <c r="U94" s="361"/>
      <c r="V94" s="361"/>
      <c r="W94" s="361"/>
      <c r="X94" s="789"/>
    </row>
    <row r="95" spans="1:24" ht="24" x14ac:dyDescent="0.2">
      <c r="A95" s="784"/>
      <c r="B95" s="784"/>
      <c r="C95" s="784"/>
      <c r="D95" s="784"/>
      <c r="E95" s="43" t="s">
        <v>1456</v>
      </c>
      <c r="F95" s="33" t="s">
        <v>1401</v>
      </c>
      <c r="G95" s="33" t="s">
        <v>139</v>
      </c>
      <c r="H95" s="36">
        <v>0</v>
      </c>
      <c r="I95" s="36" t="s">
        <v>137</v>
      </c>
      <c r="J95" s="361"/>
      <c r="K95" s="361"/>
      <c r="L95" s="361"/>
      <c r="M95" s="36">
        <v>0</v>
      </c>
      <c r="N95" s="361"/>
      <c r="O95" s="361"/>
      <c r="P95" s="361"/>
      <c r="Q95" s="361"/>
      <c r="R95" s="361"/>
      <c r="S95" s="361"/>
      <c r="T95" s="361"/>
      <c r="U95" s="361"/>
      <c r="V95" s="361"/>
      <c r="W95" s="361"/>
      <c r="X95" s="789"/>
    </row>
    <row r="96" spans="1:24" ht="24" x14ac:dyDescent="0.2">
      <c r="A96" s="784"/>
      <c r="B96" s="784"/>
      <c r="C96" s="784"/>
      <c r="D96" s="784"/>
      <c r="E96" s="43" t="s">
        <v>1457</v>
      </c>
      <c r="F96" s="33" t="s">
        <v>1011</v>
      </c>
      <c r="G96" s="33" t="s">
        <v>140</v>
      </c>
      <c r="H96" s="36">
        <v>0</v>
      </c>
      <c r="I96" s="36" t="s">
        <v>141</v>
      </c>
      <c r="J96" s="361"/>
      <c r="K96" s="361"/>
      <c r="L96" s="361"/>
      <c r="M96" s="36">
        <v>0</v>
      </c>
      <c r="N96" s="361"/>
      <c r="O96" s="361"/>
      <c r="P96" s="361"/>
      <c r="Q96" s="361"/>
      <c r="R96" s="361"/>
      <c r="S96" s="361"/>
      <c r="T96" s="361"/>
      <c r="U96" s="361"/>
      <c r="V96" s="361"/>
      <c r="W96" s="361"/>
      <c r="X96" s="790"/>
    </row>
    <row r="97" spans="1:24" ht="36" x14ac:dyDescent="0.2">
      <c r="A97" s="780" t="s">
        <v>1393</v>
      </c>
      <c r="B97" s="780" t="s">
        <v>1449</v>
      </c>
      <c r="C97" s="780" t="s">
        <v>1395</v>
      </c>
      <c r="D97" s="780" t="s">
        <v>1396</v>
      </c>
      <c r="E97" s="42">
        <v>15</v>
      </c>
      <c r="F97" s="26" t="s">
        <v>1458</v>
      </c>
      <c r="G97" s="26"/>
      <c r="H97" s="60">
        <f>SUM(H98:H102)</f>
        <v>5</v>
      </c>
      <c r="I97" s="30" t="s">
        <v>1408</v>
      </c>
      <c r="J97" s="30">
        <v>0</v>
      </c>
      <c r="K97" s="782">
        <v>90000000</v>
      </c>
      <c r="L97" s="781">
        <v>0</v>
      </c>
      <c r="M97" s="60">
        <f>SUM(M98:M102)</f>
        <v>5</v>
      </c>
      <c r="N97" s="781">
        <v>90000000</v>
      </c>
      <c r="O97" s="781">
        <v>0</v>
      </c>
      <c r="P97" s="786" t="s">
        <v>1459</v>
      </c>
      <c r="Q97" s="37">
        <v>0</v>
      </c>
      <c r="R97" s="793">
        <v>43825</v>
      </c>
      <c r="S97" s="793">
        <v>43830</v>
      </c>
      <c r="T97" s="273">
        <f>+J97-Q97</f>
        <v>0</v>
      </c>
      <c r="U97" s="61">
        <f>+M97/H97</f>
        <v>1</v>
      </c>
      <c r="V97" s="61" t="e">
        <f>+Q97/J97</f>
        <v>#DIV/0!</v>
      </c>
      <c r="W97" s="61">
        <f>+N97/K97</f>
        <v>1</v>
      </c>
      <c r="X97" s="789" t="s">
        <v>1460</v>
      </c>
    </row>
    <row r="98" spans="1:24" ht="24" x14ac:dyDescent="0.2">
      <c r="A98" s="784"/>
      <c r="B98" s="784"/>
      <c r="C98" s="784"/>
      <c r="D98" s="784"/>
      <c r="E98" s="43" t="s">
        <v>515</v>
      </c>
      <c r="F98" s="33" t="s">
        <v>857</v>
      </c>
      <c r="G98" s="33" t="s">
        <v>139</v>
      </c>
      <c r="H98" s="36">
        <v>1</v>
      </c>
      <c r="I98" s="36" t="s">
        <v>137</v>
      </c>
      <c r="J98" s="361" t="s">
        <v>55</v>
      </c>
      <c r="K98" s="361"/>
      <c r="L98" s="361"/>
      <c r="M98" s="36">
        <v>1</v>
      </c>
      <c r="N98" s="361" t="s">
        <v>55</v>
      </c>
      <c r="O98" s="361"/>
      <c r="P98" s="361"/>
      <c r="Q98" s="361"/>
      <c r="R98" s="361"/>
      <c r="S98" s="361"/>
      <c r="T98" s="361"/>
      <c r="U98" s="361"/>
      <c r="V98" s="361"/>
      <c r="W98" s="361"/>
      <c r="X98" s="789"/>
    </row>
    <row r="99" spans="1:24" ht="60" x14ac:dyDescent="0.2">
      <c r="A99" s="784"/>
      <c r="B99" s="784"/>
      <c r="C99" s="784"/>
      <c r="D99" s="784"/>
      <c r="E99" s="43" t="s">
        <v>520</v>
      </c>
      <c r="F99" s="33" t="s">
        <v>135</v>
      </c>
      <c r="G99" s="33" t="s">
        <v>139</v>
      </c>
      <c r="H99" s="36">
        <v>1</v>
      </c>
      <c r="I99" s="36" t="s">
        <v>138</v>
      </c>
      <c r="J99" s="361"/>
      <c r="K99" s="361"/>
      <c r="L99" s="361"/>
      <c r="M99" s="36">
        <v>1</v>
      </c>
      <c r="N99" s="361"/>
      <c r="O99" s="361"/>
      <c r="P99" s="361"/>
      <c r="Q99" s="361"/>
      <c r="R99" s="361"/>
      <c r="S99" s="361"/>
      <c r="T99" s="361"/>
      <c r="U99" s="361"/>
      <c r="V99" s="361"/>
      <c r="W99" s="361"/>
      <c r="X99" s="789"/>
    </row>
    <row r="100" spans="1:24" ht="24" x14ac:dyDescent="0.2">
      <c r="A100" s="784"/>
      <c r="B100" s="784"/>
      <c r="C100" s="784"/>
      <c r="D100" s="784"/>
      <c r="E100" s="43" t="s">
        <v>1461</v>
      </c>
      <c r="F100" s="33" t="s">
        <v>1002</v>
      </c>
      <c r="G100" s="33" t="s">
        <v>139</v>
      </c>
      <c r="H100" s="36">
        <v>1</v>
      </c>
      <c r="I100" s="36" t="s">
        <v>137</v>
      </c>
      <c r="J100" s="361"/>
      <c r="K100" s="361"/>
      <c r="L100" s="361"/>
      <c r="M100" s="36">
        <v>1</v>
      </c>
      <c r="N100" s="361"/>
      <c r="O100" s="361"/>
      <c r="P100" s="361"/>
      <c r="Q100" s="361"/>
      <c r="R100" s="361"/>
      <c r="S100" s="361"/>
      <c r="T100" s="361"/>
      <c r="U100" s="361"/>
      <c r="V100" s="361"/>
      <c r="W100" s="361"/>
      <c r="X100" s="789"/>
    </row>
    <row r="101" spans="1:24" ht="24" x14ac:dyDescent="0.2">
      <c r="A101" s="784"/>
      <c r="B101" s="784"/>
      <c r="C101" s="784"/>
      <c r="D101" s="784"/>
      <c r="E101" s="43" t="s">
        <v>1462</v>
      </c>
      <c r="F101" s="33" t="s">
        <v>1401</v>
      </c>
      <c r="G101" s="33" t="s">
        <v>139</v>
      </c>
      <c r="H101" s="36">
        <v>1</v>
      </c>
      <c r="I101" s="36" t="s">
        <v>137</v>
      </c>
      <c r="J101" s="361"/>
      <c r="K101" s="361"/>
      <c r="L101" s="361"/>
      <c r="M101" s="36">
        <v>1</v>
      </c>
      <c r="N101" s="361"/>
      <c r="O101" s="361"/>
      <c r="P101" s="361"/>
      <c r="Q101" s="361"/>
      <c r="R101" s="361"/>
      <c r="S101" s="361"/>
      <c r="T101" s="361"/>
      <c r="U101" s="361"/>
      <c r="V101" s="361"/>
      <c r="W101" s="361"/>
      <c r="X101" s="789"/>
    </row>
    <row r="102" spans="1:24" ht="24" x14ac:dyDescent="0.2">
      <c r="A102" s="784"/>
      <c r="B102" s="784"/>
      <c r="C102" s="784"/>
      <c r="D102" s="784"/>
      <c r="E102" s="43" t="s">
        <v>1463</v>
      </c>
      <c r="F102" s="33" t="s">
        <v>1011</v>
      </c>
      <c r="G102" s="33" t="s">
        <v>140</v>
      </c>
      <c r="H102" s="36">
        <v>1</v>
      </c>
      <c r="I102" s="36" t="s">
        <v>141</v>
      </c>
      <c r="J102" s="361"/>
      <c r="K102" s="361"/>
      <c r="L102" s="361"/>
      <c r="M102" s="36">
        <v>1</v>
      </c>
      <c r="N102" s="361"/>
      <c r="O102" s="361"/>
      <c r="P102" s="361"/>
      <c r="Q102" s="361"/>
      <c r="R102" s="361"/>
      <c r="S102" s="361"/>
      <c r="T102" s="361"/>
      <c r="U102" s="361"/>
      <c r="V102" s="361"/>
      <c r="W102" s="361"/>
      <c r="X102" s="790"/>
    </row>
    <row r="103" spans="1:24" ht="36" x14ac:dyDescent="0.2">
      <c r="A103" s="780" t="s">
        <v>1393</v>
      </c>
      <c r="B103" s="780" t="s">
        <v>1464</v>
      </c>
      <c r="C103" s="780" t="s">
        <v>1395</v>
      </c>
      <c r="D103" s="780" t="s">
        <v>1396</v>
      </c>
      <c r="E103" s="42">
        <v>16</v>
      </c>
      <c r="F103" s="26" t="s">
        <v>1465</v>
      </c>
      <c r="G103" s="26"/>
      <c r="H103" s="60">
        <f>SUM(H104:H108)</f>
        <v>4</v>
      </c>
      <c r="I103" s="30" t="s">
        <v>1466</v>
      </c>
      <c r="J103" s="30">
        <v>0</v>
      </c>
      <c r="K103" s="782">
        <v>56745418</v>
      </c>
      <c r="L103" s="781">
        <v>0</v>
      </c>
      <c r="M103" s="60">
        <f>SUM(M104:M108)</f>
        <v>2</v>
      </c>
      <c r="N103" s="781">
        <v>0</v>
      </c>
      <c r="O103" s="781">
        <v>0</v>
      </c>
      <c r="P103" s="786" t="s">
        <v>1467</v>
      </c>
      <c r="Q103" s="37">
        <v>0</v>
      </c>
      <c r="R103" s="37"/>
      <c r="S103" s="37"/>
      <c r="T103" s="273">
        <f>+J103-Q103</f>
        <v>0</v>
      </c>
      <c r="U103" s="61">
        <f>+M103/H103</f>
        <v>0.5</v>
      </c>
      <c r="V103" s="61" t="e">
        <f>+Q103/J103</f>
        <v>#DIV/0!</v>
      </c>
      <c r="W103" s="61">
        <f>+N103/K103</f>
        <v>0</v>
      </c>
      <c r="X103" s="789" t="s">
        <v>1468</v>
      </c>
    </row>
    <row r="104" spans="1:24" ht="24" x14ac:dyDescent="0.2">
      <c r="A104" s="784"/>
      <c r="B104" s="784"/>
      <c r="C104" s="784"/>
      <c r="D104" s="784"/>
      <c r="E104" s="43" t="s">
        <v>524</v>
      </c>
      <c r="F104" s="33" t="s">
        <v>857</v>
      </c>
      <c r="G104" s="33" t="s">
        <v>139</v>
      </c>
      <c r="H104" s="36">
        <v>1</v>
      </c>
      <c r="I104" s="36" t="s">
        <v>137</v>
      </c>
      <c r="J104" s="361" t="s">
        <v>55</v>
      </c>
      <c r="K104" s="361"/>
      <c r="L104" s="361"/>
      <c r="M104" s="36">
        <v>1</v>
      </c>
      <c r="N104" s="361" t="s">
        <v>55</v>
      </c>
      <c r="O104" s="361"/>
      <c r="P104" s="361"/>
      <c r="Q104" s="361"/>
      <c r="R104" s="361"/>
      <c r="S104" s="361"/>
      <c r="T104" s="361"/>
      <c r="U104" s="361"/>
      <c r="V104" s="361"/>
      <c r="W104" s="361"/>
      <c r="X104" s="789"/>
    </row>
    <row r="105" spans="1:24" ht="24" x14ac:dyDescent="0.2">
      <c r="A105" s="784"/>
      <c r="B105" s="784"/>
      <c r="C105" s="784"/>
      <c r="D105" s="784"/>
      <c r="E105" s="43" t="s">
        <v>528</v>
      </c>
      <c r="F105" s="33" t="s">
        <v>135</v>
      </c>
      <c r="G105" s="33" t="s">
        <v>139</v>
      </c>
      <c r="H105" s="36">
        <v>1</v>
      </c>
      <c r="I105" s="36" t="s">
        <v>138</v>
      </c>
      <c r="J105" s="361"/>
      <c r="K105" s="361"/>
      <c r="L105" s="361"/>
      <c r="M105" s="36">
        <v>1</v>
      </c>
      <c r="N105" s="361"/>
      <c r="O105" s="361"/>
      <c r="P105" s="361"/>
      <c r="Q105" s="361"/>
      <c r="R105" s="361"/>
      <c r="S105" s="361"/>
      <c r="T105" s="361"/>
      <c r="U105" s="361"/>
      <c r="V105" s="361"/>
      <c r="W105" s="361"/>
      <c r="X105" s="789"/>
    </row>
    <row r="106" spans="1:24" ht="24" x14ac:dyDescent="0.2">
      <c r="A106" s="784"/>
      <c r="B106" s="784"/>
      <c r="C106" s="784"/>
      <c r="D106" s="784"/>
      <c r="E106" s="43" t="s">
        <v>1469</v>
      </c>
      <c r="F106" s="33" t="s">
        <v>1002</v>
      </c>
      <c r="G106" s="33" t="s">
        <v>139</v>
      </c>
      <c r="H106" s="36">
        <v>1</v>
      </c>
      <c r="I106" s="36" t="s">
        <v>137</v>
      </c>
      <c r="J106" s="361"/>
      <c r="K106" s="361"/>
      <c r="L106" s="361"/>
      <c r="M106" s="36">
        <v>0</v>
      </c>
      <c r="N106" s="361"/>
      <c r="O106" s="361"/>
      <c r="P106" s="361"/>
      <c r="Q106" s="361"/>
      <c r="R106" s="361"/>
      <c r="S106" s="361"/>
      <c r="T106" s="361"/>
      <c r="U106" s="361"/>
      <c r="V106" s="361"/>
      <c r="W106" s="361"/>
      <c r="X106" s="789"/>
    </row>
    <row r="107" spans="1:24" ht="24" x14ac:dyDescent="0.2">
      <c r="A107" s="784"/>
      <c r="B107" s="784"/>
      <c r="C107" s="784"/>
      <c r="D107" s="784"/>
      <c r="E107" s="43" t="s">
        <v>1470</v>
      </c>
      <c r="F107" s="33" t="s">
        <v>1401</v>
      </c>
      <c r="G107" s="33" t="s">
        <v>139</v>
      </c>
      <c r="H107" s="36">
        <v>1</v>
      </c>
      <c r="I107" s="36" t="s">
        <v>137</v>
      </c>
      <c r="J107" s="361"/>
      <c r="K107" s="361"/>
      <c r="L107" s="361"/>
      <c r="M107" s="36">
        <v>0</v>
      </c>
      <c r="N107" s="361"/>
      <c r="O107" s="361"/>
      <c r="P107" s="361"/>
      <c r="Q107" s="361"/>
      <c r="R107" s="361"/>
      <c r="S107" s="361"/>
      <c r="T107" s="361"/>
      <c r="U107" s="361"/>
      <c r="V107" s="361"/>
      <c r="W107" s="361"/>
      <c r="X107" s="789"/>
    </row>
    <row r="108" spans="1:24" ht="24" x14ac:dyDescent="0.2">
      <c r="A108" s="784"/>
      <c r="B108" s="784"/>
      <c r="C108" s="784"/>
      <c r="D108" s="784"/>
      <c r="E108" s="43" t="s">
        <v>1471</v>
      </c>
      <c r="F108" s="33" t="s">
        <v>1011</v>
      </c>
      <c r="G108" s="33" t="s">
        <v>140</v>
      </c>
      <c r="H108" s="36">
        <v>0</v>
      </c>
      <c r="I108" s="36" t="s">
        <v>141</v>
      </c>
      <c r="J108" s="361"/>
      <c r="K108" s="361"/>
      <c r="L108" s="361"/>
      <c r="M108" s="36">
        <v>0</v>
      </c>
      <c r="N108" s="361"/>
      <c r="O108" s="361"/>
      <c r="P108" s="361"/>
      <c r="Q108" s="361"/>
      <c r="R108" s="361"/>
      <c r="S108" s="361"/>
      <c r="T108" s="361"/>
      <c r="U108" s="361"/>
      <c r="V108" s="361"/>
      <c r="W108" s="361"/>
      <c r="X108" s="790"/>
    </row>
    <row r="109" spans="1:24" ht="36" x14ac:dyDescent="0.2">
      <c r="A109" s="780" t="s">
        <v>1393</v>
      </c>
      <c r="B109" s="780" t="s">
        <v>1464</v>
      </c>
      <c r="C109" s="780" t="s">
        <v>1395</v>
      </c>
      <c r="D109" s="780" t="s">
        <v>1396</v>
      </c>
      <c r="E109" s="42">
        <v>17</v>
      </c>
      <c r="F109" s="26" t="s">
        <v>1472</v>
      </c>
      <c r="G109" s="26"/>
      <c r="H109" s="60">
        <f>SUM(H110:H114)</f>
        <v>5</v>
      </c>
      <c r="I109" s="30" t="s">
        <v>1473</v>
      </c>
      <c r="J109" s="30">
        <v>2</v>
      </c>
      <c r="K109" s="782">
        <v>501894812</v>
      </c>
      <c r="L109" s="781">
        <v>0</v>
      </c>
      <c r="M109" s="60">
        <f>SUM(M110:M114)</f>
        <v>5</v>
      </c>
      <c r="N109" s="781">
        <v>501894812</v>
      </c>
      <c r="O109" s="781">
        <v>0</v>
      </c>
      <c r="P109" s="264" t="s">
        <v>1474</v>
      </c>
      <c r="Q109" s="37">
        <v>2</v>
      </c>
      <c r="R109" s="793">
        <v>43742</v>
      </c>
      <c r="S109" s="793">
        <v>43830</v>
      </c>
      <c r="T109" s="273">
        <f>+J109-Q109</f>
        <v>0</v>
      </c>
      <c r="U109" s="61">
        <f>+M109/H109</f>
        <v>1</v>
      </c>
      <c r="V109" s="61">
        <f>+Q109/J109</f>
        <v>1</v>
      </c>
      <c r="W109" s="61">
        <f>+N109/K109</f>
        <v>1</v>
      </c>
      <c r="X109" s="789" t="s">
        <v>1475</v>
      </c>
    </row>
    <row r="110" spans="1:24" ht="24" x14ac:dyDescent="0.2">
      <c r="A110" s="784"/>
      <c r="B110" s="784"/>
      <c r="C110" s="784"/>
      <c r="D110" s="784"/>
      <c r="E110" s="43" t="s">
        <v>533</v>
      </c>
      <c r="F110" s="33" t="s">
        <v>857</v>
      </c>
      <c r="G110" s="33" t="s">
        <v>139</v>
      </c>
      <c r="H110" s="36">
        <v>1</v>
      </c>
      <c r="I110" s="36" t="s">
        <v>137</v>
      </c>
      <c r="J110" s="361" t="s">
        <v>55</v>
      </c>
      <c r="K110" s="361"/>
      <c r="L110" s="361"/>
      <c r="M110" s="36">
        <v>1</v>
      </c>
      <c r="N110" s="361" t="s">
        <v>55</v>
      </c>
      <c r="O110" s="361"/>
      <c r="P110" s="361"/>
      <c r="Q110" s="361"/>
      <c r="R110" s="361"/>
      <c r="S110" s="361"/>
      <c r="T110" s="361"/>
      <c r="U110" s="361"/>
      <c r="V110" s="361"/>
      <c r="W110" s="361"/>
      <c r="X110" s="789"/>
    </row>
    <row r="111" spans="1:24" ht="24" x14ac:dyDescent="0.2">
      <c r="A111" s="784"/>
      <c r="B111" s="784"/>
      <c r="C111" s="784"/>
      <c r="D111" s="784"/>
      <c r="E111" s="43" t="s">
        <v>537</v>
      </c>
      <c r="F111" s="33" t="s">
        <v>135</v>
      </c>
      <c r="G111" s="33" t="s">
        <v>139</v>
      </c>
      <c r="H111" s="36">
        <v>1</v>
      </c>
      <c r="I111" s="36" t="s">
        <v>138</v>
      </c>
      <c r="J111" s="361"/>
      <c r="K111" s="361"/>
      <c r="L111" s="361"/>
      <c r="M111" s="36">
        <v>1</v>
      </c>
      <c r="N111" s="361"/>
      <c r="O111" s="361"/>
      <c r="P111" s="361"/>
      <c r="Q111" s="361"/>
      <c r="R111" s="361"/>
      <c r="S111" s="361"/>
      <c r="T111" s="361"/>
      <c r="U111" s="361"/>
      <c r="V111" s="361"/>
      <c r="W111" s="361"/>
      <c r="X111" s="789"/>
    </row>
    <row r="112" spans="1:24" ht="24" x14ac:dyDescent="0.2">
      <c r="A112" s="784"/>
      <c r="B112" s="784"/>
      <c r="C112" s="784"/>
      <c r="D112" s="784"/>
      <c r="E112" s="43" t="s">
        <v>1476</v>
      </c>
      <c r="F112" s="33" t="s">
        <v>1002</v>
      </c>
      <c r="G112" s="33" t="s">
        <v>139</v>
      </c>
      <c r="H112" s="36">
        <v>1</v>
      </c>
      <c r="I112" s="36" t="s">
        <v>137</v>
      </c>
      <c r="J112" s="361"/>
      <c r="K112" s="361"/>
      <c r="L112" s="361"/>
      <c r="M112" s="36">
        <v>1</v>
      </c>
      <c r="N112" s="361"/>
      <c r="O112" s="361"/>
      <c r="P112" s="361"/>
      <c r="Q112" s="361"/>
      <c r="R112" s="361"/>
      <c r="S112" s="361"/>
      <c r="T112" s="361"/>
      <c r="U112" s="361"/>
      <c r="V112" s="361"/>
      <c r="W112" s="361"/>
      <c r="X112" s="789"/>
    </row>
    <row r="113" spans="1:24" ht="24" x14ac:dyDescent="0.2">
      <c r="A113" s="784"/>
      <c r="B113" s="784"/>
      <c r="C113" s="784"/>
      <c r="D113" s="784"/>
      <c r="E113" s="43" t="s">
        <v>1477</v>
      </c>
      <c r="F113" s="33" t="s">
        <v>1401</v>
      </c>
      <c r="G113" s="33" t="s">
        <v>139</v>
      </c>
      <c r="H113" s="36">
        <v>1</v>
      </c>
      <c r="I113" s="36" t="s">
        <v>137</v>
      </c>
      <c r="J113" s="361"/>
      <c r="K113" s="361"/>
      <c r="L113" s="361"/>
      <c r="M113" s="36">
        <v>1</v>
      </c>
      <c r="N113" s="361"/>
      <c r="O113" s="361"/>
      <c r="P113" s="361"/>
      <c r="Q113" s="361"/>
      <c r="R113" s="361"/>
      <c r="S113" s="361"/>
      <c r="T113" s="361"/>
      <c r="U113" s="361"/>
      <c r="V113" s="361"/>
      <c r="W113" s="361"/>
      <c r="X113" s="789"/>
    </row>
    <row r="114" spans="1:24" ht="24" x14ac:dyDescent="0.2">
      <c r="A114" s="784"/>
      <c r="B114" s="784"/>
      <c r="C114" s="784"/>
      <c r="D114" s="784"/>
      <c r="E114" s="43" t="s">
        <v>1478</v>
      </c>
      <c r="F114" s="33" t="s">
        <v>1011</v>
      </c>
      <c r="G114" s="33" t="s">
        <v>140</v>
      </c>
      <c r="H114" s="36">
        <v>1</v>
      </c>
      <c r="I114" s="36" t="s">
        <v>141</v>
      </c>
      <c r="J114" s="361"/>
      <c r="K114" s="361"/>
      <c r="L114" s="361"/>
      <c r="M114" s="36">
        <v>1</v>
      </c>
      <c r="N114" s="361"/>
      <c r="O114" s="361"/>
      <c r="P114" s="361"/>
      <c r="Q114" s="361"/>
      <c r="R114" s="361"/>
      <c r="S114" s="361"/>
      <c r="T114" s="361"/>
      <c r="U114" s="361"/>
      <c r="V114" s="361"/>
      <c r="W114" s="361"/>
      <c r="X114" s="790"/>
    </row>
    <row r="115" spans="1:24" ht="36" x14ac:dyDescent="0.2">
      <c r="A115" s="780" t="s">
        <v>1393</v>
      </c>
      <c r="B115" s="780" t="s">
        <v>1415</v>
      </c>
      <c r="C115" s="780" t="s">
        <v>1479</v>
      </c>
      <c r="D115" s="780" t="s">
        <v>1396</v>
      </c>
      <c r="E115" s="42">
        <v>18</v>
      </c>
      <c r="F115" s="26" t="s">
        <v>1480</v>
      </c>
      <c r="G115" s="26"/>
      <c r="H115" s="60">
        <f>SUM(H116:H120)</f>
        <v>16</v>
      </c>
      <c r="I115" s="30" t="s">
        <v>1481</v>
      </c>
      <c r="J115" s="30">
        <v>20000</v>
      </c>
      <c r="K115" s="782">
        <v>10567053245</v>
      </c>
      <c r="L115" s="781">
        <v>0</v>
      </c>
      <c r="M115" s="60">
        <f>SUM(M116:M120)</f>
        <v>16</v>
      </c>
      <c r="N115" s="781">
        <v>10567053246</v>
      </c>
      <c r="O115" s="781">
        <v>0</v>
      </c>
      <c r="P115" s="264" t="s">
        <v>1482</v>
      </c>
      <c r="Q115" s="37">
        <v>22987</v>
      </c>
      <c r="R115" s="793">
        <v>43466</v>
      </c>
      <c r="S115" s="793">
        <v>43830</v>
      </c>
      <c r="T115" s="273">
        <f>+J115-Q115</f>
        <v>-2987</v>
      </c>
      <c r="U115" s="61">
        <f>+M115/H115</f>
        <v>1</v>
      </c>
      <c r="V115" s="61">
        <f>+Q115/J115</f>
        <v>1.1493500000000001</v>
      </c>
      <c r="W115" s="61">
        <f>+N115/K115</f>
        <v>1.0000000000946339</v>
      </c>
      <c r="X115" s="783" t="s">
        <v>1483</v>
      </c>
    </row>
    <row r="116" spans="1:24" ht="24" x14ac:dyDescent="0.2">
      <c r="A116" s="784"/>
      <c r="B116" s="784"/>
      <c r="C116" s="784"/>
      <c r="D116" s="784"/>
      <c r="E116" s="43" t="s">
        <v>541</v>
      </c>
      <c r="F116" s="33" t="s">
        <v>857</v>
      </c>
      <c r="G116" s="33" t="s">
        <v>139</v>
      </c>
      <c r="H116" s="36">
        <v>1</v>
      </c>
      <c r="I116" s="36" t="s">
        <v>137</v>
      </c>
      <c r="J116" s="361" t="s">
        <v>55</v>
      </c>
      <c r="K116" s="361"/>
      <c r="L116" s="361"/>
      <c r="M116" s="36">
        <v>1</v>
      </c>
      <c r="N116" s="361" t="s">
        <v>55</v>
      </c>
      <c r="O116" s="361"/>
      <c r="P116" s="361"/>
      <c r="Q116" s="361"/>
      <c r="R116" s="361"/>
      <c r="S116" s="361"/>
      <c r="T116" s="361"/>
      <c r="U116" s="361"/>
      <c r="V116" s="361"/>
      <c r="W116" s="361"/>
      <c r="X116" s="783"/>
    </row>
    <row r="117" spans="1:24" ht="60" x14ac:dyDescent="0.2">
      <c r="A117" s="784"/>
      <c r="B117" s="784"/>
      <c r="C117" s="784"/>
      <c r="D117" s="784"/>
      <c r="E117" s="43" t="s">
        <v>545</v>
      </c>
      <c r="F117" s="33" t="s">
        <v>135</v>
      </c>
      <c r="G117" s="33" t="s">
        <v>139</v>
      </c>
      <c r="H117" s="36">
        <v>1</v>
      </c>
      <c r="I117" s="36" t="s">
        <v>138</v>
      </c>
      <c r="J117" s="361"/>
      <c r="K117" s="361"/>
      <c r="L117" s="361"/>
      <c r="M117" s="36">
        <v>1</v>
      </c>
      <c r="N117" s="361"/>
      <c r="O117" s="361"/>
      <c r="P117" s="361"/>
      <c r="Q117" s="361"/>
      <c r="R117" s="361"/>
      <c r="S117" s="361"/>
      <c r="T117" s="361"/>
      <c r="U117" s="361"/>
      <c r="V117" s="361"/>
      <c r="W117" s="361"/>
      <c r="X117" s="783"/>
    </row>
    <row r="118" spans="1:24" ht="24" x14ac:dyDescent="0.2">
      <c r="A118" s="784"/>
      <c r="B118" s="784"/>
      <c r="C118" s="784"/>
      <c r="D118" s="784"/>
      <c r="E118" s="43" t="s">
        <v>547</v>
      </c>
      <c r="F118" s="33" t="s">
        <v>1002</v>
      </c>
      <c r="G118" s="33" t="s">
        <v>139</v>
      </c>
      <c r="H118" s="36">
        <v>1</v>
      </c>
      <c r="I118" s="36" t="s">
        <v>137</v>
      </c>
      <c r="J118" s="361"/>
      <c r="K118" s="361"/>
      <c r="L118" s="361"/>
      <c r="M118" s="36">
        <v>1</v>
      </c>
      <c r="N118" s="361"/>
      <c r="O118" s="361"/>
      <c r="P118" s="361"/>
      <c r="Q118" s="361"/>
      <c r="R118" s="361"/>
      <c r="S118" s="361"/>
      <c r="T118" s="361"/>
      <c r="U118" s="361"/>
      <c r="V118" s="361"/>
      <c r="W118" s="361"/>
      <c r="X118" s="783"/>
    </row>
    <row r="119" spans="1:24" ht="24" x14ac:dyDescent="0.2">
      <c r="A119" s="784"/>
      <c r="B119" s="784"/>
      <c r="C119" s="784"/>
      <c r="D119" s="784"/>
      <c r="E119" s="43" t="s">
        <v>549</v>
      </c>
      <c r="F119" s="33" t="s">
        <v>1401</v>
      </c>
      <c r="G119" s="33" t="s">
        <v>139</v>
      </c>
      <c r="H119" s="36">
        <v>1</v>
      </c>
      <c r="I119" s="36" t="s">
        <v>137</v>
      </c>
      <c r="J119" s="361"/>
      <c r="K119" s="361"/>
      <c r="L119" s="361"/>
      <c r="M119" s="36">
        <v>1</v>
      </c>
      <c r="N119" s="361"/>
      <c r="O119" s="361"/>
      <c r="P119" s="361"/>
      <c r="Q119" s="361"/>
      <c r="R119" s="361"/>
      <c r="S119" s="361"/>
      <c r="T119" s="361"/>
      <c r="U119" s="361"/>
      <c r="V119" s="361"/>
      <c r="W119" s="361"/>
      <c r="X119" s="783"/>
    </row>
    <row r="120" spans="1:24" ht="24" x14ac:dyDescent="0.2">
      <c r="A120" s="784"/>
      <c r="B120" s="784"/>
      <c r="C120" s="784"/>
      <c r="D120" s="784"/>
      <c r="E120" s="43" t="s">
        <v>1484</v>
      </c>
      <c r="F120" s="33" t="s">
        <v>1011</v>
      </c>
      <c r="G120" s="33" t="s">
        <v>140</v>
      </c>
      <c r="H120" s="36">
        <v>12</v>
      </c>
      <c r="I120" s="36" t="s">
        <v>141</v>
      </c>
      <c r="J120" s="361"/>
      <c r="K120" s="361"/>
      <c r="L120" s="361"/>
      <c r="M120" s="36">
        <v>12</v>
      </c>
      <c r="N120" s="361"/>
      <c r="O120" s="361"/>
      <c r="P120" s="361"/>
      <c r="Q120" s="361"/>
      <c r="R120" s="361"/>
      <c r="S120" s="361"/>
      <c r="T120" s="361"/>
      <c r="U120" s="361"/>
      <c r="V120" s="361"/>
      <c r="W120" s="361"/>
      <c r="X120" s="785"/>
    </row>
    <row r="121" spans="1:24" ht="36" x14ac:dyDescent="0.2">
      <c r="A121" s="780" t="s">
        <v>1393</v>
      </c>
      <c r="B121" s="780" t="s">
        <v>1394</v>
      </c>
      <c r="C121" s="780" t="s">
        <v>1479</v>
      </c>
      <c r="D121" s="780" t="s">
        <v>1396</v>
      </c>
      <c r="E121" s="42">
        <v>19</v>
      </c>
      <c r="F121" s="26" t="s">
        <v>1485</v>
      </c>
      <c r="G121" s="26"/>
      <c r="H121" s="60">
        <f>SUM(H122:H126)</f>
        <v>16</v>
      </c>
      <c r="I121" s="30" t="s">
        <v>1486</v>
      </c>
      <c r="J121" s="30">
        <v>1123</v>
      </c>
      <c r="K121" s="782">
        <v>14801053245</v>
      </c>
      <c r="L121" s="781">
        <v>0</v>
      </c>
      <c r="M121" s="60">
        <f>SUM(M122:M126)</f>
        <v>16</v>
      </c>
      <c r="N121" s="781">
        <f>11075276549+1555728636+1968114045+20193398</f>
        <v>14619312628</v>
      </c>
      <c r="O121" s="781">
        <v>0</v>
      </c>
      <c r="P121" s="264" t="s">
        <v>1487</v>
      </c>
      <c r="Q121" s="37">
        <v>1033</v>
      </c>
      <c r="R121" s="793">
        <v>43466</v>
      </c>
      <c r="S121" s="793">
        <v>43830</v>
      </c>
      <c r="T121" s="273">
        <f>+J121-Q121</f>
        <v>90</v>
      </c>
      <c r="U121" s="61">
        <f>+M121/H121</f>
        <v>1</v>
      </c>
      <c r="V121" s="61">
        <f>+Q121/J121</f>
        <v>0.91985752448797864</v>
      </c>
      <c r="W121" s="61">
        <f>+N121/K121</f>
        <v>0.98772110241131694</v>
      </c>
      <c r="X121" s="783" t="s">
        <v>1488</v>
      </c>
    </row>
    <row r="122" spans="1:24" ht="24" x14ac:dyDescent="0.2">
      <c r="A122" s="784"/>
      <c r="B122" s="784"/>
      <c r="C122" s="784"/>
      <c r="D122" s="784"/>
      <c r="E122" s="43" t="s">
        <v>553</v>
      </c>
      <c r="F122" s="33" t="s">
        <v>857</v>
      </c>
      <c r="G122" s="33" t="s">
        <v>139</v>
      </c>
      <c r="H122" s="36">
        <v>1</v>
      </c>
      <c r="I122" s="36" t="s">
        <v>137</v>
      </c>
      <c r="J122" s="361" t="s">
        <v>55</v>
      </c>
      <c r="K122" s="361"/>
      <c r="L122" s="361"/>
      <c r="M122" s="36">
        <v>1</v>
      </c>
      <c r="N122" s="361" t="s">
        <v>55</v>
      </c>
      <c r="O122" s="361"/>
      <c r="P122" s="361"/>
      <c r="Q122" s="361"/>
      <c r="R122" s="361"/>
      <c r="S122" s="361"/>
      <c r="T122" s="361"/>
      <c r="U122" s="361"/>
      <c r="V122" s="361"/>
      <c r="W122" s="361"/>
      <c r="X122" s="783"/>
    </row>
    <row r="123" spans="1:24" ht="24" x14ac:dyDescent="0.2">
      <c r="A123" s="784"/>
      <c r="B123" s="784"/>
      <c r="C123" s="784"/>
      <c r="D123" s="784"/>
      <c r="E123" s="43" t="s">
        <v>556</v>
      </c>
      <c r="F123" s="33" t="s">
        <v>135</v>
      </c>
      <c r="G123" s="33" t="s">
        <v>139</v>
      </c>
      <c r="H123" s="36">
        <v>1</v>
      </c>
      <c r="I123" s="36" t="s">
        <v>138</v>
      </c>
      <c r="J123" s="361"/>
      <c r="K123" s="361"/>
      <c r="L123" s="361"/>
      <c r="M123" s="36">
        <v>1</v>
      </c>
      <c r="N123" s="361"/>
      <c r="O123" s="361"/>
      <c r="P123" s="361"/>
      <c r="Q123" s="361"/>
      <c r="R123" s="361"/>
      <c r="S123" s="361"/>
      <c r="T123" s="361"/>
      <c r="U123" s="361"/>
      <c r="V123" s="361"/>
      <c r="W123" s="361"/>
      <c r="X123" s="783"/>
    </row>
    <row r="124" spans="1:24" ht="24" x14ac:dyDescent="0.2">
      <c r="A124" s="784"/>
      <c r="B124" s="784"/>
      <c r="C124" s="784"/>
      <c r="D124" s="784"/>
      <c r="E124" s="43" t="s">
        <v>558</v>
      </c>
      <c r="F124" s="33" t="s">
        <v>1002</v>
      </c>
      <c r="G124" s="33" t="s">
        <v>139</v>
      </c>
      <c r="H124" s="36">
        <v>1</v>
      </c>
      <c r="I124" s="36" t="s">
        <v>137</v>
      </c>
      <c r="J124" s="361"/>
      <c r="K124" s="361"/>
      <c r="L124" s="361"/>
      <c r="M124" s="36">
        <v>1</v>
      </c>
      <c r="N124" s="361"/>
      <c r="O124" s="361"/>
      <c r="P124" s="361"/>
      <c r="Q124" s="361"/>
      <c r="R124" s="361"/>
      <c r="S124" s="361"/>
      <c r="T124" s="361"/>
      <c r="U124" s="361"/>
      <c r="V124" s="361"/>
      <c r="W124" s="361"/>
      <c r="X124" s="783"/>
    </row>
    <row r="125" spans="1:24" ht="24" x14ac:dyDescent="0.2">
      <c r="A125" s="784"/>
      <c r="B125" s="784"/>
      <c r="C125" s="784"/>
      <c r="D125" s="784"/>
      <c r="E125" s="43" t="s">
        <v>1489</v>
      </c>
      <c r="F125" s="33" t="s">
        <v>1401</v>
      </c>
      <c r="G125" s="33" t="s">
        <v>139</v>
      </c>
      <c r="H125" s="36">
        <v>1</v>
      </c>
      <c r="I125" s="36" t="s">
        <v>137</v>
      </c>
      <c r="J125" s="361"/>
      <c r="K125" s="361"/>
      <c r="L125" s="361"/>
      <c r="M125" s="36">
        <v>1</v>
      </c>
      <c r="N125" s="361"/>
      <c r="O125" s="361"/>
      <c r="P125" s="361"/>
      <c r="Q125" s="361"/>
      <c r="R125" s="361"/>
      <c r="S125" s="361"/>
      <c r="T125" s="361"/>
      <c r="U125" s="361"/>
      <c r="V125" s="361"/>
      <c r="W125" s="361"/>
      <c r="X125" s="783"/>
    </row>
    <row r="126" spans="1:24" ht="24" x14ac:dyDescent="0.2">
      <c r="A126" s="784"/>
      <c r="B126" s="784"/>
      <c r="C126" s="784"/>
      <c r="D126" s="784"/>
      <c r="E126" s="43" t="s">
        <v>1490</v>
      </c>
      <c r="F126" s="33" t="s">
        <v>1011</v>
      </c>
      <c r="G126" s="33" t="s">
        <v>140</v>
      </c>
      <c r="H126" s="36">
        <v>12</v>
      </c>
      <c r="I126" s="36" t="s">
        <v>141</v>
      </c>
      <c r="J126" s="361"/>
      <c r="K126" s="361"/>
      <c r="L126" s="361"/>
      <c r="M126" s="36">
        <v>12</v>
      </c>
      <c r="N126" s="361"/>
      <c r="O126" s="361"/>
      <c r="P126" s="361"/>
      <c r="Q126" s="361"/>
      <c r="R126" s="361"/>
      <c r="S126" s="361"/>
      <c r="T126" s="361"/>
      <c r="U126" s="361"/>
      <c r="V126" s="361"/>
      <c r="W126" s="361"/>
      <c r="X126" s="785"/>
    </row>
    <row r="127" spans="1:24" ht="48" x14ac:dyDescent="0.2">
      <c r="A127" s="780" t="s">
        <v>1393</v>
      </c>
      <c r="B127" s="780" t="s">
        <v>1427</v>
      </c>
      <c r="C127" s="780" t="s">
        <v>1479</v>
      </c>
      <c r="D127" s="780" t="s">
        <v>1396</v>
      </c>
      <c r="E127" s="42">
        <v>20</v>
      </c>
      <c r="F127" s="26" t="s">
        <v>1491</v>
      </c>
      <c r="G127" s="26"/>
      <c r="H127" s="60">
        <f>SUM(H128:H132)</f>
        <v>13</v>
      </c>
      <c r="I127" s="30" t="s">
        <v>1492</v>
      </c>
      <c r="J127" s="30">
        <v>4346</v>
      </c>
      <c r="K127" s="782">
        <v>16800000000</v>
      </c>
      <c r="L127" s="781">
        <v>0</v>
      </c>
      <c r="M127" s="60">
        <f>SUM(M128:M132)</f>
        <v>5</v>
      </c>
      <c r="N127" s="781">
        <v>13088003053</v>
      </c>
      <c r="O127" s="781">
        <v>0</v>
      </c>
      <c r="P127" s="264" t="s">
        <v>1493</v>
      </c>
      <c r="Q127" s="37">
        <v>4346</v>
      </c>
      <c r="R127" s="793">
        <v>43826</v>
      </c>
      <c r="S127" s="793">
        <v>43830</v>
      </c>
      <c r="T127" s="273">
        <f>+J127-Q127</f>
        <v>0</v>
      </c>
      <c r="U127" s="61">
        <f>+M127/H127</f>
        <v>0.38461538461538464</v>
      </c>
      <c r="V127" s="61">
        <f>+Q127/J127</f>
        <v>1</v>
      </c>
      <c r="W127" s="61">
        <f>+N127/K127</f>
        <v>0.77904780077380953</v>
      </c>
      <c r="X127" s="783" t="s">
        <v>1494</v>
      </c>
    </row>
    <row r="128" spans="1:24" ht="24" x14ac:dyDescent="0.2">
      <c r="A128" s="784"/>
      <c r="B128" s="784"/>
      <c r="C128" s="784"/>
      <c r="D128" s="784"/>
      <c r="E128" s="43" t="s">
        <v>562</v>
      </c>
      <c r="F128" s="33" t="s">
        <v>857</v>
      </c>
      <c r="G128" s="33" t="s">
        <v>139</v>
      </c>
      <c r="H128" s="36">
        <v>1</v>
      </c>
      <c r="I128" s="36" t="s">
        <v>137</v>
      </c>
      <c r="J128" s="361" t="s">
        <v>55</v>
      </c>
      <c r="K128" s="361"/>
      <c r="L128" s="361"/>
      <c r="M128" s="36">
        <v>1</v>
      </c>
      <c r="N128" s="361" t="s">
        <v>55</v>
      </c>
      <c r="O128" s="361"/>
      <c r="P128" s="361"/>
      <c r="Q128" s="361"/>
      <c r="R128" s="361"/>
      <c r="S128" s="361"/>
      <c r="T128" s="361"/>
      <c r="U128" s="361"/>
      <c r="V128" s="361"/>
      <c r="W128" s="361"/>
      <c r="X128" s="783"/>
    </row>
    <row r="129" spans="1:24" ht="24" x14ac:dyDescent="0.2">
      <c r="A129" s="784"/>
      <c r="B129" s="784"/>
      <c r="C129" s="784"/>
      <c r="D129" s="784"/>
      <c r="E129" s="43" t="s">
        <v>565</v>
      </c>
      <c r="F129" s="33" t="s">
        <v>135</v>
      </c>
      <c r="G129" s="33" t="s">
        <v>139</v>
      </c>
      <c r="H129" s="36">
        <v>1</v>
      </c>
      <c r="I129" s="36" t="s">
        <v>138</v>
      </c>
      <c r="J129" s="361"/>
      <c r="K129" s="361"/>
      <c r="L129" s="361"/>
      <c r="M129" s="36">
        <v>1</v>
      </c>
      <c r="N129" s="361"/>
      <c r="O129" s="361"/>
      <c r="P129" s="361"/>
      <c r="Q129" s="361"/>
      <c r="R129" s="361"/>
      <c r="S129" s="361"/>
      <c r="T129" s="361"/>
      <c r="U129" s="361"/>
      <c r="V129" s="361"/>
      <c r="W129" s="361"/>
      <c r="X129" s="783"/>
    </row>
    <row r="130" spans="1:24" ht="24" x14ac:dyDescent="0.2">
      <c r="A130" s="784"/>
      <c r="B130" s="784"/>
      <c r="C130" s="784"/>
      <c r="D130" s="784"/>
      <c r="E130" s="43" t="s">
        <v>1495</v>
      </c>
      <c r="F130" s="33" t="s">
        <v>1002</v>
      </c>
      <c r="G130" s="33" t="s">
        <v>139</v>
      </c>
      <c r="H130" s="36">
        <v>1</v>
      </c>
      <c r="I130" s="36" t="s">
        <v>137</v>
      </c>
      <c r="J130" s="361"/>
      <c r="K130" s="361"/>
      <c r="L130" s="361"/>
      <c r="M130" s="36">
        <v>1</v>
      </c>
      <c r="N130" s="361"/>
      <c r="O130" s="361"/>
      <c r="P130" s="361"/>
      <c r="Q130" s="361"/>
      <c r="R130" s="361"/>
      <c r="S130" s="361"/>
      <c r="T130" s="361"/>
      <c r="U130" s="361"/>
      <c r="V130" s="361"/>
      <c r="W130" s="361"/>
      <c r="X130" s="783"/>
    </row>
    <row r="131" spans="1:24" ht="24" x14ac:dyDescent="0.2">
      <c r="A131" s="784"/>
      <c r="B131" s="784"/>
      <c r="C131" s="784"/>
      <c r="D131" s="784"/>
      <c r="E131" s="43" t="s">
        <v>1496</v>
      </c>
      <c r="F131" s="33" t="s">
        <v>1401</v>
      </c>
      <c r="G131" s="33" t="s">
        <v>139</v>
      </c>
      <c r="H131" s="36">
        <v>1</v>
      </c>
      <c r="I131" s="36" t="s">
        <v>137</v>
      </c>
      <c r="J131" s="361"/>
      <c r="K131" s="361"/>
      <c r="L131" s="361"/>
      <c r="M131" s="36">
        <v>1</v>
      </c>
      <c r="N131" s="361"/>
      <c r="O131" s="361"/>
      <c r="P131" s="361"/>
      <c r="Q131" s="361"/>
      <c r="R131" s="361"/>
      <c r="S131" s="361"/>
      <c r="T131" s="361"/>
      <c r="U131" s="361"/>
      <c r="V131" s="361"/>
      <c r="W131" s="361"/>
      <c r="X131" s="783"/>
    </row>
    <row r="132" spans="1:24" ht="24" x14ac:dyDescent="0.2">
      <c r="A132" s="784"/>
      <c r="B132" s="784"/>
      <c r="C132" s="784"/>
      <c r="D132" s="784"/>
      <c r="E132" s="43" t="s">
        <v>1497</v>
      </c>
      <c r="F132" s="33" t="s">
        <v>1498</v>
      </c>
      <c r="G132" s="33" t="s">
        <v>140</v>
      </c>
      <c r="H132" s="36">
        <v>9</v>
      </c>
      <c r="I132" s="36" t="s">
        <v>141</v>
      </c>
      <c r="J132" s="361"/>
      <c r="K132" s="361"/>
      <c r="L132" s="361"/>
      <c r="M132" s="36">
        <v>1</v>
      </c>
      <c r="N132" s="361"/>
      <c r="O132" s="361"/>
      <c r="P132" s="361"/>
      <c r="Q132" s="361"/>
      <c r="R132" s="361"/>
      <c r="S132" s="361"/>
      <c r="T132" s="361"/>
      <c r="U132" s="361"/>
      <c r="V132" s="361"/>
      <c r="W132" s="361"/>
      <c r="X132" s="785"/>
    </row>
    <row r="133" spans="1:24" ht="36" x14ac:dyDescent="0.2">
      <c r="A133" s="780" t="s">
        <v>1393</v>
      </c>
      <c r="B133" s="780" t="s">
        <v>1406</v>
      </c>
      <c r="C133" s="780" t="s">
        <v>1479</v>
      </c>
      <c r="D133" s="780" t="s">
        <v>1396</v>
      </c>
      <c r="E133" s="42">
        <v>21</v>
      </c>
      <c r="F133" s="26" t="s">
        <v>1499</v>
      </c>
      <c r="G133" s="26"/>
      <c r="H133" s="60">
        <f>SUM(H134:H138)</f>
        <v>7</v>
      </c>
      <c r="I133" s="30" t="s">
        <v>1500</v>
      </c>
      <c r="J133" s="30">
        <v>11</v>
      </c>
      <c r="K133" s="782">
        <v>468184080</v>
      </c>
      <c r="L133" s="781">
        <v>0</v>
      </c>
      <c r="M133" s="60">
        <f>SUM(M134:M138)</f>
        <v>7</v>
      </c>
      <c r="N133" s="781">
        <f>230184080+238000000</f>
        <v>468184080</v>
      </c>
      <c r="O133" s="781">
        <v>0</v>
      </c>
      <c r="P133" s="264" t="s">
        <v>1501</v>
      </c>
      <c r="Q133" s="80">
        <v>0</v>
      </c>
      <c r="R133" s="793">
        <v>43662</v>
      </c>
      <c r="S133" s="793">
        <v>43830</v>
      </c>
      <c r="T133" s="273">
        <f>+J133-Q133</f>
        <v>11</v>
      </c>
      <c r="U133" s="61">
        <f>+M133/H133</f>
        <v>1</v>
      </c>
      <c r="V133" s="61">
        <f>+Q133/J133</f>
        <v>0</v>
      </c>
      <c r="W133" s="61">
        <f>+N133/K133</f>
        <v>1</v>
      </c>
      <c r="X133" s="783" t="s">
        <v>1502</v>
      </c>
    </row>
    <row r="134" spans="1:24" ht="24" x14ac:dyDescent="0.2">
      <c r="A134" s="784"/>
      <c r="B134" s="784"/>
      <c r="C134" s="784"/>
      <c r="D134" s="784"/>
      <c r="E134" s="43" t="s">
        <v>569</v>
      </c>
      <c r="F134" s="33" t="s">
        <v>857</v>
      </c>
      <c r="G134" s="33" t="s">
        <v>139</v>
      </c>
      <c r="H134" s="36">
        <v>1</v>
      </c>
      <c r="I134" s="36" t="s">
        <v>137</v>
      </c>
      <c r="J134" s="361" t="s">
        <v>55</v>
      </c>
      <c r="K134" s="361"/>
      <c r="L134" s="361"/>
      <c r="M134" s="36">
        <v>1</v>
      </c>
      <c r="N134" s="361" t="s">
        <v>55</v>
      </c>
      <c r="O134" s="361"/>
      <c r="P134" s="361"/>
      <c r="Q134" s="361"/>
      <c r="R134" s="361"/>
      <c r="S134" s="361"/>
      <c r="T134" s="361"/>
      <c r="U134" s="361"/>
      <c r="V134" s="361"/>
      <c r="W134" s="361"/>
      <c r="X134" s="783"/>
    </row>
    <row r="135" spans="1:24" ht="24" x14ac:dyDescent="0.2">
      <c r="A135" s="784"/>
      <c r="B135" s="784"/>
      <c r="C135" s="784"/>
      <c r="D135" s="784"/>
      <c r="E135" s="43" t="s">
        <v>573</v>
      </c>
      <c r="F135" s="33" t="s">
        <v>135</v>
      </c>
      <c r="G135" s="33" t="s">
        <v>139</v>
      </c>
      <c r="H135" s="36">
        <v>1</v>
      </c>
      <c r="I135" s="36" t="s">
        <v>138</v>
      </c>
      <c r="J135" s="361"/>
      <c r="K135" s="361"/>
      <c r="L135" s="361"/>
      <c r="M135" s="36">
        <v>1</v>
      </c>
      <c r="N135" s="361"/>
      <c r="O135" s="361"/>
      <c r="P135" s="361"/>
      <c r="Q135" s="361"/>
      <c r="R135" s="361"/>
      <c r="S135" s="361"/>
      <c r="T135" s="361"/>
      <c r="U135" s="361"/>
      <c r="V135" s="361"/>
      <c r="W135" s="361"/>
      <c r="X135" s="783"/>
    </row>
    <row r="136" spans="1:24" ht="24" x14ac:dyDescent="0.2">
      <c r="A136" s="784"/>
      <c r="B136" s="784"/>
      <c r="C136" s="784"/>
      <c r="D136" s="784"/>
      <c r="E136" s="43" t="s">
        <v>577</v>
      </c>
      <c r="F136" s="33" t="s">
        <v>1002</v>
      </c>
      <c r="G136" s="33" t="s">
        <v>139</v>
      </c>
      <c r="H136" s="36">
        <v>1</v>
      </c>
      <c r="I136" s="36" t="s">
        <v>137</v>
      </c>
      <c r="J136" s="361"/>
      <c r="K136" s="361"/>
      <c r="L136" s="361"/>
      <c r="M136" s="36">
        <v>1</v>
      </c>
      <c r="N136" s="361"/>
      <c r="O136" s="361"/>
      <c r="P136" s="361"/>
      <c r="Q136" s="361"/>
      <c r="R136" s="361"/>
      <c r="S136" s="361"/>
      <c r="T136" s="361"/>
      <c r="U136" s="361"/>
      <c r="V136" s="361"/>
      <c r="W136" s="361"/>
      <c r="X136" s="783"/>
    </row>
    <row r="137" spans="1:24" ht="24" x14ac:dyDescent="0.2">
      <c r="A137" s="784"/>
      <c r="B137" s="784"/>
      <c r="C137" s="784"/>
      <c r="D137" s="784"/>
      <c r="E137" s="43" t="s">
        <v>1503</v>
      </c>
      <c r="F137" s="33" t="s">
        <v>1401</v>
      </c>
      <c r="G137" s="33" t="s">
        <v>139</v>
      </c>
      <c r="H137" s="36">
        <v>1</v>
      </c>
      <c r="I137" s="36" t="s">
        <v>137</v>
      </c>
      <c r="J137" s="361"/>
      <c r="K137" s="361"/>
      <c r="L137" s="361"/>
      <c r="M137" s="36">
        <v>1</v>
      </c>
      <c r="N137" s="361"/>
      <c r="O137" s="361"/>
      <c r="P137" s="361"/>
      <c r="Q137" s="361"/>
      <c r="R137" s="361"/>
      <c r="S137" s="361"/>
      <c r="T137" s="361"/>
      <c r="U137" s="361"/>
      <c r="V137" s="361"/>
      <c r="W137" s="361"/>
      <c r="X137" s="783"/>
    </row>
    <row r="138" spans="1:24" ht="24" x14ac:dyDescent="0.2">
      <c r="A138" s="784"/>
      <c r="B138" s="784"/>
      <c r="C138" s="784"/>
      <c r="D138" s="784"/>
      <c r="E138" s="43" t="s">
        <v>1504</v>
      </c>
      <c r="F138" s="33" t="s">
        <v>1011</v>
      </c>
      <c r="G138" s="33" t="s">
        <v>140</v>
      </c>
      <c r="H138" s="36">
        <v>3</v>
      </c>
      <c r="I138" s="36" t="s">
        <v>141</v>
      </c>
      <c r="J138" s="361"/>
      <c r="K138" s="361"/>
      <c r="L138" s="361"/>
      <c r="M138" s="36">
        <v>3</v>
      </c>
      <c r="N138" s="361"/>
      <c r="O138" s="361"/>
      <c r="P138" s="361"/>
      <c r="Q138" s="361"/>
      <c r="R138" s="361"/>
      <c r="S138" s="361"/>
      <c r="T138" s="361"/>
      <c r="U138" s="361"/>
      <c r="V138" s="361"/>
      <c r="W138" s="361"/>
      <c r="X138" s="785"/>
    </row>
    <row r="139" spans="1:24" ht="36" x14ac:dyDescent="0.2">
      <c r="A139" s="780" t="s">
        <v>1393</v>
      </c>
      <c r="B139" s="780" t="s">
        <v>1449</v>
      </c>
      <c r="C139" s="780" t="s">
        <v>1479</v>
      </c>
      <c r="D139" s="780" t="s">
        <v>1396</v>
      </c>
      <c r="E139" s="42">
        <v>22</v>
      </c>
      <c r="F139" s="26" t="s">
        <v>1505</v>
      </c>
      <c r="G139" s="26"/>
      <c r="H139" s="60">
        <f>SUM(H140:H144)</f>
        <v>7</v>
      </c>
      <c r="I139" s="30" t="s">
        <v>1506</v>
      </c>
      <c r="J139" s="30">
        <v>40</v>
      </c>
      <c r="K139" s="782">
        <v>1263450011</v>
      </c>
      <c r="L139" s="781">
        <v>0</v>
      </c>
      <c r="M139" s="60">
        <f>SUM(M140:M144)</f>
        <v>7</v>
      </c>
      <c r="N139" s="781">
        <v>1263450011</v>
      </c>
      <c r="O139" s="781">
        <v>0</v>
      </c>
      <c r="P139" s="264" t="s">
        <v>1507</v>
      </c>
      <c r="Q139" s="37">
        <v>0</v>
      </c>
      <c r="R139" s="793">
        <v>43725</v>
      </c>
      <c r="S139" s="793">
        <v>43830</v>
      </c>
      <c r="T139" s="273">
        <f>+J139-Q139</f>
        <v>40</v>
      </c>
      <c r="U139" s="61">
        <f>+M139/H139</f>
        <v>1</v>
      </c>
      <c r="V139" s="61">
        <f>+Q139/J139</f>
        <v>0</v>
      </c>
      <c r="W139" s="61">
        <f>+N139/K139</f>
        <v>1</v>
      </c>
      <c r="X139" s="789" t="s">
        <v>1508</v>
      </c>
    </row>
    <row r="140" spans="1:24" ht="24" x14ac:dyDescent="0.2">
      <c r="A140" s="784"/>
      <c r="B140" s="784"/>
      <c r="C140" s="784"/>
      <c r="D140" s="784"/>
      <c r="E140" s="43" t="s">
        <v>583</v>
      </c>
      <c r="F140" s="33" t="s">
        <v>857</v>
      </c>
      <c r="G140" s="33" t="s">
        <v>139</v>
      </c>
      <c r="H140" s="36">
        <v>1</v>
      </c>
      <c r="I140" s="36" t="s">
        <v>137</v>
      </c>
      <c r="J140" s="361" t="s">
        <v>55</v>
      </c>
      <c r="K140" s="361"/>
      <c r="L140" s="361"/>
      <c r="M140" s="36">
        <v>1</v>
      </c>
      <c r="N140" s="361" t="s">
        <v>55</v>
      </c>
      <c r="O140" s="361"/>
      <c r="P140" s="361"/>
      <c r="Q140" s="361"/>
      <c r="R140" s="361"/>
      <c r="S140" s="361"/>
      <c r="T140" s="361"/>
      <c r="U140" s="361"/>
      <c r="V140" s="361"/>
      <c r="W140" s="361"/>
      <c r="X140" s="789"/>
    </row>
    <row r="141" spans="1:24" ht="24" x14ac:dyDescent="0.2">
      <c r="A141" s="784"/>
      <c r="B141" s="784"/>
      <c r="C141" s="784"/>
      <c r="D141" s="784"/>
      <c r="E141" s="43" t="s">
        <v>586</v>
      </c>
      <c r="F141" s="33" t="s">
        <v>135</v>
      </c>
      <c r="G141" s="33" t="s">
        <v>139</v>
      </c>
      <c r="H141" s="36">
        <v>1</v>
      </c>
      <c r="I141" s="36" t="s">
        <v>138</v>
      </c>
      <c r="J141" s="361"/>
      <c r="K141" s="361"/>
      <c r="L141" s="361"/>
      <c r="M141" s="36">
        <v>1</v>
      </c>
      <c r="N141" s="361"/>
      <c r="O141" s="361"/>
      <c r="P141" s="361"/>
      <c r="Q141" s="361"/>
      <c r="R141" s="361"/>
      <c r="S141" s="361"/>
      <c r="T141" s="361"/>
      <c r="U141" s="361"/>
      <c r="V141" s="361"/>
      <c r="W141" s="361"/>
      <c r="X141" s="789"/>
    </row>
    <row r="142" spans="1:24" ht="24" x14ac:dyDescent="0.2">
      <c r="A142" s="784"/>
      <c r="B142" s="784"/>
      <c r="C142" s="784"/>
      <c r="D142" s="784"/>
      <c r="E142" s="43" t="s">
        <v>588</v>
      </c>
      <c r="F142" s="33" t="s">
        <v>1002</v>
      </c>
      <c r="G142" s="33" t="s">
        <v>139</v>
      </c>
      <c r="H142" s="36">
        <v>1</v>
      </c>
      <c r="I142" s="36" t="s">
        <v>137</v>
      </c>
      <c r="J142" s="361"/>
      <c r="K142" s="361"/>
      <c r="L142" s="361"/>
      <c r="M142" s="36">
        <v>1</v>
      </c>
      <c r="N142" s="361"/>
      <c r="O142" s="361"/>
      <c r="P142" s="361"/>
      <c r="Q142" s="361"/>
      <c r="R142" s="361"/>
      <c r="S142" s="361"/>
      <c r="T142" s="361"/>
      <c r="U142" s="361"/>
      <c r="V142" s="361"/>
      <c r="W142" s="361"/>
      <c r="X142" s="789"/>
    </row>
    <row r="143" spans="1:24" ht="24" x14ac:dyDescent="0.2">
      <c r="A143" s="784"/>
      <c r="B143" s="784"/>
      <c r="C143" s="784"/>
      <c r="D143" s="784"/>
      <c r="E143" s="43" t="s">
        <v>591</v>
      </c>
      <c r="F143" s="33" t="s">
        <v>1401</v>
      </c>
      <c r="G143" s="33" t="s">
        <v>139</v>
      </c>
      <c r="H143" s="36">
        <v>1</v>
      </c>
      <c r="I143" s="36" t="s">
        <v>137</v>
      </c>
      <c r="J143" s="361"/>
      <c r="K143" s="361"/>
      <c r="L143" s="361"/>
      <c r="M143" s="36">
        <v>1</v>
      </c>
      <c r="N143" s="361"/>
      <c r="O143" s="361"/>
      <c r="P143" s="361"/>
      <c r="Q143" s="361"/>
      <c r="R143" s="361"/>
      <c r="S143" s="361"/>
      <c r="T143" s="361"/>
      <c r="U143" s="361"/>
      <c r="V143" s="361"/>
      <c r="W143" s="361"/>
      <c r="X143" s="789"/>
    </row>
    <row r="144" spans="1:24" ht="24" x14ac:dyDescent="0.2">
      <c r="A144" s="784"/>
      <c r="B144" s="784"/>
      <c r="C144" s="784"/>
      <c r="D144" s="784"/>
      <c r="E144" s="43" t="s">
        <v>593</v>
      </c>
      <c r="F144" s="33" t="s">
        <v>1011</v>
      </c>
      <c r="G144" s="33" t="s">
        <v>140</v>
      </c>
      <c r="H144" s="36">
        <v>3</v>
      </c>
      <c r="I144" s="36" t="s">
        <v>141</v>
      </c>
      <c r="J144" s="361"/>
      <c r="K144" s="361"/>
      <c r="L144" s="361"/>
      <c r="M144" s="36">
        <v>3</v>
      </c>
      <c r="N144" s="361"/>
      <c r="O144" s="361"/>
      <c r="P144" s="361"/>
      <c r="Q144" s="361"/>
      <c r="R144" s="361"/>
      <c r="S144" s="361"/>
      <c r="T144" s="361"/>
      <c r="U144" s="361"/>
      <c r="V144" s="361"/>
      <c r="W144" s="361"/>
      <c r="X144" s="790"/>
    </row>
    <row r="145" spans="1:24" ht="24" x14ac:dyDescent="0.2">
      <c r="A145" s="780" t="s">
        <v>1393</v>
      </c>
      <c r="B145" s="780" t="s">
        <v>1449</v>
      </c>
      <c r="C145" s="780" t="s">
        <v>1479</v>
      </c>
      <c r="D145" s="780" t="s">
        <v>1396</v>
      </c>
      <c r="E145" s="42">
        <v>23</v>
      </c>
      <c r="F145" s="26" t="s">
        <v>1509</v>
      </c>
      <c r="G145" s="26"/>
      <c r="H145" s="60">
        <f>SUM(H146:H150)</f>
        <v>10</v>
      </c>
      <c r="I145" s="30" t="s">
        <v>1510</v>
      </c>
      <c r="J145" s="30">
        <v>17</v>
      </c>
      <c r="K145" s="782">
        <v>5070600000</v>
      </c>
      <c r="L145" s="781">
        <v>0</v>
      </c>
      <c r="M145" s="60">
        <f>SUM(M146:M150)</f>
        <v>10</v>
      </c>
      <c r="N145" s="781">
        <v>4655145000</v>
      </c>
      <c r="O145" s="781">
        <v>0</v>
      </c>
      <c r="P145" s="786" t="s">
        <v>1511</v>
      </c>
      <c r="Q145" s="37">
        <v>13</v>
      </c>
      <c r="R145" s="788">
        <v>43525</v>
      </c>
      <c r="S145" s="788">
        <v>43830</v>
      </c>
      <c r="T145" s="273">
        <f>+J145-Q145</f>
        <v>4</v>
      </c>
      <c r="U145" s="61">
        <f>+M145/H145</f>
        <v>1</v>
      </c>
      <c r="V145" s="61">
        <f>+Q145/J145</f>
        <v>0.76470588235294112</v>
      </c>
      <c r="W145" s="61">
        <f>+N145/K145</f>
        <v>0.91806590935983912</v>
      </c>
      <c r="X145" s="789" t="s">
        <v>1512</v>
      </c>
    </row>
    <row r="146" spans="1:24" ht="24" x14ac:dyDescent="0.2">
      <c r="A146" s="784"/>
      <c r="B146" s="784"/>
      <c r="C146" s="784"/>
      <c r="D146" s="784"/>
      <c r="E146" s="43" t="s">
        <v>1513</v>
      </c>
      <c r="F146" s="33" t="s">
        <v>857</v>
      </c>
      <c r="G146" s="33" t="s">
        <v>139</v>
      </c>
      <c r="H146" s="36">
        <v>1</v>
      </c>
      <c r="I146" s="36" t="s">
        <v>137</v>
      </c>
      <c r="J146" s="361" t="s">
        <v>55</v>
      </c>
      <c r="K146" s="361"/>
      <c r="L146" s="361"/>
      <c r="M146" s="36">
        <v>1</v>
      </c>
      <c r="N146" s="361" t="s">
        <v>55</v>
      </c>
      <c r="O146" s="361"/>
      <c r="P146" s="361"/>
      <c r="Q146" s="361"/>
      <c r="R146" s="361"/>
      <c r="S146" s="361"/>
      <c r="T146" s="361"/>
      <c r="U146" s="361"/>
      <c r="V146" s="361"/>
      <c r="W146" s="361"/>
      <c r="X146" s="789"/>
    </row>
    <row r="147" spans="1:24" ht="24" x14ac:dyDescent="0.2">
      <c r="A147" s="784"/>
      <c r="B147" s="784"/>
      <c r="C147" s="784"/>
      <c r="D147" s="784"/>
      <c r="E147" s="43" t="s">
        <v>1514</v>
      </c>
      <c r="F147" s="33" t="s">
        <v>135</v>
      </c>
      <c r="G147" s="33" t="s">
        <v>139</v>
      </c>
      <c r="H147" s="36">
        <v>1</v>
      </c>
      <c r="I147" s="36" t="s">
        <v>138</v>
      </c>
      <c r="J147" s="361"/>
      <c r="K147" s="361"/>
      <c r="L147" s="361"/>
      <c r="M147" s="36">
        <v>1</v>
      </c>
      <c r="N147" s="361"/>
      <c r="O147" s="361"/>
      <c r="P147" s="361"/>
      <c r="Q147" s="361"/>
      <c r="R147" s="361"/>
      <c r="S147" s="361"/>
      <c r="T147" s="361"/>
      <c r="U147" s="361"/>
      <c r="V147" s="361"/>
      <c r="W147" s="361"/>
      <c r="X147" s="789"/>
    </row>
    <row r="148" spans="1:24" ht="24" x14ac:dyDescent="0.2">
      <c r="A148" s="784"/>
      <c r="B148" s="784"/>
      <c r="C148" s="784"/>
      <c r="D148" s="784"/>
      <c r="E148" s="43" t="s">
        <v>1515</v>
      </c>
      <c r="F148" s="33" t="s">
        <v>1002</v>
      </c>
      <c r="G148" s="33" t="s">
        <v>139</v>
      </c>
      <c r="H148" s="36">
        <v>1</v>
      </c>
      <c r="I148" s="36" t="s">
        <v>137</v>
      </c>
      <c r="J148" s="361"/>
      <c r="K148" s="361"/>
      <c r="L148" s="361"/>
      <c r="M148" s="36">
        <v>1</v>
      </c>
      <c r="N148" s="361"/>
      <c r="O148" s="361"/>
      <c r="P148" s="361"/>
      <c r="Q148" s="361"/>
      <c r="R148" s="361"/>
      <c r="S148" s="361"/>
      <c r="T148" s="361"/>
      <c r="U148" s="361"/>
      <c r="V148" s="361"/>
      <c r="W148" s="361"/>
      <c r="X148" s="789"/>
    </row>
    <row r="149" spans="1:24" ht="24" x14ac:dyDescent="0.2">
      <c r="A149" s="784"/>
      <c r="B149" s="784"/>
      <c r="C149" s="784"/>
      <c r="D149" s="784"/>
      <c r="E149" s="43" t="s">
        <v>1516</v>
      </c>
      <c r="F149" s="33" t="s">
        <v>1401</v>
      </c>
      <c r="G149" s="33" t="s">
        <v>139</v>
      </c>
      <c r="H149" s="36">
        <v>1</v>
      </c>
      <c r="I149" s="36" t="s">
        <v>137</v>
      </c>
      <c r="J149" s="361"/>
      <c r="K149" s="361"/>
      <c r="L149" s="361"/>
      <c r="M149" s="36">
        <v>1</v>
      </c>
      <c r="N149" s="361"/>
      <c r="O149" s="361"/>
      <c r="P149" s="361"/>
      <c r="Q149" s="361"/>
      <c r="R149" s="361"/>
      <c r="S149" s="361"/>
      <c r="T149" s="361"/>
      <c r="U149" s="361"/>
      <c r="V149" s="361"/>
      <c r="W149" s="361"/>
      <c r="X149" s="789"/>
    </row>
    <row r="150" spans="1:24" ht="24" x14ac:dyDescent="0.2">
      <c r="A150" s="784"/>
      <c r="B150" s="784"/>
      <c r="C150" s="784"/>
      <c r="D150" s="784"/>
      <c r="E150" s="43" t="s">
        <v>1517</v>
      </c>
      <c r="F150" s="33" t="s">
        <v>1011</v>
      </c>
      <c r="G150" s="33" t="s">
        <v>140</v>
      </c>
      <c r="H150" s="36">
        <v>6</v>
      </c>
      <c r="I150" s="36" t="s">
        <v>141</v>
      </c>
      <c r="J150" s="361"/>
      <c r="K150" s="361"/>
      <c r="L150" s="361"/>
      <c r="M150" s="36">
        <v>6</v>
      </c>
      <c r="N150" s="361"/>
      <c r="O150" s="361"/>
      <c r="P150" s="361"/>
      <c r="Q150" s="361"/>
      <c r="R150" s="361"/>
      <c r="S150" s="361"/>
      <c r="T150" s="361"/>
      <c r="U150" s="361"/>
      <c r="V150" s="361"/>
      <c r="W150" s="361"/>
      <c r="X150" s="790"/>
    </row>
    <row r="151" spans="1:24" ht="36" x14ac:dyDescent="0.2">
      <c r="A151" s="780" t="s">
        <v>1393</v>
      </c>
      <c r="B151" s="780" t="s">
        <v>1406</v>
      </c>
      <c r="C151" s="780" t="s">
        <v>1395</v>
      </c>
      <c r="D151" s="780" t="s">
        <v>1396</v>
      </c>
      <c r="E151" s="42">
        <v>24</v>
      </c>
      <c r="F151" s="26" t="s">
        <v>1518</v>
      </c>
      <c r="G151" s="26"/>
      <c r="H151" s="60">
        <f>SUM(H152:H156)</f>
        <v>0</v>
      </c>
      <c r="I151" s="30" t="s">
        <v>1519</v>
      </c>
      <c r="J151" s="30">
        <v>0</v>
      </c>
      <c r="K151" s="782">
        <v>40538880</v>
      </c>
      <c r="L151" s="781">
        <v>0</v>
      </c>
      <c r="M151" s="60">
        <f>SUM(M152:M156)</f>
        <v>0</v>
      </c>
      <c r="N151" s="781">
        <v>0</v>
      </c>
      <c r="O151" s="781">
        <v>0</v>
      </c>
      <c r="P151" s="786" t="s">
        <v>1413</v>
      </c>
      <c r="Q151" s="37">
        <v>0</v>
      </c>
      <c r="R151" s="788"/>
      <c r="S151" s="788"/>
      <c r="T151" s="273">
        <f>+J151-Q151</f>
        <v>0</v>
      </c>
      <c r="U151" s="61" t="e">
        <f>+M151/H151</f>
        <v>#DIV/0!</v>
      </c>
      <c r="V151" s="61" t="e">
        <f>+Q151/J151</f>
        <v>#DIV/0!</v>
      </c>
      <c r="W151" s="61">
        <f>+N151/K151</f>
        <v>0</v>
      </c>
      <c r="X151" s="789" t="s">
        <v>1520</v>
      </c>
    </row>
    <row r="152" spans="1:24" ht="24" x14ac:dyDescent="0.2">
      <c r="A152" s="784"/>
      <c r="B152" s="784"/>
      <c r="C152" s="784"/>
      <c r="D152" s="784"/>
      <c r="E152" s="43" t="s">
        <v>1521</v>
      </c>
      <c r="F152" s="33" t="s">
        <v>857</v>
      </c>
      <c r="G152" s="33" t="s">
        <v>139</v>
      </c>
      <c r="H152" s="36">
        <v>0</v>
      </c>
      <c r="I152" s="36" t="s">
        <v>137</v>
      </c>
      <c r="J152" s="361" t="s">
        <v>55</v>
      </c>
      <c r="K152" s="361"/>
      <c r="L152" s="361"/>
      <c r="M152" s="36">
        <v>0</v>
      </c>
      <c r="N152" s="361" t="s">
        <v>55</v>
      </c>
      <c r="O152" s="361"/>
      <c r="P152" s="361"/>
      <c r="Q152" s="361"/>
      <c r="R152" s="361"/>
      <c r="S152" s="361"/>
      <c r="T152" s="361"/>
      <c r="U152" s="361"/>
      <c r="V152" s="361"/>
      <c r="W152" s="361"/>
      <c r="X152" s="789"/>
    </row>
    <row r="153" spans="1:24" ht="24" x14ac:dyDescent="0.2">
      <c r="A153" s="784"/>
      <c r="B153" s="784"/>
      <c r="C153" s="784"/>
      <c r="D153" s="784"/>
      <c r="E153" s="43" t="s">
        <v>1522</v>
      </c>
      <c r="F153" s="33" t="s">
        <v>135</v>
      </c>
      <c r="G153" s="33" t="s">
        <v>139</v>
      </c>
      <c r="H153" s="36">
        <v>0</v>
      </c>
      <c r="I153" s="36" t="s">
        <v>138</v>
      </c>
      <c r="J153" s="361"/>
      <c r="K153" s="361"/>
      <c r="L153" s="361"/>
      <c r="M153" s="36">
        <v>0</v>
      </c>
      <c r="N153" s="361"/>
      <c r="O153" s="361"/>
      <c r="P153" s="361"/>
      <c r="Q153" s="361"/>
      <c r="R153" s="361"/>
      <c r="S153" s="361"/>
      <c r="T153" s="361"/>
      <c r="U153" s="361"/>
      <c r="V153" s="361"/>
      <c r="W153" s="361"/>
      <c r="X153" s="789"/>
    </row>
    <row r="154" spans="1:24" ht="24" x14ac:dyDescent="0.2">
      <c r="A154" s="784"/>
      <c r="B154" s="784"/>
      <c r="C154" s="784"/>
      <c r="D154" s="784"/>
      <c r="E154" s="43" t="s">
        <v>1523</v>
      </c>
      <c r="F154" s="33" t="s">
        <v>1002</v>
      </c>
      <c r="G154" s="33" t="s">
        <v>139</v>
      </c>
      <c r="H154" s="36">
        <v>0</v>
      </c>
      <c r="I154" s="36" t="s">
        <v>137</v>
      </c>
      <c r="J154" s="361"/>
      <c r="K154" s="361"/>
      <c r="L154" s="361"/>
      <c r="M154" s="36">
        <v>0</v>
      </c>
      <c r="N154" s="361"/>
      <c r="O154" s="361"/>
      <c r="P154" s="361"/>
      <c r="Q154" s="361"/>
      <c r="R154" s="361"/>
      <c r="S154" s="361"/>
      <c r="T154" s="361"/>
      <c r="U154" s="361"/>
      <c r="V154" s="361"/>
      <c r="W154" s="361"/>
      <c r="X154" s="789"/>
    </row>
    <row r="155" spans="1:24" ht="24" x14ac:dyDescent="0.2">
      <c r="A155" s="784"/>
      <c r="B155" s="784"/>
      <c r="C155" s="784"/>
      <c r="D155" s="784"/>
      <c r="E155" s="43" t="s">
        <v>1524</v>
      </c>
      <c r="F155" s="33" t="s">
        <v>1401</v>
      </c>
      <c r="G155" s="33" t="s">
        <v>139</v>
      </c>
      <c r="H155" s="36">
        <v>0</v>
      </c>
      <c r="I155" s="36" t="s">
        <v>137</v>
      </c>
      <c r="J155" s="361"/>
      <c r="K155" s="361"/>
      <c r="L155" s="361"/>
      <c r="M155" s="36">
        <v>0</v>
      </c>
      <c r="N155" s="361"/>
      <c r="O155" s="361"/>
      <c r="P155" s="361"/>
      <c r="Q155" s="361"/>
      <c r="R155" s="361"/>
      <c r="S155" s="361"/>
      <c r="T155" s="361"/>
      <c r="U155" s="361"/>
      <c r="V155" s="361"/>
      <c r="W155" s="361"/>
      <c r="X155" s="789"/>
    </row>
    <row r="156" spans="1:24" ht="24" x14ac:dyDescent="0.2">
      <c r="A156" s="784"/>
      <c r="B156" s="784"/>
      <c r="C156" s="784"/>
      <c r="D156" s="784"/>
      <c r="E156" s="43" t="s">
        <v>1525</v>
      </c>
      <c r="F156" s="33" t="s">
        <v>1011</v>
      </c>
      <c r="G156" s="33" t="s">
        <v>140</v>
      </c>
      <c r="H156" s="36">
        <v>0</v>
      </c>
      <c r="I156" s="36" t="s">
        <v>141</v>
      </c>
      <c r="J156" s="361"/>
      <c r="K156" s="361"/>
      <c r="L156" s="361"/>
      <c r="M156" s="36">
        <v>0</v>
      </c>
      <c r="N156" s="361"/>
      <c r="O156" s="361"/>
      <c r="P156" s="361"/>
      <c r="Q156" s="361"/>
      <c r="R156" s="361"/>
      <c r="S156" s="361"/>
      <c r="T156" s="361"/>
      <c r="U156" s="361"/>
      <c r="V156" s="361"/>
      <c r="W156" s="361"/>
      <c r="X156" s="790"/>
    </row>
    <row r="157" spans="1:24" ht="36" x14ac:dyDescent="0.2">
      <c r="A157" s="780" t="s">
        <v>1393</v>
      </c>
      <c r="B157" s="780" t="s">
        <v>1464</v>
      </c>
      <c r="C157" s="780" t="s">
        <v>1395</v>
      </c>
      <c r="D157" s="780" t="s">
        <v>1396</v>
      </c>
      <c r="E157" s="42">
        <v>25</v>
      </c>
      <c r="F157" s="26" t="s">
        <v>1526</v>
      </c>
      <c r="G157" s="26"/>
      <c r="H157" s="60">
        <f>SUM(H158:H162)</f>
        <v>5</v>
      </c>
      <c r="I157" s="30" t="s">
        <v>1466</v>
      </c>
      <c r="J157" s="30">
        <v>26132</v>
      </c>
      <c r="K157" s="782">
        <v>7392039144</v>
      </c>
      <c r="L157" s="781">
        <v>0</v>
      </c>
      <c r="M157" s="60">
        <f>SUM(M158:M162)</f>
        <v>5</v>
      </c>
      <c r="N157" s="781">
        <f>7299907227+67400000</f>
        <v>7367307227</v>
      </c>
      <c r="O157" s="781">
        <v>0</v>
      </c>
      <c r="P157" s="786" t="s">
        <v>1527</v>
      </c>
      <c r="Q157" s="37">
        <v>26132</v>
      </c>
      <c r="R157" s="788">
        <v>43809</v>
      </c>
      <c r="S157" s="788">
        <v>43819</v>
      </c>
      <c r="T157" s="273">
        <f>+J157-Q157</f>
        <v>0</v>
      </c>
      <c r="U157" s="61">
        <f>+M157/H157</f>
        <v>1</v>
      </c>
      <c r="V157" s="61">
        <f>+Q157/J157</f>
        <v>1</v>
      </c>
      <c r="W157" s="61">
        <f>+N157/K157</f>
        <v>0.99665424972484429</v>
      </c>
      <c r="X157" s="789" t="s">
        <v>1528</v>
      </c>
    </row>
    <row r="158" spans="1:24" ht="24" x14ac:dyDescent="0.2">
      <c r="A158" s="784"/>
      <c r="B158" s="784"/>
      <c r="C158" s="784"/>
      <c r="D158" s="784"/>
      <c r="E158" s="43" t="s">
        <v>1529</v>
      </c>
      <c r="F158" s="33" t="s">
        <v>857</v>
      </c>
      <c r="G158" s="33" t="s">
        <v>139</v>
      </c>
      <c r="H158" s="36">
        <v>1</v>
      </c>
      <c r="I158" s="36" t="s">
        <v>137</v>
      </c>
      <c r="J158" s="361" t="s">
        <v>55</v>
      </c>
      <c r="K158" s="361"/>
      <c r="L158" s="361"/>
      <c r="M158" s="36">
        <v>1</v>
      </c>
      <c r="N158" s="361" t="s">
        <v>55</v>
      </c>
      <c r="O158" s="361"/>
      <c r="P158" s="361"/>
      <c r="Q158" s="361"/>
      <c r="R158" s="361"/>
      <c r="S158" s="361"/>
      <c r="T158" s="361"/>
      <c r="U158" s="361"/>
      <c r="V158" s="361"/>
      <c r="W158" s="361"/>
      <c r="X158" s="789"/>
    </row>
    <row r="159" spans="1:24" ht="24" x14ac:dyDescent="0.2">
      <c r="A159" s="784"/>
      <c r="B159" s="784"/>
      <c r="C159" s="784"/>
      <c r="D159" s="784"/>
      <c r="E159" s="43" t="s">
        <v>1530</v>
      </c>
      <c r="F159" s="33" t="s">
        <v>135</v>
      </c>
      <c r="G159" s="33" t="s">
        <v>139</v>
      </c>
      <c r="H159" s="36">
        <v>1</v>
      </c>
      <c r="I159" s="36" t="s">
        <v>138</v>
      </c>
      <c r="J159" s="361"/>
      <c r="K159" s="361"/>
      <c r="L159" s="361"/>
      <c r="M159" s="36">
        <v>1</v>
      </c>
      <c r="N159" s="361"/>
      <c r="O159" s="361"/>
      <c r="P159" s="361"/>
      <c r="Q159" s="361"/>
      <c r="R159" s="361"/>
      <c r="S159" s="361"/>
      <c r="T159" s="361"/>
      <c r="U159" s="361"/>
      <c r="V159" s="361"/>
      <c r="W159" s="361"/>
      <c r="X159" s="789"/>
    </row>
    <row r="160" spans="1:24" ht="24" x14ac:dyDescent="0.2">
      <c r="A160" s="784"/>
      <c r="B160" s="784"/>
      <c r="C160" s="784"/>
      <c r="D160" s="784"/>
      <c r="E160" s="43" t="s">
        <v>1531</v>
      </c>
      <c r="F160" s="33" t="s">
        <v>1002</v>
      </c>
      <c r="G160" s="33" t="s">
        <v>139</v>
      </c>
      <c r="H160" s="36">
        <v>1</v>
      </c>
      <c r="I160" s="36" t="s">
        <v>137</v>
      </c>
      <c r="J160" s="361"/>
      <c r="K160" s="361"/>
      <c r="L160" s="361"/>
      <c r="M160" s="36">
        <v>1</v>
      </c>
      <c r="N160" s="361"/>
      <c r="O160" s="361"/>
      <c r="P160" s="361"/>
      <c r="Q160" s="361"/>
      <c r="R160" s="361"/>
      <c r="S160" s="361"/>
      <c r="T160" s="361"/>
      <c r="U160" s="361"/>
      <c r="V160" s="361"/>
      <c r="W160" s="361"/>
      <c r="X160" s="789"/>
    </row>
    <row r="161" spans="1:24" ht="24" x14ac:dyDescent="0.2">
      <c r="A161" s="784"/>
      <c r="B161" s="784"/>
      <c r="C161" s="784"/>
      <c r="D161" s="784"/>
      <c r="E161" s="43" t="s">
        <v>1532</v>
      </c>
      <c r="F161" s="33" t="s">
        <v>1401</v>
      </c>
      <c r="G161" s="33" t="s">
        <v>139</v>
      </c>
      <c r="H161" s="36">
        <v>1</v>
      </c>
      <c r="I161" s="36" t="s">
        <v>137</v>
      </c>
      <c r="J161" s="361"/>
      <c r="K161" s="361"/>
      <c r="L161" s="361"/>
      <c r="M161" s="36">
        <v>1</v>
      </c>
      <c r="N161" s="361"/>
      <c r="O161" s="361"/>
      <c r="P161" s="361"/>
      <c r="Q161" s="361"/>
      <c r="R161" s="361"/>
      <c r="S161" s="361"/>
      <c r="T161" s="361"/>
      <c r="U161" s="361"/>
      <c r="V161" s="361"/>
      <c r="W161" s="361"/>
      <c r="X161" s="789"/>
    </row>
    <row r="162" spans="1:24" ht="24" x14ac:dyDescent="0.2">
      <c r="A162" s="784"/>
      <c r="B162" s="784"/>
      <c r="C162" s="784"/>
      <c r="D162" s="784"/>
      <c r="E162" s="43" t="s">
        <v>1533</v>
      </c>
      <c r="F162" s="33" t="s">
        <v>1011</v>
      </c>
      <c r="G162" s="33" t="s">
        <v>140</v>
      </c>
      <c r="H162" s="36">
        <v>1</v>
      </c>
      <c r="I162" s="36" t="s">
        <v>141</v>
      </c>
      <c r="J162" s="361"/>
      <c r="K162" s="361"/>
      <c r="L162" s="361"/>
      <c r="M162" s="36">
        <v>1</v>
      </c>
      <c r="N162" s="361"/>
      <c r="O162" s="361"/>
      <c r="P162" s="361"/>
      <c r="Q162" s="361"/>
      <c r="R162" s="361"/>
      <c r="S162" s="361"/>
      <c r="T162" s="361"/>
      <c r="U162" s="361"/>
      <c r="V162" s="361"/>
      <c r="W162" s="361"/>
      <c r="X162" s="790"/>
    </row>
    <row r="163" spans="1:24" ht="36" x14ac:dyDescent="0.2">
      <c r="A163" s="780" t="s">
        <v>1393</v>
      </c>
      <c r="B163" s="780" t="s">
        <v>1464</v>
      </c>
      <c r="C163" s="780" t="s">
        <v>1395</v>
      </c>
      <c r="D163" s="780" t="s">
        <v>1396</v>
      </c>
      <c r="E163" s="42">
        <v>26</v>
      </c>
      <c r="F163" s="26" t="s">
        <v>1534</v>
      </c>
      <c r="G163" s="26"/>
      <c r="H163" s="60">
        <f>SUM(H164:H168)</f>
        <v>5</v>
      </c>
      <c r="I163" s="30" t="s">
        <v>1535</v>
      </c>
      <c r="J163" s="30">
        <v>6</v>
      </c>
      <c r="K163" s="782">
        <v>4265376500</v>
      </c>
      <c r="L163" s="781">
        <v>0</v>
      </c>
      <c r="M163" s="60">
        <f>SUM(M164:M168)</f>
        <v>5</v>
      </c>
      <c r="N163" s="781">
        <v>4265376500</v>
      </c>
      <c r="O163" s="781">
        <v>0</v>
      </c>
      <c r="P163" s="786" t="s">
        <v>1536</v>
      </c>
      <c r="Q163" s="37">
        <v>5</v>
      </c>
      <c r="R163" s="788">
        <v>43809</v>
      </c>
      <c r="S163" s="788">
        <v>43819</v>
      </c>
      <c r="T163" s="273">
        <f>+J163-Q163</f>
        <v>1</v>
      </c>
      <c r="U163" s="61">
        <f>+M163/H163</f>
        <v>1</v>
      </c>
      <c r="V163" s="61">
        <f>+Q163/J163</f>
        <v>0.83333333333333337</v>
      </c>
      <c r="W163" s="61">
        <f>+N163/K163</f>
        <v>1</v>
      </c>
      <c r="X163" s="789" t="s">
        <v>1537</v>
      </c>
    </row>
    <row r="164" spans="1:24" ht="24" x14ac:dyDescent="0.2">
      <c r="A164" s="784"/>
      <c r="B164" s="784"/>
      <c r="C164" s="784"/>
      <c r="D164" s="784"/>
      <c r="E164" s="43" t="s">
        <v>1538</v>
      </c>
      <c r="F164" s="33" t="s">
        <v>857</v>
      </c>
      <c r="G164" s="33" t="s">
        <v>139</v>
      </c>
      <c r="H164" s="36">
        <v>1</v>
      </c>
      <c r="I164" s="36" t="s">
        <v>137</v>
      </c>
      <c r="J164" s="361" t="s">
        <v>55</v>
      </c>
      <c r="K164" s="361"/>
      <c r="L164" s="361"/>
      <c r="M164" s="36">
        <v>1</v>
      </c>
      <c r="N164" s="361" t="s">
        <v>55</v>
      </c>
      <c r="O164" s="361"/>
      <c r="P164" s="361"/>
      <c r="Q164" s="361"/>
      <c r="R164" s="361"/>
      <c r="S164" s="361"/>
      <c r="T164" s="361"/>
      <c r="U164" s="361"/>
      <c r="V164" s="361"/>
      <c r="W164" s="361"/>
      <c r="X164" s="789"/>
    </row>
    <row r="165" spans="1:24" ht="24" x14ac:dyDescent="0.2">
      <c r="A165" s="784"/>
      <c r="B165" s="784"/>
      <c r="C165" s="784"/>
      <c r="D165" s="784"/>
      <c r="E165" s="43" t="s">
        <v>1539</v>
      </c>
      <c r="F165" s="33" t="s">
        <v>135</v>
      </c>
      <c r="G165" s="33" t="s">
        <v>139</v>
      </c>
      <c r="H165" s="36">
        <v>1</v>
      </c>
      <c r="I165" s="36" t="s">
        <v>138</v>
      </c>
      <c r="J165" s="361"/>
      <c r="K165" s="361"/>
      <c r="L165" s="361"/>
      <c r="M165" s="36">
        <v>1</v>
      </c>
      <c r="N165" s="361"/>
      <c r="O165" s="361"/>
      <c r="P165" s="361"/>
      <c r="Q165" s="361"/>
      <c r="R165" s="361"/>
      <c r="S165" s="361"/>
      <c r="T165" s="361"/>
      <c r="U165" s="361"/>
      <c r="V165" s="361"/>
      <c r="W165" s="361"/>
      <c r="X165" s="789"/>
    </row>
    <row r="166" spans="1:24" ht="24" x14ac:dyDescent="0.2">
      <c r="A166" s="784"/>
      <c r="B166" s="784"/>
      <c r="C166" s="784"/>
      <c r="D166" s="784"/>
      <c r="E166" s="43" t="s">
        <v>1540</v>
      </c>
      <c r="F166" s="33" t="s">
        <v>1002</v>
      </c>
      <c r="G166" s="33" t="s">
        <v>139</v>
      </c>
      <c r="H166" s="36">
        <v>1</v>
      </c>
      <c r="I166" s="36" t="s">
        <v>137</v>
      </c>
      <c r="J166" s="361"/>
      <c r="K166" s="361"/>
      <c r="L166" s="361"/>
      <c r="M166" s="36">
        <v>1</v>
      </c>
      <c r="N166" s="361"/>
      <c r="O166" s="361"/>
      <c r="P166" s="361"/>
      <c r="Q166" s="361"/>
      <c r="R166" s="361"/>
      <c r="S166" s="361"/>
      <c r="T166" s="361"/>
      <c r="U166" s="361"/>
      <c r="V166" s="361"/>
      <c r="W166" s="361"/>
      <c r="X166" s="789"/>
    </row>
    <row r="167" spans="1:24" ht="24" x14ac:dyDescent="0.2">
      <c r="A167" s="784"/>
      <c r="B167" s="784"/>
      <c r="C167" s="784"/>
      <c r="D167" s="784"/>
      <c r="E167" s="43" t="s">
        <v>1541</v>
      </c>
      <c r="F167" s="33" t="s">
        <v>1401</v>
      </c>
      <c r="G167" s="33" t="s">
        <v>139</v>
      </c>
      <c r="H167" s="36">
        <v>1</v>
      </c>
      <c r="I167" s="36" t="s">
        <v>137</v>
      </c>
      <c r="J167" s="361"/>
      <c r="K167" s="361"/>
      <c r="L167" s="361"/>
      <c r="M167" s="36">
        <v>1</v>
      </c>
      <c r="N167" s="361"/>
      <c r="O167" s="361"/>
      <c r="P167" s="361"/>
      <c r="Q167" s="361"/>
      <c r="R167" s="361"/>
      <c r="S167" s="361"/>
      <c r="T167" s="361"/>
      <c r="U167" s="361"/>
      <c r="V167" s="361"/>
      <c r="W167" s="361"/>
      <c r="X167" s="789"/>
    </row>
    <row r="168" spans="1:24" ht="24" x14ac:dyDescent="0.2">
      <c r="A168" s="784"/>
      <c r="B168" s="784"/>
      <c r="C168" s="784"/>
      <c r="D168" s="784"/>
      <c r="E168" s="43" t="s">
        <v>1542</v>
      </c>
      <c r="F168" s="33" t="s">
        <v>1011</v>
      </c>
      <c r="G168" s="33" t="s">
        <v>140</v>
      </c>
      <c r="H168" s="36">
        <v>1</v>
      </c>
      <c r="I168" s="36" t="s">
        <v>141</v>
      </c>
      <c r="J168" s="361"/>
      <c r="K168" s="361"/>
      <c r="L168" s="361"/>
      <c r="M168" s="36">
        <v>1</v>
      </c>
      <c r="N168" s="361"/>
      <c r="O168" s="361"/>
      <c r="P168" s="361"/>
      <c r="Q168" s="361"/>
      <c r="R168" s="361"/>
      <c r="S168" s="361"/>
      <c r="T168" s="361"/>
      <c r="U168" s="361"/>
      <c r="V168" s="361"/>
      <c r="W168" s="361"/>
      <c r="X168" s="790"/>
    </row>
    <row r="169" spans="1:24" ht="24" x14ac:dyDescent="0.2">
      <c r="A169" s="780" t="s">
        <v>1393</v>
      </c>
      <c r="B169" s="780" t="s">
        <v>1449</v>
      </c>
      <c r="C169" s="780" t="s">
        <v>1479</v>
      </c>
      <c r="D169" s="780" t="s">
        <v>1396</v>
      </c>
      <c r="E169" s="42">
        <v>27</v>
      </c>
      <c r="F169" s="26" t="s">
        <v>1543</v>
      </c>
      <c r="G169" s="26"/>
      <c r="H169" s="60">
        <f>SUM(H170:H174)</f>
        <v>4</v>
      </c>
      <c r="I169" s="30" t="s">
        <v>1544</v>
      </c>
      <c r="J169" s="30">
        <v>0</v>
      </c>
      <c r="K169" s="782">
        <v>76000000</v>
      </c>
      <c r="L169" s="781">
        <v>0</v>
      </c>
      <c r="M169" s="60">
        <f>SUM(M170:M174)</f>
        <v>0</v>
      </c>
      <c r="N169" s="781">
        <v>0</v>
      </c>
      <c r="O169" s="781">
        <v>0</v>
      </c>
      <c r="P169" s="786" t="s">
        <v>1413</v>
      </c>
      <c r="Q169" s="37">
        <v>0</v>
      </c>
      <c r="R169" s="794" t="s">
        <v>1413</v>
      </c>
      <c r="S169" s="794" t="s">
        <v>1413</v>
      </c>
      <c r="T169" s="273">
        <f>+J169-Q169</f>
        <v>0</v>
      </c>
      <c r="U169" s="61">
        <f>+M169/H169</f>
        <v>0</v>
      </c>
      <c r="V169" s="61" t="e">
        <f>+Q169/J169</f>
        <v>#DIV/0!</v>
      </c>
      <c r="W169" s="61">
        <f>+N169/K169</f>
        <v>0</v>
      </c>
      <c r="X169" s="789" t="s">
        <v>1520</v>
      </c>
    </row>
    <row r="170" spans="1:24" ht="24" x14ac:dyDescent="0.2">
      <c r="A170" s="784"/>
      <c r="B170" s="784"/>
      <c r="C170" s="784"/>
      <c r="D170" s="784"/>
      <c r="E170" s="43" t="s">
        <v>1545</v>
      </c>
      <c r="F170" s="33" t="s">
        <v>857</v>
      </c>
      <c r="G170" s="33" t="s">
        <v>139</v>
      </c>
      <c r="H170" s="36">
        <v>1</v>
      </c>
      <c r="I170" s="36" t="s">
        <v>137</v>
      </c>
      <c r="J170" s="361" t="s">
        <v>55</v>
      </c>
      <c r="K170" s="361"/>
      <c r="L170" s="361"/>
      <c r="M170" s="36">
        <v>0</v>
      </c>
      <c r="N170" s="361" t="s">
        <v>55</v>
      </c>
      <c r="O170" s="361"/>
      <c r="P170" s="361"/>
      <c r="Q170" s="361"/>
      <c r="R170" s="361"/>
      <c r="S170" s="361"/>
      <c r="T170" s="361"/>
      <c r="U170" s="361"/>
      <c r="V170" s="361"/>
      <c r="W170" s="361"/>
      <c r="X170" s="789"/>
    </row>
    <row r="171" spans="1:24" ht="24" x14ac:dyDescent="0.2">
      <c r="A171" s="784"/>
      <c r="B171" s="784"/>
      <c r="C171" s="784"/>
      <c r="D171" s="784"/>
      <c r="E171" s="43" t="s">
        <v>1546</v>
      </c>
      <c r="F171" s="33" t="s">
        <v>135</v>
      </c>
      <c r="G171" s="33" t="s">
        <v>139</v>
      </c>
      <c r="H171" s="36">
        <v>1</v>
      </c>
      <c r="I171" s="36" t="s">
        <v>138</v>
      </c>
      <c r="J171" s="361"/>
      <c r="K171" s="361"/>
      <c r="L171" s="361"/>
      <c r="M171" s="36">
        <v>0</v>
      </c>
      <c r="N171" s="361"/>
      <c r="O171" s="361"/>
      <c r="P171" s="361"/>
      <c r="Q171" s="361"/>
      <c r="R171" s="361"/>
      <c r="S171" s="361"/>
      <c r="T171" s="361"/>
      <c r="U171" s="361"/>
      <c r="V171" s="361"/>
      <c r="W171" s="361"/>
      <c r="X171" s="789"/>
    </row>
    <row r="172" spans="1:24" ht="24" x14ac:dyDescent="0.2">
      <c r="A172" s="784"/>
      <c r="B172" s="784"/>
      <c r="C172" s="784"/>
      <c r="D172" s="784"/>
      <c r="E172" s="43" t="s">
        <v>1547</v>
      </c>
      <c r="F172" s="33" t="s">
        <v>1002</v>
      </c>
      <c r="G172" s="33" t="s">
        <v>139</v>
      </c>
      <c r="H172" s="36">
        <v>1</v>
      </c>
      <c r="I172" s="36" t="s">
        <v>137</v>
      </c>
      <c r="J172" s="361"/>
      <c r="K172" s="361"/>
      <c r="L172" s="361"/>
      <c r="M172" s="36">
        <v>0</v>
      </c>
      <c r="N172" s="361"/>
      <c r="O172" s="361"/>
      <c r="P172" s="361"/>
      <c r="Q172" s="361"/>
      <c r="R172" s="361"/>
      <c r="S172" s="361"/>
      <c r="T172" s="361"/>
      <c r="U172" s="361"/>
      <c r="V172" s="361"/>
      <c r="W172" s="361"/>
      <c r="X172" s="789"/>
    </row>
    <row r="173" spans="1:24" ht="24" x14ac:dyDescent="0.2">
      <c r="A173" s="784"/>
      <c r="B173" s="784"/>
      <c r="C173" s="784"/>
      <c r="D173" s="784"/>
      <c r="E173" s="43" t="s">
        <v>1548</v>
      </c>
      <c r="F173" s="33" t="s">
        <v>1401</v>
      </c>
      <c r="G173" s="33" t="s">
        <v>139</v>
      </c>
      <c r="H173" s="36">
        <v>1</v>
      </c>
      <c r="I173" s="36" t="s">
        <v>137</v>
      </c>
      <c r="J173" s="361"/>
      <c r="K173" s="361"/>
      <c r="L173" s="361"/>
      <c r="M173" s="36">
        <v>0</v>
      </c>
      <c r="N173" s="361"/>
      <c r="O173" s="361"/>
      <c r="P173" s="361"/>
      <c r="Q173" s="361"/>
      <c r="R173" s="361"/>
      <c r="S173" s="361"/>
      <c r="T173" s="361"/>
      <c r="U173" s="361"/>
      <c r="V173" s="361"/>
      <c r="W173" s="361"/>
      <c r="X173" s="789"/>
    </row>
    <row r="174" spans="1:24" ht="24" x14ac:dyDescent="0.2">
      <c r="A174" s="784"/>
      <c r="B174" s="784"/>
      <c r="C174" s="784"/>
      <c r="D174" s="784"/>
      <c r="E174" s="43" t="s">
        <v>1549</v>
      </c>
      <c r="F174" s="33" t="s">
        <v>1011</v>
      </c>
      <c r="G174" s="33" t="s">
        <v>140</v>
      </c>
      <c r="H174" s="36">
        <v>0</v>
      </c>
      <c r="I174" s="36" t="s">
        <v>141</v>
      </c>
      <c r="J174" s="361"/>
      <c r="K174" s="361"/>
      <c r="L174" s="361"/>
      <c r="M174" s="36">
        <v>0</v>
      </c>
      <c r="N174" s="361"/>
      <c r="O174" s="361"/>
      <c r="P174" s="361"/>
      <c r="Q174" s="361"/>
      <c r="R174" s="361"/>
      <c r="S174" s="361"/>
      <c r="T174" s="361"/>
      <c r="U174" s="361"/>
      <c r="V174" s="361"/>
      <c r="W174" s="361"/>
      <c r="X174" s="790"/>
    </row>
  </sheetData>
  <mergeCells count="222">
    <mergeCell ref="A169:A174"/>
    <mergeCell ref="B169:B174"/>
    <mergeCell ref="C169:C174"/>
    <mergeCell ref="D169:D174"/>
    <mergeCell ref="X169:X174"/>
    <mergeCell ref="J170:L174"/>
    <mergeCell ref="N170:W174"/>
    <mergeCell ref="A163:A168"/>
    <mergeCell ref="B163:B168"/>
    <mergeCell ref="C163:C168"/>
    <mergeCell ref="D163:D168"/>
    <mergeCell ref="X163:X168"/>
    <mergeCell ref="J164:L168"/>
    <mergeCell ref="N164:W168"/>
    <mergeCell ref="A157:A162"/>
    <mergeCell ref="B157:B162"/>
    <mergeCell ref="C157:C162"/>
    <mergeCell ref="D157:D162"/>
    <mergeCell ref="X157:X162"/>
    <mergeCell ref="J158:L162"/>
    <mergeCell ref="N158:W162"/>
    <mergeCell ref="A151:A156"/>
    <mergeCell ref="B151:B156"/>
    <mergeCell ref="C151:C156"/>
    <mergeCell ref="D151:D156"/>
    <mergeCell ref="X151:X156"/>
    <mergeCell ref="J152:L156"/>
    <mergeCell ref="N152:W156"/>
    <mergeCell ref="A145:A150"/>
    <mergeCell ref="B145:B150"/>
    <mergeCell ref="C145:C150"/>
    <mergeCell ref="D145:D150"/>
    <mergeCell ref="X145:X150"/>
    <mergeCell ref="J146:L150"/>
    <mergeCell ref="N146:W150"/>
    <mergeCell ref="A139:A144"/>
    <mergeCell ref="B139:B144"/>
    <mergeCell ref="C139:C144"/>
    <mergeCell ref="D139:D144"/>
    <mergeCell ref="X139:X144"/>
    <mergeCell ref="J140:L144"/>
    <mergeCell ref="N140:W144"/>
    <mergeCell ref="A133:A138"/>
    <mergeCell ref="B133:B138"/>
    <mergeCell ref="C133:C138"/>
    <mergeCell ref="D133:D138"/>
    <mergeCell ref="X133:X138"/>
    <mergeCell ref="J134:L138"/>
    <mergeCell ref="N134:W138"/>
    <mergeCell ref="A127:A132"/>
    <mergeCell ref="B127:B132"/>
    <mergeCell ref="C127:C132"/>
    <mergeCell ref="D127:D132"/>
    <mergeCell ref="X127:X132"/>
    <mergeCell ref="J128:L132"/>
    <mergeCell ref="N128:W132"/>
    <mergeCell ref="A121:A126"/>
    <mergeCell ref="B121:B126"/>
    <mergeCell ref="C121:C126"/>
    <mergeCell ref="D121:D126"/>
    <mergeCell ref="X121:X126"/>
    <mergeCell ref="J122:L126"/>
    <mergeCell ref="N122:W126"/>
    <mergeCell ref="A115:A120"/>
    <mergeCell ref="B115:B120"/>
    <mergeCell ref="C115:C120"/>
    <mergeCell ref="D115:D120"/>
    <mergeCell ref="X115:X120"/>
    <mergeCell ref="J116:L120"/>
    <mergeCell ref="N116:W120"/>
    <mergeCell ref="A109:A114"/>
    <mergeCell ref="B109:B114"/>
    <mergeCell ref="C109:C114"/>
    <mergeCell ref="D109:D114"/>
    <mergeCell ref="X109:X114"/>
    <mergeCell ref="J110:L114"/>
    <mergeCell ref="N110:W114"/>
    <mergeCell ref="A103:A108"/>
    <mergeCell ref="B103:B108"/>
    <mergeCell ref="C103:C108"/>
    <mergeCell ref="D103:D108"/>
    <mergeCell ref="X103:X108"/>
    <mergeCell ref="J104:L108"/>
    <mergeCell ref="N104:W108"/>
    <mergeCell ref="A97:A102"/>
    <mergeCell ref="B97:B102"/>
    <mergeCell ref="C97:C102"/>
    <mergeCell ref="D97:D102"/>
    <mergeCell ref="X97:X102"/>
    <mergeCell ref="J98:L102"/>
    <mergeCell ref="N98:W102"/>
    <mergeCell ref="A91:A96"/>
    <mergeCell ref="B91:B96"/>
    <mergeCell ref="C91:C96"/>
    <mergeCell ref="D91:D96"/>
    <mergeCell ref="X91:X96"/>
    <mergeCell ref="J92:L96"/>
    <mergeCell ref="N92:W96"/>
    <mergeCell ref="A85:A90"/>
    <mergeCell ref="B85:B90"/>
    <mergeCell ref="C85:C90"/>
    <mergeCell ref="D85:D90"/>
    <mergeCell ref="X85:X90"/>
    <mergeCell ref="J86:L90"/>
    <mergeCell ref="N86:W90"/>
    <mergeCell ref="A79:A84"/>
    <mergeCell ref="B79:B84"/>
    <mergeCell ref="C79:C84"/>
    <mergeCell ref="D79:D84"/>
    <mergeCell ref="X79:X84"/>
    <mergeCell ref="J80:L84"/>
    <mergeCell ref="N80:W84"/>
    <mergeCell ref="A73:A78"/>
    <mergeCell ref="B73:B78"/>
    <mergeCell ref="C73:C78"/>
    <mergeCell ref="D73:D78"/>
    <mergeCell ref="X73:X78"/>
    <mergeCell ref="J74:L78"/>
    <mergeCell ref="N74:W78"/>
    <mergeCell ref="A67:A72"/>
    <mergeCell ref="B67:B72"/>
    <mergeCell ref="C67:C72"/>
    <mergeCell ref="D67:D72"/>
    <mergeCell ref="X67:X72"/>
    <mergeCell ref="J68:L72"/>
    <mergeCell ref="N68:W72"/>
    <mergeCell ref="A61:A66"/>
    <mergeCell ref="B61:B66"/>
    <mergeCell ref="C61:C66"/>
    <mergeCell ref="D61:D66"/>
    <mergeCell ref="X61:X66"/>
    <mergeCell ref="J62:L66"/>
    <mergeCell ref="N62:W66"/>
    <mergeCell ref="A55:A60"/>
    <mergeCell ref="B55:B60"/>
    <mergeCell ref="C55:C60"/>
    <mergeCell ref="D55:D60"/>
    <mergeCell ref="X55:X60"/>
    <mergeCell ref="J56:L60"/>
    <mergeCell ref="N56:W60"/>
    <mergeCell ref="A49:A54"/>
    <mergeCell ref="B49:B54"/>
    <mergeCell ref="C49:C54"/>
    <mergeCell ref="D49:D54"/>
    <mergeCell ref="X49:X54"/>
    <mergeCell ref="J50:L54"/>
    <mergeCell ref="N50:W54"/>
    <mergeCell ref="A43:A48"/>
    <mergeCell ref="B43:B48"/>
    <mergeCell ref="C43:C48"/>
    <mergeCell ref="D43:D48"/>
    <mergeCell ref="X43:X48"/>
    <mergeCell ref="J44:L48"/>
    <mergeCell ref="N44:W48"/>
    <mergeCell ref="A37:A42"/>
    <mergeCell ref="B37:B42"/>
    <mergeCell ref="C37:C42"/>
    <mergeCell ref="D37:D42"/>
    <mergeCell ref="X37:X42"/>
    <mergeCell ref="J38:L42"/>
    <mergeCell ref="N38:W42"/>
    <mergeCell ref="A31:A36"/>
    <mergeCell ref="B31:B36"/>
    <mergeCell ref="C31:C36"/>
    <mergeCell ref="D31:D36"/>
    <mergeCell ref="X31:X36"/>
    <mergeCell ref="J32:L36"/>
    <mergeCell ref="N32:W36"/>
    <mergeCell ref="A25:A30"/>
    <mergeCell ref="B25:B30"/>
    <mergeCell ref="C25:C30"/>
    <mergeCell ref="D25:D30"/>
    <mergeCell ref="X25:X30"/>
    <mergeCell ref="J26:L30"/>
    <mergeCell ref="N26:W30"/>
    <mergeCell ref="X13:X18"/>
    <mergeCell ref="J14:L18"/>
    <mergeCell ref="N14:W18"/>
    <mergeCell ref="A19:A24"/>
    <mergeCell ref="B19:B24"/>
    <mergeCell ref="C19:C24"/>
    <mergeCell ref="D19:D24"/>
    <mergeCell ref="X19:X24"/>
    <mergeCell ref="J20:L24"/>
    <mergeCell ref="N20:W24"/>
    <mergeCell ref="U10:U11"/>
    <mergeCell ref="V10:V11"/>
    <mergeCell ref="W10:W11"/>
    <mergeCell ref="A12:D12"/>
    <mergeCell ref="E12:F12"/>
    <mergeCell ref="A13:A18"/>
    <mergeCell ref="B13:B18"/>
    <mergeCell ref="C13:C18"/>
    <mergeCell ref="D13:D18"/>
    <mergeCell ref="N10:N11"/>
    <mergeCell ref="O10:O11"/>
    <mergeCell ref="P10:P11"/>
    <mergeCell ref="Q10:Q11"/>
    <mergeCell ref="R10:S10"/>
    <mergeCell ref="T10:T11"/>
    <mergeCell ref="H10:H11"/>
    <mergeCell ref="I10:I11"/>
    <mergeCell ref="J10:J11"/>
    <mergeCell ref="K10:K11"/>
    <mergeCell ref="L10:L11"/>
    <mergeCell ref="M10:M11"/>
    <mergeCell ref="B10:B11"/>
    <mergeCell ref="C10:C11"/>
    <mergeCell ref="D10:D11"/>
    <mergeCell ref="E10:E11"/>
    <mergeCell ref="F10:F11"/>
    <mergeCell ref="G10:G11"/>
    <mergeCell ref="A1:C7"/>
    <mergeCell ref="D1:X2"/>
    <mergeCell ref="D3:X4"/>
    <mergeCell ref="D5:X6"/>
    <mergeCell ref="A8:C9"/>
    <mergeCell ref="D8:L9"/>
    <mergeCell ref="M8:S9"/>
    <mergeCell ref="T8:W9"/>
    <mergeCell ref="X8:X11"/>
    <mergeCell ref="A10:A11"/>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XEU47"/>
  <sheetViews>
    <sheetView topLeftCell="A13" zoomScale="80" zoomScaleNormal="80" workbookViewId="0">
      <selection activeCell="D14" sqref="D14:D22"/>
    </sheetView>
  </sheetViews>
  <sheetFormatPr baseColWidth="10" defaultRowHeight="12.75" x14ac:dyDescent="0.2"/>
  <cols>
    <col min="1" max="1" width="23.5703125" customWidth="1"/>
    <col min="2" max="2" width="26.140625" customWidth="1"/>
    <col min="3" max="3" width="24.5703125" customWidth="1"/>
    <col min="4" max="4" width="26.28515625" customWidth="1"/>
    <col min="5" max="5" width="11.5703125" customWidth="1"/>
    <col min="6" max="6" width="31.140625" customWidth="1"/>
    <col min="7" max="7" width="16.5703125" customWidth="1"/>
    <col min="8" max="8" width="15.140625" customWidth="1"/>
    <col min="9" max="9" width="26.5703125" customWidth="1"/>
    <col min="10" max="10" width="16.42578125" customWidth="1"/>
    <col min="11" max="11" width="22" customWidth="1"/>
    <col min="12" max="12" width="13.42578125" customWidth="1"/>
    <col min="13" max="13" width="17.140625" customWidth="1"/>
    <col min="14" max="14" width="20.5703125" customWidth="1"/>
    <col min="15" max="15" width="23.140625" customWidth="1"/>
    <col min="16" max="16" width="17.42578125" customWidth="1"/>
    <col min="17" max="19" width="16.42578125" customWidth="1"/>
    <col min="20" max="20" width="19.5703125" customWidth="1"/>
    <col min="21" max="21" width="16.28515625" customWidth="1"/>
    <col min="22" max="22" width="16.140625" customWidth="1"/>
    <col min="23" max="23" width="15.7109375" customWidth="1"/>
    <col min="24" max="24" width="53.85546875" customWidth="1"/>
    <col min="29" max="29" width="18.140625" customWidth="1"/>
    <col min="30" max="30" width="20.7109375" customWidth="1"/>
    <col min="31" max="31" width="13.7109375" customWidth="1"/>
    <col min="32" max="32" width="23.85546875" hidden="1" customWidth="1"/>
    <col min="33" max="33" width="20.140625" hidden="1" customWidth="1"/>
    <col min="34" max="37" width="18.7109375" hidden="1" customWidth="1"/>
    <col min="38" max="38" width="1.5703125" hidden="1" customWidth="1"/>
    <col min="39" max="57" width="0" hidden="1" customWidth="1"/>
  </cols>
  <sheetData>
    <row r="1" spans="1:16375" s="47" customFormat="1" x14ac:dyDescent="0.2">
      <c r="A1" s="374"/>
      <c r="B1" s="374"/>
      <c r="C1" s="374"/>
      <c r="D1" s="376" t="s">
        <v>42</v>
      </c>
      <c r="E1" s="376"/>
      <c r="F1" s="376"/>
      <c r="G1" s="376"/>
      <c r="H1" s="376"/>
      <c r="I1" s="376"/>
      <c r="J1" s="376"/>
      <c r="K1" s="376"/>
      <c r="L1" s="376"/>
      <c r="M1" s="376"/>
      <c r="N1" s="376"/>
      <c r="O1" s="376"/>
      <c r="P1" s="376"/>
      <c r="Q1" s="376"/>
      <c r="R1" s="376"/>
      <c r="S1" s="376"/>
      <c r="T1" s="376"/>
      <c r="U1" s="376"/>
      <c r="V1" s="376"/>
      <c r="W1" s="376"/>
      <c r="X1" s="376"/>
    </row>
    <row r="2" spans="1:16375" s="47" customFormat="1"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16375" s="47" customFormat="1" x14ac:dyDescent="0.2">
      <c r="A3" s="374"/>
      <c r="B3" s="374"/>
      <c r="C3" s="374"/>
      <c r="D3" s="377" t="s">
        <v>43</v>
      </c>
      <c r="E3" s="377"/>
      <c r="F3" s="377"/>
      <c r="G3" s="377"/>
      <c r="H3" s="377"/>
      <c r="I3" s="377"/>
      <c r="J3" s="377"/>
      <c r="K3" s="377"/>
      <c r="L3" s="377"/>
      <c r="M3" s="377"/>
      <c r="N3" s="377"/>
      <c r="O3" s="377"/>
      <c r="P3" s="377"/>
      <c r="Q3" s="377"/>
      <c r="R3" s="377"/>
      <c r="S3" s="377"/>
      <c r="T3" s="377"/>
      <c r="U3" s="377"/>
      <c r="V3" s="377"/>
      <c r="W3" s="377"/>
      <c r="X3" s="377"/>
    </row>
    <row r="4" spans="1:16375" s="47" customFormat="1"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16375" s="47" customFormat="1"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16375" s="47" customFormat="1"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16375" s="47" customFormat="1" ht="13.5" thickBot="1" x14ac:dyDescent="0.25">
      <c r="A7" s="375"/>
      <c r="B7" s="375"/>
      <c r="C7" s="375"/>
      <c r="D7" s="48"/>
      <c r="E7" s="48"/>
      <c r="F7" s="48"/>
      <c r="G7" s="48"/>
      <c r="H7" s="48"/>
      <c r="I7" s="48"/>
      <c r="J7" s="48"/>
      <c r="K7" s="48"/>
      <c r="L7" s="48"/>
      <c r="M7" s="48"/>
      <c r="N7" s="48"/>
      <c r="O7" s="48"/>
      <c r="P7" s="48"/>
      <c r="Q7" s="48"/>
      <c r="R7" s="48"/>
      <c r="S7" s="48"/>
      <c r="T7" s="48"/>
      <c r="U7" s="48"/>
      <c r="V7" s="48"/>
      <c r="W7" s="48"/>
      <c r="X7" s="48"/>
      <c r="Y7" s="49"/>
      <c r="Z7" s="49"/>
      <c r="AA7" s="49"/>
      <c r="AB7" s="49"/>
      <c r="AC7" s="49"/>
      <c r="AD7" s="49"/>
      <c r="AE7" s="49"/>
      <c r="AF7" s="49"/>
      <c r="AG7" s="49"/>
      <c r="AH7" s="49"/>
      <c r="AI7" s="49"/>
      <c r="AJ7" s="49"/>
      <c r="AK7" s="49"/>
      <c r="AL7" s="49"/>
      <c r="AM7" s="49"/>
      <c r="AN7" s="49"/>
      <c r="AO7" s="49"/>
    </row>
    <row r="8" spans="1:16375" s="47" customFormat="1" ht="13.5" thickTop="1" x14ac:dyDescent="0.2">
      <c r="A8" s="50"/>
      <c r="B8" s="50"/>
      <c r="C8" s="50"/>
      <c r="D8" s="51"/>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row>
    <row r="9" spans="1:16375" ht="23.25" customHeight="1" x14ac:dyDescent="0.2">
      <c r="A9" s="379" t="s">
        <v>77</v>
      </c>
      <c r="B9" s="379"/>
      <c r="C9" s="379"/>
      <c r="D9" s="380" t="s">
        <v>89</v>
      </c>
      <c r="E9" s="381"/>
      <c r="F9" s="381"/>
      <c r="G9" s="381"/>
      <c r="H9" s="381"/>
      <c r="I9" s="381"/>
      <c r="J9" s="381"/>
      <c r="K9" s="381"/>
      <c r="L9" s="381"/>
      <c r="M9" s="382" t="s">
        <v>93</v>
      </c>
      <c r="N9" s="382"/>
      <c r="O9" s="382"/>
      <c r="P9" s="382"/>
      <c r="Q9" s="382"/>
      <c r="R9" s="382"/>
      <c r="S9" s="382"/>
      <c r="T9" s="383" t="s">
        <v>78</v>
      </c>
      <c r="U9" s="384"/>
      <c r="V9" s="384"/>
      <c r="W9" s="385"/>
      <c r="X9" s="389" t="s">
        <v>132</v>
      </c>
    </row>
    <row r="10" spans="1:16375" ht="25.5" customHeight="1" x14ac:dyDescent="0.2">
      <c r="A10" s="379"/>
      <c r="B10" s="379"/>
      <c r="C10" s="379"/>
      <c r="D10" s="381"/>
      <c r="E10" s="381"/>
      <c r="F10" s="381"/>
      <c r="G10" s="381"/>
      <c r="H10" s="381"/>
      <c r="I10" s="381"/>
      <c r="J10" s="381"/>
      <c r="K10" s="381"/>
      <c r="L10" s="381"/>
      <c r="M10" s="382"/>
      <c r="N10" s="382"/>
      <c r="O10" s="382"/>
      <c r="P10" s="382"/>
      <c r="Q10" s="382"/>
      <c r="R10" s="382"/>
      <c r="S10" s="382"/>
      <c r="T10" s="386"/>
      <c r="U10" s="387"/>
      <c r="V10" s="387"/>
      <c r="W10" s="388"/>
      <c r="X10" s="389"/>
    </row>
    <row r="11" spans="1:16375" ht="55.5" customHeight="1" x14ac:dyDescent="0.2">
      <c r="A11" s="390" t="s">
        <v>34</v>
      </c>
      <c r="B11" s="373" t="s">
        <v>35</v>
      </c>
      <c r="C11" s="373" t="s">
        <v>28</v>
      </c>
      <c r="D11" s="372" t="s">
        <v>40</v>
      </c>
      <c r="E11" s="372" t="s">
        <v>0</v>
      </c>
      <c r="F11" s="372" t="s">
        <v>4</v>
      </c>
      <c r="G11" s="372" t="s">
        <v>10</v>
      </c>
      <c r="H11" s="372" t="s">
        <v>123</v>
      </c>
      <c r="I11" s="372" t="s">
        <v>104</v>
      </c>
      <c r="J11" s="372" t="s">
        <v>105</v>
      </c>
      <c r="K11" s="372" t="s">
        <v>187</v>
      </c>
      <c r="L11" s="372" t="s">
        <v>22</v>
      </c>
      <c r="M11" s="371" t="s">
        <v>106</v>
      </c>
      <c r="N11" s="371" t="s">
        <v>23</v>
      </c>
      <c r="O11" s="371" t="s">
        <v>24</v>
      </c>
      <c r="P11" s="371" t="s">
        <v>117</v>
      </c>
      <c r="Q11" s="371" t="s">
        <v>107</v>
      </c>
      <c r="R11" s="371" t="s">
        <v>33</v>
      </c>
      <c r="S11" s="371"/>
      <c r="T11" s="364" t="s">
        <v>108</v>
      </c>
      <c r="U11" s="364" t="s">
        <v>109</v>
      </c>
      <c r="V11" s="365" t="s">
        <v>126</v>
      </c>
      <c r="W11" s="365" t="s">
        <v>29</v>
      </c>
      <c r="X11" s="389"/>
    </row>
    <row r="12" spans="1:16375" ht="23.25" customHeight="1" x14ac:dyDescent="0.2">
      <c r="A12" s="390"/>
      <c r="B12" s="373"/>
      <c r="C12" s="373"/>
      <c r="D12" s="372"/>
      <c r="E12" s="372"/>
      <c r="F12" s="372"/>
      <c r="G12" s="372"/>
      <c r="H12" s="372"/>
      <c r="I12" s="372"/>
      <c r="J12" s="372"/>
      <c r="K12" s="372"/>
      <c r="L12" s="372"/>
      <c r="M12" s="371"/>
      <c r="N12" s="371"/>
      <c r="O12" s="371"/>
      <c r="P12" s="371"/>
      <c r="Q12" s="371"/>
      <c r="R12" s="46" t="s">
        <v>31</v>
      </c>
      <c r="S12" s="46" t="s">
        <v>32</v>
      </c>
      <c r="T12" s="364"/>
      <c r="U12" s="364"/>
      <c r="V12" s="365"/>
      <c r="W12" s="365"/>
      <c r="X12" s="389"/>
    </row>
    <row r="13" spans="1:16375" s="64" customFormat="1" ht="28.5" customHeight="1" x14ac:dyDescent="0.25">
      <c r="A13" s="366" t="s">
        <v>143</v>
      </c>
      <c r="B13" s="366"/>
      <c r="C13" s="366"/>
      <c r="D13" s="366"/>
      <c r="E13" s="367" t="s">
        <v>76</v>
      </c>
      <c r="F13" s="368"/>
      <c r="G13" s="62"/>
      <c r="H13" s="60">
        <f>+H14+H23+H32</f>
        <v>39</v>
      </c>
      <c r="I13" s="63"/>
      <c r="J13" s="63"/>
      <c r="K13" s="65">
        <f>+K14+K23+K32</f>
        <v>3513393760</v>
      </c>
      <c r="L13" s="63">
        <f>+L14+L23+L32</f>
        <v>0</v>
      </c>
      <c r="M13" s="60">
        <f>+M14+M23+M32</f>
        <v>37</v>
      </c>
      <c r="N13" s="67">
        <f>+N14+N23+N32</f>
        <v>2878586544</v>
      </c>
      <c r="O13" s="67">
        <f>+O14+O23+O32</f>
        <v>0</v>
      </c>
      <c r="P13" s="66" t="s">
        <v>5</v>
      </c>
      <c r="Q13" s="68"/>
      <c r="R13" s="69"/>
      <c r="S13" s="69"/>
      <c r="T13" s="60">
        <f>+J13-Q13</f>
        <v>0</v>
      </c>
      <c r="U13" s="61">
        <f>+(U14+U23+U32)/3</f>
        <v>0.95054945054945061</v>
      </c>
      <c r="V13" s="61">
        <f>+(V14+V23+V32)/3</f>
        <v>0.96843492858156177</v>
      </c>
      <c r="W13" s="61">
        <f>+(W14+W23+W32)/3</f>
        <v>0.70120948405953543</v>
      </c>
      <c r="X13" s="396" t="s">
        <v>181</v>
      </c>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4"/>
      <c r="XET13" s="24"/>
      <c r="XEU13" s="24"/>
    </row>
    <row r="14" spans="1:16375" ht="96.75" customHeight="1" thickBot="1" x14ac:dyDescent="0.25">
      <c r="A14" s="369" t="s">
        <v>151</v>
      </c>
      <c r="B14" s="369" t="s">
        <v>152</v>
      </c>
      <c r="C14" s="369" t="s">
        <v>153</v>
      </c>
      <c r="D14" s="369" t="s">
        <v>154</v>
      </c>
      <c r="E14" s="42">
        <v>1</v>
      </c>
      <c r="F14" s="26" t="s">
        <v>155</v>
      </c>
      <c r="G14" s="26"/>
      <c r="H14" s="60">
        <f>SUM(H15:H22)</f>
        <v>14</v>
      </c>
      <c r="I14" s="26" t="s">
        <v>156</v>
      </c>
      <c r="J14" s="84">
        <v>6900</v>
      </c>
      <c r="K14" s="28">
        <v>1963393760</v>
      </c>
      <c r="L14" s="27">
        <v>0</v>
      </c>
      <c r="M14" s="60">
        <f>SUM(M15:M22)</f>
        <v>13</v>
      </c>
      <c r="N14" s="29">
        <v>1949353746</v>
      </c>
      <c r="O14" s="30">
        <v>0</v>
      </c>
      <c r="P14" s="87" t="s">
        <v>27</v>
      </c>
      <c r="Q14" s="85">
        <v>10773</v>
      </c>
      <c r="R14" s="32">
        <v>43692</v>
      </c>
      <c r="S14" s="32">
        <v>43696</v>
      </c>
      <c r="T14" s="60">
        <f>+J14-Q14</f>
        <v>-3873</v>
      </c>
      <c r="U14" s="61">
        <f>+M14/H14</f>
        <v>0.9285714285714286</v>
      </c>
      <c r="V14" s="61">
        <f>+Q14/J14</f>
        <v>1.5613043478260868</v>
      </c>
      <c r="W14" s="61">
        <f>+N14/K14</f>
        <v>0.99284910939107807</v>
      </c>
      <c r="X14" s="397"/>
      <c r="AI14" s="6" t="e">
        <f>+'RECURSOS HUMANOS '!#REF!</f>
        <v>#REF!</v>
      </c>
    </row>
    <row r="15" spans="1:16375" ht="36.75" customHeight="1" thickBot="1" x14ac:dyDescent="0.25">
      <c r="A15" s="370"/>
      <c r="B15" s="370"/>
      <c r="C15" s="370"/>
      <c r="D15" s="370"/>
      <c r="E15" s="43" t="s">
        <v>30</v>
      </c>
      <c r="F15" s="73" t="s">
        <v>183</v>
      </c>
      <c r="G15" s="34" t="s">
        <v>139</v>
      </c>
      <c r="H15" s="35">
        <v>1</v>
      </c>
      <c r="I15" s="76" t="s">
        <v>137</v>
      </c>
      <c r="J15" s="361" t="s">
        <v>27</v>
      </c>
      <c r="K15" s="362"/>
      <c r="L15" s="362"/>
      <c r="M15" s="36">
        <v>1</v>
      </c>
      <c r="N15" s="361" t="s">
        <v>27</v>
      </c>
      <c r="O15" s="361"/>
      <c r="P15" s="361"/>
      <c r="Q15" s="361"/>
      <c r="R15" s="361"/>
      <c r="S15" s="361"/>
      <c r="T15" s="361"/>
      <c r="U15" s="361"/>
      <c r="V15" s="361"/>
      <c r="W15" s="361"/>
      <c r="X15" s="397"/>
      <c r="AI15" s="6" t="e">
        <f>+'RECURSOS HUMANOS '!#REF!</f>
        <v>#REF!</v>
      </c>
      <c r="AM15" s="19" t="s">
        <v>11</v>
      </c>
      <c r="AN15" s="20" t="s">
        <v>12</v>
      </c>
      <c r="AO15" s="21" t="s">
        <v>13</v>
      </c>
    </row>
    <row r="16" spans="1:16375" ht="24.75" thickBot="1" x14ac:dyDescent="0.25">
      <c r="A16" s="370"/>
      <c r="B16" s="370"/>
      <c r="C16" s="370"/>
      <c r="D16" s="370"/>
      <c r="E16" s="43" t="s">
        <v>25</v>
      </c>
      <c r="F16" s="74" t="s">
        <v>135</v>
      </c>
      <c r="G16" s="34" t="s">
        <v>139</v>
      </c>
      <c r="H16" s="35">
        <v>1</v>
      </c>
      <c r="I16" s="77" t="s">
        <v>138</v>
      </c>
      <c r="J16" s="362"/>
      <c r="K16" s="362"/>
      <c r="L16" s="362"/>
      <c r="M16" s="36">
        <v>1</v>
      </c>
      <c r="N16" s="361"/>
      <c r="O16" s="361"/>
      <c r="P16" s="361"/>
      <c r="Q16" s="361"/>
      <c r="R16" s="361"/>
      <c r="S16" s="361"/>
      <c r="T16" s="361"/>
      <c r="U16" s="361"/>
      <c r="V16" s="361"/>
      <c r="W16" s="361"/>
      <c r="X16" s="397"/>
      <c r="AF16" s="3">
        <v>42824</v>
      </c>
      <c r="AG16" s="7" t="s">
        <v>7</v>
      </c>
      <c r="AH16" s="7" t="s">
        <v>8</v>
      </c>
      <c r="AI16" s="8" t="s">
        <v>188</v>
      </c>
      <c r="AJ16" s="2" t="s">
        <v>9</v>
      </c>
      <c r="AM16" s="11" t="s">
        <v>14</v>
      </c>
      <c r="AN16" s="12" t="s">
        <v>15</v>
      </c>
      <c r="AO16" s="13" t="s">
        <v>16</v>
      </c>
    </row>
    <row r="17" spans="1:41" ht="48" x14ac:dyDescent="0.2">
      <c r="A17" s="370"/>
      <c r="B17" s="370"/>
      <c r="C17" s="370"/>
      <c r="D17" s="370"/>
      <c r="E17" s="43" t="s">
        <v>26</v>
      </c>
      <c r="F17" s="74" t="s">
        <v>161</v>
      </c>
      <c r="G17" s="34" t="s">
        <v>139</v>
      </c>
      <c r="H17" s="35">
        <v>1</v>
      </c>
      <c r="I17" s="77" t="s">
        <v>138</v>
      </c>
      <c r="J17" s="362"/>
      <c r="K17" s="362"/>
      <c r="L17" s="362"/>
      <c r="M17" s="36">
        <v>1</v>
      </c>
      <c r="N17" s="361"/>
      <c r="O17" s="361"/>
      <c r="P17" s="361"/>
      <c r="Q17" s="361"/>
      <c r="R17" s="361"/>
      <c r="S17" s="361"/>
      <c r="T17" s="361"/>
      <c r="U17" s="361"/>
      <c r="V17" s="361"/>
      <c r="W17" s="361"/>
      <c r="X17" s="397"/>
      <c r="AF17" s="3"/>
      <c r="AG17" s="7"/>
      <c r="AH17" s="7"/>
      <c r="AI17" s="8"/>
      <c r="AJ17" s="52"/>
      <c r="AM17" s="53"/>
      <c r="AN17" s="54"/>
      <c r="AO17" s="55"/>
    </row>
    <row r="18" spans="1:41" ht="36" x14ac:dyDescent="0.2">
      <c r="A18" s="370"/>
      <c r="B18" s="370"/>
      <c r="C18" s="370"/>
      <c r="D18" s="370"/>
      <c r="E18" s="43" t="s">
        <v>51</v>
      </c>
      <c r="F18" s="74" t="s">
        <v>178</v>
      </c>
      <c r="G18" s="34" t="s">
        <v>139</v>
      </c>
      <c r="H18" s="35">
        <v>1</v>
      </c>
      <c r="I18" s="77" t="s">
        <v>162</v>
      </c>
      <c r="J18" s="362"/>
      <c r="K18" s="362"/>
      <c r="L18" s="362"/>
      <c r="M18" s="36">
        <v>1</v>
      </c>
      <c r="N18" s="361"/>
      <c r="O18" s="361"/>
      <c r="P18" s="361"/>
      <c r="Q18" s="361"/>
      <c r="R18" s="361"/>
      <c r="S18" s="361"/>
      <c r="T18" s="361"/>
      <c r="U18" s="361"/>
      <c r="V18" s="361"/>
      <c r="W18" s="361"/>
      <c r="X18" s="397"/>
      <c r="AF18" s="3"/>
      <c r="AG18" s="7"/>
      <c r="AH18" s="7"/>
      <c r="AI18" s="8"/>
      <c r="AJ18" s="52"/>
      <c r="AM18" s="53"/>
      <c r="AN18" s="54"/>
      <c r="AO18" s="55"/>
    </row>
    <row r="19" spans="1:41" ht="36" x14ac:dyDescent="0.2">
      <c r="A19" s="370"/>
      <c r="B19" s="370"/>
      <c r="C19" s="370"/>
      <c r="D19" s="370"/>
      <c r="E19" s="43" t="s">
        <v>136</v>
      </c>
      <c r="F19" s="74" t="s">
        <v>184</v>
      </c>
      <c r="G19" s="34" t="s">
        <v>139</v>
      </c>
      <c r="H19" s="35">
        <v>1</v>
      </c>
      <c r="I19" s="77" t="s">
        <v>168</v>
      </c>
      <c r="J19" s="362"/>
      <c r="K19" s="362"/>
      <c r="L19" s="362"/>
      <c r="M19" s="36">
        <v>1</v>
      </c>
      <c r="N19" s="361"/>
      <c r="O19" s="361"/>
      <c r="P19" s="361"/>
      <c r="Q19" s="361"/>
      <c r="R19" s="361"/>
      <c r="S19" s="361"/>
      <c r="T19" s="361"/>
      <c r="U19" s="361"/>
      <c r="V19" s="361"/>
      <c r="W19" s="361"/>
      <c r="X19" s="397"/>
      <c r="AF19" s="3">
        <v>42916</v>
      </c>
      <c r="AG19" s="4" t="s">
        <v>2</v>
      </c>
      <c r="AH19" s="5">
        <v>1</v>
      </c>
      <c r="AI19" s="5">
        <v>360</v>
      </c>
      <c r="AJ19" s="5" t="e">
        <f>IF((AI14-AI15)&lt;AI19,0,1)</f>
        <v>#REF!</v>
      </c>
      <c r="AM19" s="14" t="s">
        <v>17</v>
      </c>
      <c r="AN19" s="10" t="s">
        <v>21</v>
      </c>
      <c r="AO19" s="15" t="s">
        <v>18</v>
      </c>
    </row>
    <row r="20" spans="1:41" ht="36" x14ac:dyDescent="0.2">
      <c r="A20" s="370"/>
      <c r="B20" s="370"/>
      <c r="C20" s="370"/>
      <c r="D20" s="370"/>
      <c r="E20" s="43" t="s">
        <v>157</v>
      </c>
      <c r="F20" s="74" t="s">
        <v>185</v>
      </c>
      <c r="G20" s="34" t="s">
        <v>139</v>
      </c>
      <c r="H20" s="35">
        <v>1</v>
      </c>
      <c r="I20" s="77" t="s">
        <v>186</v>
      </c>
      <c r="J20" s="362"/>
      <c r="K20" s="362"/>
      <c r="L20" s="362"/>
      <c r="M20" s="36">
        <v>1</v>
      </c>
      <c r="N20" s="361"/>
      <c r="O20" s="361"/>
      <c r="P20" s="361"/>
      <c r="Q20" s="361"/>
      <c r="R20" s="361"/>
      <c r="S20" s="361"/>
      <c r="T20" s="361"/>
      <c r="U20" s="361"/>
      <c r="V20" s="361"/>
      <c r="W20" s="361"/>
      <c r="X20" s="397"/>
      <c r="AF20" s="3"/>
      <c r="AG20" s="4"/>
      <c r="AH20" s="5"/>
      <c r="AI20" s="5"/>
      <c r="AJ20" s="5"/>
      <c r="AM20" s="70"/>
      <c r="AN20" s="71"/>
      <c r="AO20" s="72"/>
    </row>
    <row r="21" spans="1:41" ht="15" x14ac:dyDescent="0.2">
      <c r="A21" s="370"/>
      <c r="B21" s="370"/>
      <c r="C21" s="370"/>
      <c r="D21" s="370"/>
      <c r="E21" s="43" t="s">
        <v>160</v>
      </c>
      <c r="F21" s="79" t="s">
        <v>158</v>
      </c>
      <c r="G21" s="34" t="s">
        <v>139</v>
      </c>
      <c r="H21" s="35">
        <v>1</v>
      </c>
      <c r="I21" s="78" t="s">
        <v>159</v>
      </c>
      <c r="J21" s="362"/>
      <c r="K21" s="362"/>
      <c r="L21" s="362"/>
      <c r="M21" s="36">
        <v>1</v>
      </c>
      <c r="N21" s="361"/>
      <c r="O21" s="361"/>
      <c r="P21" s="361"/>
      <c r="Q21" s="361"/>
      <c r="R21" s="361"/>
      <c r="S21" s="361"/>
      <c r="T21" s="361"/>
      <c r="U21" s="361"/>
      <c r="V21" s="361"/>
      <c r="W21" s="361"/>
      <c r="X21" s="397"/>
      <c r="AF21" s="3"/>
      <c r="AG21" s="4"/>
      <c r="AH21" s="5"/>
      <c r="AI21" s="5"/>
      <c r="AJ21" s="5"/>
      <c r="AM21" s="70"/>
      <c r="AN21" s="71"/>
      <c r="AO21" s="72"/>
    </row>
    <row r="22" spans="1:41" ht="322.5" customHeight="1" thickBot="1" x14ac:dyDescent="0.25">
      <c r="A22" s="370"/>
      <c r="B22" s="370"/>
      <c r="C22" s="370"/>
      <c r="D22" s="370"/>
      <c r="E22" s="43" t="s">
        <v>177</v>
      </c>
      <c r="F22" s="75" t="s">
        <v>164</v>
      </c>
      <c r="G22" s="34" t="s">
        <v>140</v>
      </c>
      <c r="H22" s="35">
        <v>7</v>
      </c>
      <c r="I22" s="78" t="s">
        <v>141</v>
      </c>
      <c r="J22" s="362"/>
      <c r="K22" s="362"/>
      <c r="L22" s="362"/>
      <c r="M22" s="36">
        <v>6</v>
      </c>
      <c r="N22" s="361"/>
      <c r="O22" s="361"/>
      <c r="P22" s="361"/>
      <c r="Q22" s="361"/>
      <c r="R22" s="361"/>
      <c r="S22" s="361"/>
      <c r="T22" s="361"/>
      <c r="U22" s="361"/>
      <c r="V22" s="361"/>
      <c r="W22" s="361"/>
      <c r="X22" s="569"/>
      <c r="AF22" s="3">
        <v>43008</v>
      </c>
      <c r="AG22" s="4" t="s">
        <v>6</v>
      </c>
      <c r="AH22" s="5">
        <v>12</v>
      </c>
      <c r="AI22" s="5">
        <v>30</v>
      </c>
      <c r="AJ22" s="5" t="e">
        <f>IF((($AI$14-$AI$15)/AI22)&lt;AH22,AH22-ROUND(($AI$14-$AI$15)/AI22,0),0)</f>
        <v>#REF!</v>
      </c>
      <c r="AM22" s="16" t="s">
        <v>19</v>
      </c>
      <c r="AN22" s="17" t="s">
        <v>1</v>
      </c>
      <c r="AO22" s="18" t="s">
        <v>20</v>
      </c>
    </row>
    <row r="23" spans="1:41" ht="85.5" customHeight="1" x14ac:dyDescent="0.2">
      <c r="A23" s="570" t="s">
        <v>151</v>
      </c>
      <c r="B23" s="570" t="s">
        <v>152</v>
      </c>
      <c r="C23" s="570" t="s">
        <v>153</v>
      </c>
      <c r="D23" s="570" t="s">
        <v>154</v>
      </c>
      <c r="E23" s="42">
        <v>2</v>
      </c>
      <c r="F23" s="26" t="s">
        <v>165</v>
      </c>
      <c r="G23" s="26"/>
      <c r="H23" s="60">
        <f>SUM(H24:H31)</f>
        <v>12</v>
      </c>
      <c r="I23" s="26" t="s">
        <v>189</v>
      </c>
      <c r="J23" s="28">
        <v>20000</v>
      </c>
      <c r="K23" s="28">
        <v>381645600</v>
      </c>
      <c r="L23" s="27">
        <v>0</v>
      </c>
      <c r="M23" s="60">
        <f>SUM(M24:M31)</f>
        <v>12</v>
      </c>
      <c r="N23" s="28">
        <v>178790321</v>
      </c>
      <c r="O23" s="27">
        <v>0</v>
      </c>
      <c r="P23" s="87" t="s">
        <v>27</v>
      </c>
      <c r="Q23" s="86">
        <v>15117</v>
      </c>
      <c r="R23" s="32">
        <v>43678</v>
      </c>
      <c r="S23" s="32">
        <v>43830</v>
      </c>
      <c r="T23" s="60">
        <f>+J23-Q23</f>
        <v>4883</v>
      </c>
      <c r="U23" s="61">
        <f>+M23/H23</f>
        <v>1</v>
      </c>
      <c r="V23" s="61">
        <f>+Q23/J23</f>
        <v>0.75585000000000002</v>
      </c>
      <c r="W23" s="61">
        <f>+N23/K23</f>
        <v>0.46847211391930105</v>
      </c>
      <c r="X23" s="396" t="s">
        <v>182</v>
      </c>
      <c r="AF23" s="3"/>
      <c r="AG23" s="4"/>
      <c r="AH23" s="5"/>
      <c r="AI23" s="5"/>
      <c r="AJ23" s="5"/>
    </row>
    <row r="24" spans="1:41" ht="36" customHeight="1" x14ac:dyDescent="0.2">
      <c r="A24" s="570"/>
      <c r="B24" s="570"/>
      <c r="C24" s="570"/>
      <c r="D24" s="570"/>
      <c r="E24" s="43" t="s">
        <v>70</v>
      </c>
      <c r="F24" s="73" t="s">
        <v>183</v>
      </c>
      <c r="G24" s="34" t="s">
        <v>139</v>
      </c>
      <c r="H24" s="35">
        <v>1</v>
      </c>
      <c r="I24" s="76" t="s">
        <v>137</v>
      </c>
      <c r="J24" s="361" t="s">
        <v>27</v>
      </c>
      <c r="K24" s="361"/>
      <c r="L24" s="361"/>
      <c r="M24" s="36">
        <v>1</v>
      </c>
      <c r="N24" s="361" t="s">
        <v>27</v>
      </c>
      <c r="O24" s="361"/>
      <c r="P24" s="361"/>
      <c r="Q24" s="361"/>
      <c r="R24" s="361"/>
      <c r="S24" s="361"/>
      <c r="T24" s="361"/>
      <c r="U24" s="361"/>
      <c r="V24" s="361"/>
      <c r="W24" s="361"/>
      <c r="X24" s="397"/>
      <c r="AF24" s="3"/>
      <c r="AG24" s="4"/>
      <c r="AH24" s="5"/>
      <c r="AI24" s="5"/>
      <c r="AJ24" s="5"/>
    </row>
    <row r="25" spans="1:41" ht="36" customHeight="1" x14ac:dyDescent="0.2">
      <c r="A25" s="570"/>
      <c r="B25" s="570"/>
      <c r="C25" s="570"/>
      <c r="D25" s="570"/>
      <c r="E25" s="43" t="s">
        <v>71</v>
      </c>
      <c r="F25" s="74" t="s">
        <v>135</v>
      </c>
      <c r="G25" s="34" t="s">
        <v>139</v>
      </c>
      <c r="H25" s="35">
        <v>1</v>
      </c>
      <c r="I25" s="77" t="s">
        <v>138</v>
      </c>
      <c r="J25" s="361"/>
      <c r="K25" s="361"/>
      <c r="L25" s="361"/>
      <c r="M25" s="36">
        <v>1</v>
      </c>
      <c r="N25" s="361"/>
      <c r="O25" s="361"/>
      <c r="P25" s="361"/>
      <c r="Q25" s="361"/>
      <c r="R25" s="361"/>
      <c r="S25" s="361"/>
      <c r="T25" s="361"/>
      <c r="U25" s="361"/>
      <c r="V25" s="361"/>
      <c r="W25" s="361"/>
      <c r="X25" s="397"/>
      <c r="AF25" s="3"/>
      <c r="AG25" s="4"/>
      <c r="AH25" s="5"/>
      <c r="AI25" s="5"/>
      <c r="AJ25" s="5"/>
    </row>
    <row r="26" spans="1:41" ht="36" customHeight="1" x14ac:dyDescent="0.2">
      <c r="A26" s="570"/>
      <c r="B26" s="570"/>
      <c r="C26" s="570"/>
      <c r="D26" s="570"/>
      <c r="E26" s="43" t="s">
        <v>72</v>
      </c>
      <c r="F26" s="74" t="s">
        <v>161</v>
      </c>
      <c r="G26" s="34" t="s">
        <v>139</v>
      </c>
      <c r="H26" s="35">
        <v>1</v>
      </c>
      <c r="I26" s="77" t="s">
        <v>138</v>
      </c>
      <c r="J26" s="361"/>
      <c r="K26" s="361"/>
      <c r="L26" s="361"/>
      <c r="M26" s="36">
        <v>1</v>
      </c>
      <c r="N26" s="361"/>
      <c r="O26" s="361"/>
      <c r="P26" s="361"/>
      <c r="Q26" s="361"/>
      <c r="R26" s="361"/>
      <c r="S26" s="361"/>
      <c r="T26" s="361"/>
      <c r="U26" s="361"/>
      <c r="V26" s="361"/>
      <c r="W26" s="361"/>
      <c r="X26" s="397"/>
      <c r="AF26" s="3"/>
      <c r="AG26" s="4"/>
      <c r="AH26" s="5"/>
      <c r="AI26" s="5"/>
      <c r="AJ26" s="5"/>
    </row>
    <row r="27" spans="1:41" ht="36" customHeight="1" x14ac:dyDescent="0.2">
      <c r="A27" s="570"/>
      <c r="B27" s="570"/>
      <c r="C27" s="570"/>
      <c r="D27" s="570"/>
      <c r="E27" s="43" t="s">
        <v>73</v>
      </c>
      <c r="F27" s="74" t="s">
        <v>178</v>
      </c>
      <c r="G27" s="34" t="s">
        <v>139</v>
      </c>
      <c r="H27" s="35">
        <v>1</v>
      </c>
      <c r="I27" s="77" t="s">
        <v>162</v>
      </c>
      <c r="J27" s="361"/>
      <c r="K27" s="361"/>
      <c r="L27" s="361"/>
      <c r="M27" s="36">
        <v>1</v>
      </c>
      <c r="N27" s="361"/>
      <c r="O27" s="361"/>
      <c r="P27" s="361"/>
      <c r="Q27" s="361"/>
      <c r="R27" s="361"/>
      <c r="S27" s="361"/>
      <c r="T27" s="361"/>
      <c r="U27" s="361"/>
      <c r="V27" s="361"/>
      <c r="W27" s="361"/>
      <c r="X27" s="397"/>
      <c r="AF27" s="3"/>
      <c r="AG27" s="4"/>
      <c r="AH27" s="5"/>
      <c r="AI27" s="5"/>
      <c r="AJ27" s="5"/>
    </row>
    <row r="28" spans="1:41" ht="36" customHeight="1" x14ac:dyDescent="0.2">
      <c r="A28" s="570"/>
      <c r="B28" s="570"/>
      <c r="C28" s="570"/>
      <c r="D28" s="570"/>
      <c r="E28" s="43" t="s">
        <v>74</v>
      </c>
      <c r="F28" s="74" t="s">
        <v>184</v>
      </c>
      <c r="G28" s="34" t="s">
        <v>139</v>
      </c>
      <c r="H28" s="35">
        <v>1</v>
      </c>
      <c r="I28" s="77" t="s">
        <v>163</v>
      </c>
      <c r="J28" s="361"/>
      <c r="K28" s="361"/>
      <c r="L28" s="361"/>
      <c r="M28" s="36">
        <v>1</v>
      </c>
      <c r="N28" s="361"/>
      <c r="O28" s="361"/>
      <c r="P28" s="361"/>
      <c r="Q28" s="361"/>
      <c r="R28" s="361"/>
      <c r="S28" s="361"/>
      <c r="T28" s="361"/>
      <c r="U28" s="361"/>
      <c r="V28" s="361"/>
      <c r="W28" s="361"/>
      <c r="X28" s="397"/>
      <c r="AF28" s="3"/>
      <c r="AG28" s="4"/>
      <c r="AH28" s="5"/>
      <c r="AI28" s="5"/>
      <c r="AJ28" s="5"/>
    </row>
    <row r="29" spans="1:41" ht="36" customHeight="1" x14ac:dyDescent="0.2">
      <c r="A29" s="570"/>
      <c r="B29" s="570"/>
      <c r="C29" s="570"/>
      <c r="D29" s="570"/>
      <c r="E29" s="43" t="s">
        <v>166</v>
      </c>
      <c r="F29" s="74" t="s">
        <v>185</v>
      </c>
      <c r="G29" s="34" t="s">
        <v>139</v>
      </c>
      <c r="H29" s="35">
        <v>1</v>
      </c>
      <c r="I29" s="77" t="s">
        <v>186</v>
      </c>
      <c r="J29" s="361"/>
      <c r="K29" s="361"/>
      <c r="L29" s="361"/>
      <c r="M29" s="36">
        <v>1</v>
      </c>
      <c r="N29" s="361"/>
      <c r="O29" s="361"/>
      <c r="P29" s="361"/>
      <c r="Q29" s="361"/>
      <c r="R29" s="361"/>
      <c r="S29" s="361"/>
      <c r="T29" s="361"/>
      <c r="U29" s="361"/>
      <c r="V29" s="361"/>
      <c r="W29" s="361"/>
      <c r="X29" s="397"/>
      <c r="AF29" s="3"/>
      <c r="AG29" s="4"/>
      <c r="AH29" s="5"/>
      <c r="AI29" s="5"/>
      <c r="AJ29" s="5"/>
    </row>
    <row r="30" spans="1:41" ht="36" customHeight="1" x14ac:dyDescent="0.2">
      <c r="A30" s="570"/>
      <c r="B30" s="570"/>
      <c r="C30" s="570"/>
      <c r="D30" s="570"/>
      <c r="E30" s="43" t="s">
        <v>167</v>
      </c>
      <c r="F30" s="79" t="s">
        <v>158</v>
      </c>
      <c r="G30" s="34" t="s">
        <v>139</v>
      </c>
      <c r="H30" s="35">
        <v>1</v>
      </c>
      <c r="I30" s="78" t="s">
        <v>159</v>
      </c>
      <c r="J30" s="361"/>
      <c r="K30" s="361"/>
      <c r="L30" s="361"/>
      <c r="M30" s="36">
        <v>1</v>
      </c>
      <c r="N30" s="361"/>
      <c r="O30" s="361"/>
      <c r="P30" s="361"/>
      <c r="Q30" s="361"/>
      <c r="R30" s="361"/>
      <c r="S30" s="361"/>
      <c r="T30" s="361"/>
      <c r="U30" s="361"/>
      <c r="V30" s="361"/>
      <c r="W30" s="361"/>
      <c r="X30" s="397"/>
      <c r="AF30" s="3"/>
      <c r="AG30" s="4"/>
      <c r="AH30" s="5"/>
      <c r="AI30" s="5"/>
      <c r="AJ30" s="5"/>
    </row>
    <row r="31" spans="1:41" ht="36" customHeight="1" x14ac:dyDescent="0.2">
      <c r="A31" s="570"/>
      <c r="B31" s="570"/>
      <c r="C31" s="570"/>
      <c r="D31" s="570"/>
      <c r="E31" s="43" t="s">
        <v>179</v>
      </c>
      <c r="F31" s="75" t="s">
        <v>164</v>
      </c>
      <c r="G31" s="34" t="s">
        <v>140</v>
      </c>
      <c r="H31" s="35">
        <v>5</v>
      </c>
      <c r="I31" s="78" t="s">
        <v>141</v>
      </c>
      <c r="J31" s="361"/>
      <c r="K31" s="361"/>
      <c r="L31" s="361"/>
      <c r="M31" s="36">
        <v>5</v>
      </c>
      <c r="N31" s="361"/>
      <c r="O31" s="361"/>
      <c r="P31" s="361"/>
      <c r="Q31" s="361"/>
      <c r="R31" s="361"/>
      <c r="S31" s="361"/>
      <c r="T31" s="361"/>
      <c r="U31" s="361"/>
      <c r="V31" s="361"/>
      <c r="W31" s="361"/>
      <c r="X31" s="397"/>
      <c r="AF31" s="3"/>
      <c r="AG31" s="4"/>
      <c r="AH31" s="5"/>
      <c r="AI31" s="5"/>
      <c r="AJ31" s="5"/>
    </row>
    <row r="32" spans="1:41" ht="81" customHeight="1" x14ac:dyDescent="0.2">
      <c r="A32" s="369" t="s">
        <v>151</v>
      </c>
      <c r="B32" s="369" t="s">
        <v>152</v>
      </c>
      <c r="C32" s="369" t="s">
        <v>153</v>
      </c>
      <c r="D32" s="398" t="s">
        <v>154</v>
      </c>
      <c r="E32" s="42">
        <v>3</v>
      </c>
      <c r="F32" s="26" t="s">
        <v>169</v>
      </c>
      <c r="G32" s="26"/>
      <c r="H32" s="60">
        <f>SUM(H33:H40)</f>
        <v>13</v>
      </c>
      <c r="I32" s="26" t="s">
        <v>172</v>
      </c>
      <c r="J32" s="28">
        <v>9705</v>
      </c>
      <c r="K32" s="28">
        <v>1168354400</v>
      </c>
      <c r="L32" s="27">
        <v>0</v>
      </c>
      <c r="M32" s="60">
        <f>SUM(M33:M40)</f>
        <v>12</v>
      </c>
      <c r="N32" s="28">
        <v>750442477</v>
      </c>
      <c r="O32" s="27">
        <v>0</v>
      </c>
      <c r="P32" s="80" t="s">
        <v>173</v>
      </c>
      <c r="Q32" s="37">
        <v>5708</v>
      </c>
      <c r="R32" s="37"/>
      <c r="S32" s="37"/>
      <c r="T32" s="60">
        <f>+J32-Q32</f>
        <v>3997</v>
      </c>
      <c r="U32" s="61">
        <f>+M32/H32</f>
        <v>0.92307692307692313</v>
      </c>
      <c r="V32" s="61">
        <f>+Q32/J32</f>
        <v>0.58815043791859867</v>
      </c>
      <c r="W32" s="61">
        <f>+N32/K32</f>
        <v>0.642307228868227</v>
      </c>
      <c r="X32" s="567" t="s">
        <v>190</v>
      </c>
      <c r="AG32" s="4" t="s">
        <v>3</v>
      </c>
      <c r="AH32" s="5">
        <v>4</v>
      </c>
      <c r="AI32" s="5">
        <v>90</v>
      </c>
      <c r="AJ32" s="5" t="e">
        <f>IF((($AI$14-$AI$15)/AI32)&lt;AH32,AH32-ROUND(($AI$14-$AI$15)/AI32,0),0)</f>
        <v>#REF!</v>
      </c>
    </row>
    <row r="33" spans="1:24" ht="36" customHeight="1" x14ac:dyDescent="0.2">
      <c r="A33" s="370"/>
      <c r="B33" s="370"/>
      <c r="C33" s="370"/>
      <c r="D33" s="399"/>
      <c r="E33" s="43" t="s">
        <v>54</v>
      </c>
      <c r="F33" s="73" t="s">
        <v>183</v>
      </c>
      <c r="G33" s="34" t="s">
        <v>139</v>
      </c>
      <c r="H33" s="35">
        <v>1</v>
      </c>
      <c r="I33" s="76" t="s">
        <v>137</v>
      </c>
      <c r="J33" s="361" t="s">
        <v>27</v>
      </c>
      <c r="K33" s="361"/>
      <c r="L33" s="361"/>
      <c r="M33" s="36">
        <v>1</v>
      </c>
      <c r="N33" s="361" t="s">
        <v>27</v>
      </c>
      <c r="O33" s="361"/>
      <c r="P33" s="361"/>
      <c r="Q33" s="361"/>
      <c r="R33" s="361"/>
      <c r="S33" s="361"/>
      <c r="T33" s="361"/>
      <c r="U33" s="361"/>
      <c r="V33" s="361"/>
      <c r="W33" s="361"/>
      <c r="X33" s="568"/>
    </row>
    <row r="34" spans="1:24" ht="36" customHeight="1" x14ac:dyDescent="0.2">
      <c r="A34" s="370"/>
      <c r="B34" s="370"/>
      <c r="C34" s="370"/>
      <c r="D34" s="399"/>
      <c r="E34" s="43" t="s">
        <v>50</v>
      </c>
      <c r="F34" s="74" t="s">
        <v>135</v>
      </c>
      <c r="G34" s="34" t="s">
        <v>139</v>
      </c>
      <c r="H34" s="35">
        <v>1</v>
      </c>
      <c r="I34" s="77" t="s">
        <v>138</v>
      </c>
      <c r="J34" s="361"/>
      <c r="K34" s="361"/>
      <c r="L34" s="361"/>
      <c r="M34" s="36">
        <v>1</v>
      </c>
      <c r="N34" s="361"/>
      <c r="O34" s="361"/>
      <c r="P34" s="361"/>
      <c r="Q34" s="361"/>
      <c r="R34" s="361"/>
      <c r="S34" s="361"/>
      <c r="T34" s="361"/>
      <c r="U34" s="361"/>
      <c r="V34" s="361"/>
      <c r="W34" s="361"/>
      <c r="X34" s="568"/>
    </row>
    <row r="35" spans="1:24" ht="36" customHeight="1" x14ac:dyDescent="0.2">
      <c r="A35" s="370"/>
      <c r="B35" s="370"/>
      <c r="C35" s="370"/>
      <c r="D35" s="399"/>
      <c r="E35" s="43" t="s">
        <v>49</v>
      </c>
      <c r="F35" s="74" t="s">
        <v>161</v>
      </c>
      <c r="G35" s="34" t="s">
        <v>139</v>
      </c>
      <c r="H35" s="35">
        <v>1</v>
      </c>
      <c r="I35" s="77" t="s">
        <v>138</v>
      </c>
      <c r="J35" s="361"/>
      <c r="K35" s="361"/>
      <c r="L35" s="361"/>
      <c r="M35" s="36">
        <v>1</v>
      </c>
      <c r="N35" s="361"/>
      <c r="O35" s="361"/>
      <c r="P35" s="361"/>
      <c r="Q35" s="361"/>
      <c r="R35" s="361"/>
      <c r="S35" s="361"/>
      <c r="T35" s="361"/>
      <c r="U35" s="361"/>
      <c r="V35" s="361"/>
      <c r="W35" s="361"/>
      <c r="X35" s="568"/>
    </row>
    <row r="36" spans="1:24" ht="36" customHeight="1" x14ac:dyDescent="0.2">
      <c r="A36" s="370"/>
      <c r="B36" s="370"/>
      <c r="C36" s="370"/>
      <c r="D36" s="399"/>
      <c r="E36" s="43" t="s">
        <v>47</v>
      </c>
      <c r="F36" s="74" t="s">
        <v>178</v>
      </c>
      <c r="G36" s="34" t="s">
        <v>139</v>
      </c>
      <c r="H36" s="35">
        <v>1</v>
      </c>
      <c r="I36" s="77" t="s">
        <v>162</v>
      </c>
      <c r="J36" s="361"/>
      <c r="K36" s="361"/>
      <c r="L36" s="361"/>
      <c r="M36" s="36">
        <v>1</v>
      </c>
      <c r="N36" s="361"/>
      <c r="O36" s="361"/>
      <c r="P36" s="361"/>
      <c r="Q36" s="361"/>
      <c r="R36" s="361"/>
      <c r="S36" s="361"/>
      <c r="T36" s="361"/>
      <c r="U36" s="361"/>
      <c r="V36" s="361"/>
      <c r="W36" s="361"/>
      <c r="X36" s="568"/>
    </row>
    <row r="37" spans="1:24" ht="36" customHeight="1" x14ac:dyDescent="0.2">
      <c r="A37" s="370"/>
      <c r="B37" s="370"/>
      <c r="C37" s="370"/>
      <c r="D37" s="399"/>
      <c r="E37" s="43" t="s">
        <v>48</v>
      </c>
      <c r="F37" s="74" t="s">
        <v>184</v>
      </c>
      <c r="G37" s="34" t="s">
        <v>139</v>
      </c>
      <c r="H37" s="35">
        <v>1</v>
      </c>
      <c r="I37" s="77" t="s">
        <v>163</v>
      </c>
      <c r="J37" s="361"/>
      <c r="K37" s="361"/>
      <c r="L37" s="361"/>
      <c r="M37" s="36">
        <v>1</v>
      </c>
      <c r="N37" s="361"/>
      <c r="O37" s="361"/>
      <c r="P37" s="361"/>
      <c r="Q37" s="361"/>
      <c r="R37" s="361"/>
      <c r="S37" s="361"/>
      <c r="T37" s="361"/>
      <c r="U37" s="361"/>
      <c r="V37" s="361"/>
      <c r="W37" s="361"/>
      <c r="X37" s="568"/>
    </row>
    <row r="38" spans="1:24" ht="36" customHeight="1" x14ac:dyDescent="0.2">
      <c r="A38" s="370"/>
      <c r="B38" s="370"/>
      <c r="C38" s="370"/>
      <c r="D38" s="399"/>
      <c r="E38" s="43" t="s">
        <v>170</v>
      </c>
      <c r="F38" s="74" t="s">
        <v>185</v>
      </c>
      <c r="G38" s="34" t="s">
        <v>139</v>
      </c>
      <c r="H38" s="35">
        <v>1</v>
      </c>
      <c r="I38" s="77" t="s">
        <v>186</v>
      </c>
      <c r="J38" s="361"/>
      <c r="K38" s="361"/>
      <c r="L38" s="361"/>
      <c r="M38" s="36">
        <v>1</v>
      </c>
      <c r="N38" s="361"/>
      <c r="O38" s="361"/>
      <c r="P38" s="361"/>
      <c r="Q38" s="361"/>
      <c r="R38" s="361"/>
      <c r="S38" s="361"/>
      <c r="T38" s="361"/>
      <c r="U38" s="361"/>
      <c r="V38" s="361"/>
      <c r="W38" s="361"/>
      <c r="X38" s="568"/>
    </row>
    <row r="39" spans="1:24" ht="36" customHeight="1" x14ac:dyDescent="0.2">
      <c r="A39" s="370"/>
      <c r="B39" s="370"/>
      <c r="C39" s="370"/>
      <c r="D39" s="399"/>
      <c r="E39" s="43" t="s">
        <v>171</v>
      </c>
      <c r="F39" s="79" t="s">
        <v>158</v>
      </c>
      <c r="G39" s="34" t="s">
        <v>139</v>
      </c>
      <c r="H39" s="35">
        <v>1</v>
      </c>
      <c r="I39" s="78" t="s">
        <v>159</v>
      </c>
      <c r="J39" s="361"/>
      <c r="K39" s="361"/>
      <c r="L39" s="361"/>
      <c r="M39" s="36"/>
      <c r="N39" s="361"/>
      <c r="O39" s="361"/>
      <c r="P39" s="361"/>
      <c r="Q39" s="361"/>
      <c r="R39" s="361"/>
      <c r="S39" s="361"/>
      <c r="T39" s="361"/>
      <c r="U39" s="361"/>
      <c r="V39" s="361"/>
      <c r="W39" s="361"/>
      <c r="X39" s="568"/>
    </row>
    <row r="40" spans="1:24" ht="36" customHeight="1" x14ac:dyDescent="0.2">
      <c r="A40" s="370"/>
      <c r="B40" s="370"/>
      <c r="C40" s="370"/>
      <c r="D40" s="410"/>
      <c r="E40" s="43" t="s">
        <v>180</v>
      </c>
      <c r="F40" s="75" t="s">
        <v>164</v>
      </c>
      <c r="G40" s="34" t="s">
        <v>140</v>
      </c>
      <c r="H40" s="35">
        <v>6</v>
      </c>
      <c r="I40" s="78" t="s">
        <v>141</v>
      </c>
      <c r="J40" s="361"/>
      <c r="K40" s="361"/>
      <c r="L40" s="361"/>
      <c r="M40" s="36">
        <v>6</v>
      </c>
      <c r="N40" s="361"/>
      <c r="O40" s="361"/>
      <c r="P40" s="361"/>
      <c r="Q40" s="361"/>
      <c r="R40" s="361"/>
      <c r="S40" s="361"/>
      <c r="T40" s="361"/>
      <c r="U40" s="361"/>
      <c r="V40" s="361"/>
      <c r="W40" s="361"/>
      <c r="X40" s="568"/>
    </row>
    <row r="41" spans="1:24" ht="57.75" customHeight="1" x14ac:dyDescent="0.2">
      <c r="A41" s="369" t="s">
        <v>151</v>
      </c>
      <c r="B41" s="369" t="s">
        <v>152</v>
      </c>
      <c r="C41" s="369" t="s">
        <v>153</v>
      </c>
      <c r="D41" s="369" t="s">
        <v>154</v>
      </c>
      <c r="E41" s="42">
        <v>4</v>
      </c>
      <c r="F41" s="26" t="s">
        <v>174</v>
      </c>
      <c r="G41" s="26"/>
      <c r="H41" s="60">
        <f>SUM(H42:H47)</f>
        <v>8</v>
      </c>
      <c r="I41" s="30" t="s">
        <v>175</v>
      </c>
      <c r="J41" s="30">
        <v>1</v>
      </c>
      <c r="K41" s="28">
        <v>1783686240</v>
      </c>
      <c r="L41" s="27">
        <v>0</v>
      </c>
      <c r="M41" s="60">
        <f>SUM(M42:M47)</f>
        <v>1</v>
      </c>
      <c r="N41" s="27">
        <v>0</v>
      </c>
      <c r="O41" s="27">
        <v>0</v>
      </c>
      <c r="P41" s="37" t="s">
        <v>27</v>
      </c>
      <c r="Q41" s="37">
        <v>0</v>
      </c>
      <c r="R41" s="37"/>
      <c r="S41" s="37"/>
      <c r="T41" s="60">
        <f>+J41-Q41</f>
        <v>1</v>
      </c>
      <c r="U41" s="61">
        <f>+M41/H41</f>
        <v>0.125</v>
      </c>
      <c r="V41" s="61">
        <f>+Q41/J41</f>
        <v>0</v>
      </c>
      <c r="W41" s="61">
        <f>+N41/K41</f>
        <v>0</v>
      </c>
      <c r="X41" s="396" t="s">
        <v>176</v>
      </c>
    </row>
    <row r="42" spans="1:24" ht="36.75" customHeight="1" x14ac:dyDescent="0.2">
      <c r="A42" s="370"/>
      <c r="B42" s="370"/>
      <c r="C42" s="370"/>
      <c r="D42" s="370"/>
      <c r="E42" s="43" t="s">
        <v>80</v>
      </c>
      <c r="F42" s="73" t="s">
        <v>183</v>
      </c>
      <c r="G42" s="34" t="s">
        <v>139</v>
      </c>
      <c r="H42" s="35">
        <v>1</v>
      </c>
      <c r="I42" s="76" t="s">
        <v>137</v>
      </c>
      <c r="J42" s="361" t="s">
        <v>55</v>
      </c>
      <c r="K42" s="361"/>
      <c r="L42" s="361"/>
      <c r="M42" s="36">
        <v>1</v>
      </c>
      <c r="N42" s="361" t="s">
        <v>55</v>
      </c>
      <c r="O42" s="361"/>
      <c r="P42" s="361"/>
      <c r="Q42" s="361"/>
      <c r="R42" s="361"/>
      <c r="S42" s="361"/>
      <c r="T42" s="361"/>
      <c r="U42" s="361"/>
      <c r="V42" s="361"/>
      <c r="W42" s="361"/>
      <c r="X42" s="397"/>
    </row>
    <row r="43" spans="1:24" ht="29.25" customHeight="1" x14ac:dyDescent="0.2">
      <c r="A43" s="370"/>
      <c r="B43" s="370"/>
      <c r="C43" s="370"/>
      <c r="D43" s="370"/>
      <c r="E43" s="43" t="s">
        <v>57</v>
      </c>
      <c r="F43" s="74" t="s">
        <v>135</v>
      </c>
      <c r="G43" s="34" t="s">
        <v>139</v>
      </c>
      <c r="H43" s="35">
        <v>1</v>
      </c>
      <c r="I43" s="77" t="s">
        <v>138</v>
      </c>
      <c r="J43" s="361"/>
      <c r="K43" s="361"/>
      <c r="L43" s="361"/>
      <c r="M43" s="36"/>
      <c r="N43" s="361"/>
      <c r="O43" s="361"/>
      <c r="P43" s="361"/>
      <c r="Q43" s="361"/>
      <c r="R43" s="361"/>
      <c r="S43" s="361"/>
      <c r="T43" s="361"/>
      <c r="U43" s="361"/>
      <c r="V43" s="361"/>
      <c r="W43" s="361"/>
      <c r="X43" s="397"/>
    </row>
    <row r="44" spans="1:24" ht="36" x14ac:dyDescent="0.2">
      <c r="A44" s="370"/>
      <c r="B44" s="370"/>
      <c r="C44" s="370"/>
      <c r="D44" s="370"/>
      <c r="E44" s="43" t="s">
        <v>58</v>
      </c>
      <c r="F44" s="74" t="s">
        <v>184</v>
      </c>
      <c r="G44" s="34" t="s">
        <v>139</v>
      </c>
      <c r="H44" s="35">
        <v>1</v>
      </c>
      <c r="I44" s="77" t="s">
        <v>163</v>
      </c>
      <c r="J44" s="361"/>
      <c r="K44" s="361"/>
      <c r="L44" s="361"/>
      <c r="M44" s="36"/>
      <c r="N44" s="361"/>
      <c r="O44" s="361"/>
      <c r="P44" s="361"/>
      <c r="Q44" s="361"/>
      <c r="R44" s="361"/>
      <c r="S44" s="361"/>
      <c r="T44" s="361"/>
      <c r="U44" s="361"/>
      <c r="V44" s="361"/>
      <c r="W44" s="361"/>
      <c r="X44" s="397"/>
    </row>
    <row r="45" spans="1:24" ht="36" x14ac:dyDescent="0.2">
      <c r="A45" s="370"/>
      <c r="B45" s="370"/>
      <c r="C45" s="370"/>
      <c r="D45" s="370"/>
      <c r="E45" s="43" t="s">
        <v>59</v>
      </c>
      <c r="F45" s="74" t="s">
        <v>185</v>
      </c>
      <c r="G45" s="34" t="s">
        <v>139</v>
      </c>
      <c r="H45" s="35">
        <v>1</v>
      </c>
      <c r="I45" s="77" t="s">
        <v>186</v>
      </c>
      <c r="J45" s="361"/>
      <c r="K45" s="361"/>
      <c r="L45" s="361"/>
      <c r="M45" s="36"/>
      <c r="N45" s="361"/>
      <c r="O45" s="361"/>
      <c r="P45" s="361"/>
      <c r="Q45" s="361"/>
      <c r="R45" s="361"/>
      <c r="S45" s="361"/>
      <c r="T45" s="361"/>
      <c r="U45" s="361"/>
      <c r="V45" s="361"/>
      <c r="W45" s="361"/>
      <c r="X45" s="397"/>
    </row>
    <row r="46" spans="1:24" ht="15" x14ac:dyDescent="0.2">
      <c r="A46" s="370"/>
      <c r="B46" s="370"/>
      <c r="C46" s="370"/>
      <c r="D46" s="370"/>
      <c r="E46" s="43" t="s">
        <v>60</v>
      </c>
      <c r="F46" s="79" t="s">
        <v>158</v>
      </c>
      <c r="G46" s="34" t="s">
        <v>139</v>
      </c>
      <c r="H46" s="35">
        <v>1</v>
      </c>
      <c r="I46" s="78" t="s">
        <v>159</v>
      </c>
      <c r="J46" s="361"/>
      <c r="K46" s="361"/>
      <c r="L46" s="361"/>
      <c r="M46" s="36"/>
      <c r="N46" s="361"/>
      <c r="O46" s="361"/>
      <c r="P46" s="361"/>
      <c r="Q46" s="361"/>
      <c r="R46" s="361"/>
      <c r="S46" s="361"/>
      <c r="T46" s="361"/>
      <c r="U46" s="361"/>
      <c r="V46" s="361"/>
      <c r="W46" s="361"/>
      <c r="X46" s="397"/>
    </row>
    <row r="47" spans="1:24" ht="21.95" customHeight="1" x14ac:dyDescent="0.2">
      <c r="A47" s="370"/>
      <c r="B47" s="370"/>
      <c r="C47" s="370"/>
      <c r="D47" s="370"/>
      <c r="E47" s="81" t="s">
        <v>61</v>
      </c>
      <c r="F47" s="83" t="s">
        <v>164</v>
      </c>
      <c r="G47" s="82" t="s">
        <v>140</v>
      </c>
      <c r="H47" s="35">
        <v>3</v>
      </c>
      <c r="I47" s="77" t="s">
        <v>141</v>
      </c>
      <c r="J47" s="361"/>
      <c r="K47" s="361"/>
      <c r="L47" s="361"/>
      <c r="M47" s="36"/>
      <c r="N47" s="361"/>
      <c r="O47" s="361"/>
      <c r="P47" s="361"/>
      <c r="Q47" s="361"/>
      <c r="R47" s="361"/>
      <c r="S47" s="361"/>
      <c r="T47" s="361"/>
      <c r="U47" s="361"/>
      <c r="V47" s="361"/>
      <c r="W47" s="361"/>
      <c r="X47" s="397"/>
    </row>
  </sheetData>
  <mergeCells count="61">
    <mergeCell ref="X41:X47"/>
    <mergeCell ref="J42:L47"/>
    <mergeCell ref="N42:W47"/>
    <mergeCell ref="J11:J12"/>
    <mergeCell ref="K11:K12"/>
    <mergeCell ref="L11:L12"/>
    <mergeCell ref="N11:N12"/>
    <mergeCell ref="O11:O12"/>
    <mergeCell ref="P11:P12"/>
    <mergeCell ref="Q11:Q12"/>
    <mergeCell ref="T11:T12"/>
    <mergeCell ref="U11:U12"/>
    <mergeCell ref="J15:L22"/>
    <mergeCell ref="J33:L40"/>
    <mergeCell ref="J24:L31"/>
    <mergeCell ref="D1:X2"/>
    <mergeCell ref="D3:X4"/>
    <mergeCell ref="A1:C7"/>
    <mergeCell ref="D5:X6"/>
    <mergeCell ref="A9:C10"/>
    <mergeCell ref="D9:L10"/>
    <mergeCell ref="M9:S10"/>
    <mergeCell ref="T9:W10"/>
    <mergeCell ref="D23:D31"/>
    <mergeCell ref="C14:C22"/>
    <mergeCell ref="D14:D22"/>
    <mergeCell ref="D32:D40"/>
    <mergeCell ref="A41:A47"/>
    <mergeCell ref="B41:B47"/>
    <mergeCell ref="C41:C47"/>
    <mergeCell ref="D41:D47"/>
    <mergeCell ref="A32:A40"/>
    <mergeCell ref="B32:B40"/>
    <mergeCell ref="C32:C40"/>
    <mergeCell ref="B14:B22"/>
    <mergeCell ref="B23:B31"/>
    <mergeCell ref="A14:A22"/>
    <mergeCell ref="A23:A31"/>
    <mergeCell ref="C23:C31"/>
    <mergeCell ref="E11:E12"/>
    <mergeCell ref="G11:G12"/>
    <mergeCell ref="F11:F12"/>
    <mergeCell ref="A13:D13"/>
    <mergeCell ref="E13:F13"/>
    <mergeCell ref="B11:B12"/>
    <mergeCell ref="C11:C12"/>
    <mergeCell ref="D11:D12"/>
    <mergeCell ref="A11:A12"/>
    <mergeCell ref="H11:H12"/>
    <mergeCell ref="I11:I12"/>
    <mergeCell ref="R11:S11"/>
    <mergeCell ref="X32:X40"/>
    <mergeCell ref="V11:V12"/>
    <mergeCell ref="W11:W12"/>
    <mergeCell ref="X9:X12"/>
    <mergeCell ref="X23:X31"/>
    <mergeCell ref="N33:W40"/>
    <mergeCell ref="N15:W22"/>
    <mergeCell ref="N24:W31"/>
    <mergeCell ref="X13:X22"/>
    <mergeCell ref="M11:M12"/>
  </mergeCells>
  <printOptions horizontalCentered="1" verticalCentered="1"/>
  <pageMargins left="0" right="0" top="0.74803149606299213" bottom="0.74803149606299213" header="0.31496062992125984" footer="0.31496062992125984"/>
  <pageSetup scale="60" orientation="landscape" horizontalDpi="4294967294"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topLeftCell="A34" zoomScale="71" zoomScaleNormal="71" workbookViewId="0">
      <selection activeCell="C46" sqref="C46"/>
    </sheetView>
  </sheetViews>
  <sheetFormatPr baseColWidth="10" defaultRowHeight="12.75" x14ac:dyDescent="0.2"/>
  <cols>
    <col min="1" max="2" width="16.28515625" bestFit="1" customWidth="1"/>
    <col min="3" max="3" width="14.5703125" bestFit="1" customWidth="1"/>
    <col min="4" max="4" width="20.7109375" customWidth="1"/>
    <col min="5" max="5" width="7" bestFit="1" customWidth="1"/>
    <col min="6" max="6" width="33.5703125" customWidth="1"/>
    <col min="7" max="7" width="15.85546875" bestFit="1" customWidth="1"/>
    <col min="8" max="8" width="14.5703125" bestFit="1" customWidth="1"/>
    <col min="9" max="9" width="15.28515625" bestFit="1" customWidth="1"/>
    <col min="10" max="10" width="16.28515625" bestFit="1" customWidth="1"/>
    <col min="11" max="11" width="14.85546875" bestFit="1" customWidth="1"/>
    <col min="13" max="13" width="15.28515625" bestFit="1" customWidth="1"/>
    <col min="14" max="14" width="14.5703125" bestFit="1" customWidth="1"/>
    <col min="15" max="15" width="16" bestFit="1" customWidth="1"/>
    <col min="16" max="16" width="14.5703125" bestFit="1" customWidth="1"/>
    <col min="17" max="17" width="57" customWidth="1"/>
  </cols>
  <sheetData>
    <row r="1" spans="1:17" ht="12.75" customHeight="1" x14ac:dyDescent="0.2">
      <c r="A1" s="307"/>
      <c r="B1" s="307"/>
      <c r="C1" s="307"/>
      <c r="D1" s="309" t="s">
        <v>42</v>
      </c>
      <c r="E1" s="309"/>
      <c r="F1" s="309"/>
      <c r="G1" s="309"/>
      <c r="H1" s="309"/>
      <c r="I1" s="309"/>
      <c r="J1" s="309"/>
      <c r="K1" s="309"/>
      <c r="L1" s="309"/>
      <c r="M1" s="309"/>
      <c r="N1" s="309"/>
      <c r="O1" s="309"/>
      <c r="P1" s="309"/>
      <c r="Q1" s="309"/>
    </row>
    <row r="2" spans="1:17" ht="12.75" customHeight="1" x14ac:dyDescent="0.2">
      <c r="A2" s="307"/>
      <c r="B2" s="307"/>
      <c r="C2" s="307"/>
      <c r="D2" s="309"/>
      <c r="E2" s="309"/>
      <c r="F2" s="309"/>
      <c r="G2" s="309"/>
      <c r="H2" s="309"/>
      <c r="I2" s="309"/>
      <c r="J2" s="309"/>
      <c r="K2" s="309"/>
      <c r="L2" s="309"/>
      <c r="M2" s="309"/>
      <c r="N2" s="309"/>
      <c r="O2" s="309"/>
      <c r="P2" s="309"/>
      <c r="Q2" s="309"/>
    </row>
    <row r="3" spans="1:17" ht="12.75" customHeight="1" x14ac:dyDescent="0.2">
      <c r="A3" s="307"/>
      <c r="B3" s="307"/>
      <c r="C3" s="307"/>
      <c r="D3" s="309" t="s">
        <v>43</v>
      </c>
      <c r="E3" s="309"/>
      <c r="F3" s="309"/>
      <c r="G3" s="309"/>
      <c r="H3" s="309"/>
      <c r="I3" s="309"/>
      <c r="J3" s="309"/>
      <c r="K3" s="309"/>
      <c r="L3" s="309"/>
      <c r="M3" s="309"/>
      <c r="N3" s="309"/>
      <c r="O3" s="309"/>
      <c r="P3" s="309"/>
      <c r="Q3" s="309"/>
    </row>
    <row r="4" spans="1:17" ht="12.75" customHeight="1" x14ac:dyDescent="0.2">
      <c r="A4" s="307"/>
      <c r="B4" s="307"/>
      <c r="C4" s="307"/>
      <c r="D4" s="309"/>
      <c r="E4" s="309"/>
      <c r="F4" s="309"/>
      <c r="G4" s="309"/>
      <c r="H4" s="309"/>
      <c r="I4" s="309"/>
      <c r="J4" s="309"/>
      <c r="K4" s="309"/>
      <c r="L4" s="309"/>
      <c r="M4" s="309"/>
      <c r="N4" s="309"/>
      <c r="O4" s="309"/>
      <c r="P4" s="309"/>
      <c r="Q4" s="309"/>
    </row>
    <row r="5" spans="1:17" ht="12.75" customHeight="1" x14ac:dyDescent="0.2">
      <c r="A5" s="307"/>
      <c r="B5" s="307"/>
      <c r="C5" s="307"/>
      <c r="D5" s="310" t="s">
        <v>41</v>
      </c>
      <c r="E5" s="310"/>
      <c r="F5" s="310"/>
      <c r="G5" s="310"/>
      <c r="H5" s="310"/>
      <c r="I5" s="310"/>
      <c r="J5" s="310"/>
      <c r="K5" s="310"/>
      <c r="L5" s="310"/>
      <c r="M5" s="310"/>
      <c r="N5" s="310"/>
      <c r="O5" s="310"/>
      <c r="P5" s="310"/>
      <c r="Q5" s="310"/>
    </row>
    <row r="6" spans="1:17" ht="12.75" customHeight="1" x14ac:dyDescent="0.2">
      <c r="A6" s="307"/>
      <c r="B6" s="307"/>
      <c r="C6" s="307"/>
      <c r="D6" s="310"/>
      <c r="E6" s="310"/>
      <c r="F6" s="310"/>
      <c r="G6" s="310"/>
      <c r="H6" s="310"/>
      <c r="I6" s="310"/>
      <c r="J6" s="310"/>
      <c r="K6" s="310"/>
      <c r="L6" s="310"/>
      <c r="M6" s="310"/>
      <c r="N6" s="310"/>
      <c r="O6" s="310"/>
      <c r="P6" s="310"/>
      <c r="Q6" s="310"/>
    </row>
    <row r="7" spans="1:17" ht="15" thickBot="1" x14ac:dyDescent="0.25">
      <c r="A7" s="308"/>
      <c r="B7" s="308"/>
      <c r="C7" s="308"/>
      <c r="D7" s="96"/>
      <c r="E7" s="96"/>
      <c r="F7" s="96"/>
      <c r="G7" s="96"/>
      <c r="H7" s="96"/>
      <c r="I7" s="96"/>
      <c r="J7" s="96"/>
      <c r="K7" s="96"/>
      <c r="L7" s="96"/>
      <c r="M7" s="96"/>
      <c r="N7" s="96"/>
      <c r="O7" s="96"/>
      <c r="P7" s="96"/>
      <c r="Q7" s="96"/>
    </row>
    <row r="8" spans="1:17" ht="15" thickTop="1" x14ac:dyDescent="0.2">
      <c r="A8" s="97"/>
      <c r="B8" s="97"/>
      <c r="C8" s="97"/>
      <c r="D8" s="98"/>
      <c r="E8" s="98"/>
      <c r="F8" s="98"/>
      <c r="G8" s="98"/>
      <c r="H8" s="98"/>
      <c r="I8" s="98"/>
      <c r="J8" s="98"/>
      <c r="K8" s="98"/>
      <c r="L8" s="98"/>
      <c r="M8" s="98"/>
      <c r="N8" s="98"/>
      <c r="O8" s="98"/>
      <c r="P8" s="98"/>
      <c r="Q8" s="98"/>
    </row>
    <row r="9" spans="1:17" ht="12.75" customHeight="1" x14ac:dyDescent="0.2">
      <c r="A9" s="311" t="s">
        <v>77</v>
      </c>
      <c r="B9" s="311"/>
      <c r="C9" s="311"/>
      <c r="D9" s="312" t="s">
        <v>89</v>
      </c>
      <c r="E9" s="313"/>
      <c r="F9" s="313"/>
      <c r="G9" s="313"/>
      <c r="H9" s="313"/>
      <c r="I9" s="313"/>
      <c r="J9" s="313"/>
      <c r="K9" s="314" t="s">
        <v>88</v>
      </c>
      <c r="L9" s="314"/>
      <c r="M9" s="315" t="s">
        <v>79</v>
      </c>
      <c r="N9" s="316"/>
      <c r="O9" s="316"/>
      <c r="P9" s="317"/>
      <c r="Q9" s="321" t="s">
        <v>134</v>
      </c>
    </row>
    <row r="10" spans="1:17" ht="12.75" customHeight="1" x14ac:dyDescent="0.2">
      <c r="A10" s="311"/>
      <c r="B10" s="311"/>
      <c r="C10" s="311"/>
      <c r="D10" s="313"/>
      <c r="E10" s="313"/>
      <c r="F10" s="313"/>
      <c r="G10" s="313"/>
      <c r="H10" s="313"/>
      <c r="I10" s="313"/>
      <c r="J10" s="313"/>
      <c r="K10" s="314"/>
      <c r="L10" s="314"/>
      <c r="M10" s="318"/>
      <c r="N10" s="319"/>
      <c r="O10" s="319"/>
      <c r="P10" s="320"/>
      <c r="Q10" s="321"/>
    </row>
    <row r="11" spans="1:17" ht="12.75" customHeight="1" x14ac:dyDescent="0.2">
      <c r="A11" s="322" t="s">
        <v>34</v>
      </c>
      <c r="B11" s="311" t="s">
        <v>35</v>
      </c>
      <c r="C11" s="311" t="s">
        <v>28</v>
      </c>
      <c r="D11" s="306" t="s">
        <v>40</v>
      </c>
      <c r="E11" s="306" t="s">
        <v>0</v>
      </c>
      <c r="F11" s="306" t="s">
        <v>4</v>
      </c>
      <c r="G11" s="306" t="s">
        <v>10</v>
      </c>
      <c r="H11" s="306" t="s">
        <v>124</v>
      </c>
      <c r="I11" s="306" t="s">
        <v>84</v>
      </c>
      <c r="J11" s="306" t="s">
        <v>87</v>
      </c>
      <c r="K11" s="331" t="s">
        <v>85</v>
      </c>
      <c r="L11" s="331" t="s">
        <v>86</v>
      </c>
      <c r="M11" s="327" t="s">
        <v>240</v>
      </c>
      <c r="N11" s="327" t="s">
        <v>241</v>
      </c>
      <c r="O11" s="327" t="s">
        <v>242</v>
      </c>
      <c r="P11" s="327" t="s">
        <v>243</v>
      </c>
      <c r="Q11" s="321"/>
    </row>
    <row r="12" spans="1:17" ht="30.75" customHeight="1" x14ac:dyDescent="0.2">
      <c r="A12" s="322"/>
      <c r="B12" s="311"/>
      <c r="C12" s="311"/>
      <c r="D12" s="306"/>
      <c r="E12" s="306"/>
      <c r="F12" s="306"/>
      <c r="G12" s="306"/>
      <c r="H12" s="306"/>
      <c r="I12" s="306"/>
      <c r="J12" s="306"/>
      <c r="K12" s="331"/>
      <c r="L12" s="331"/>
      <c r="M12" s="327"/>
      <c r="N12" s="327"/>
      <c r="O12" s="327"/>
      <c r="P12" s="327"/>
      <c r="Q12" s="321"/>
    </row>
    <row r="13" spans="1:17" ht="15" x14ac:dyDescent="0.2">
      <c r="A13" s="328" t="s">
        <v>144</v>
      </c>
      <c r="B13" s="328"/>
      <c r="C13" s="328"/>
      <c r="D13" s="329"/>
      <c r="E13" s="330" t="s">
        <v>75</v>
      </c>
      <c r="F13" s="329"/>
      <c r="G13" s="99"/>
      <c r="H13" s="100" t="e">
        <f>+H14+H19+H28+H40+#REF!+#REF!</f>
        <v>#REF!</v>
      </c>
      <c r="I13" s="101"/>
      <c r="J13" s="100" t="e">
        <f>+J14+J19+J28+J40+#REF!+#REF!</f>
        <v>#REF!</v>
      </c>
      <c r="K13" s="100" t="e">
        <f>+K14+K19+K28+K40+#REF!+#REF!</f>
        <v>#REF!</v>
      </c>
      <c r="L13" s="101" t="e">
        <f>+L14+L19+L28+L40+#REF!+#REF!</f>
        <v>#REF!</v>
      </c>
      <c r="M13" s="100" t="e">
        <f>+J13-L13</f>
        <v>#REF!</v>
      </c>
      <c r="N13" s="100" t="e">
        <f>+(N14+N19+N28+N40+#REF!+#REF!)/6</f>
        <v>#REF!</v>
      </c>
      <c r="O13" s="100" t="e">
        <f>+(O14+O19+O28+O40+#REF!+#REF!)/6</f>
        <v>#REF!</v>
      </c>
      <c r="P13" s="100" t="e">
        <f>+(P14+P19+P28+P40+#REF!+#REF!)/6</f>
        <v>#REF!</v>
      </c>
      <c r="Q13" s="323" t="s">
        <v>191</v>
      </c>
    </row>
    <row r="14" spans="1:17" ht="30" x14ac:dyDescent="0.2">
      <c r="A14" s="325"/>
      <c r="B14" s="325"/>
      <c r="C14" s="325"/>
      <c r="D14" s="325" t="s">
        <v>192</v>
      </c>
      <c r="E14" s="102">
        <v>1</v>
      </c>
      <c r="F14" s="103" t="s">
        <v>193</v>
      </c>
      <c r="G14" s="104" t="s">
        <v>194</v>
      </c>
      <c r="H14" s="100">
        <f>SUM(H15:H18)</f>
        <v>22</v>
      </c>
      <c r="I14" s="102" t="s">
        <v>96</v>
      </c>
      <c r="J14" s="102">
        <f>+H14</f>
        <v>22</v>
      </c>
      <c r="K14" s="100">
        <f>SUM(K15:K18)</f>
        <v>32</v>
      </c>
      <c r="L14" s="105">
        <f>+K14</f>
        <v>32</v>
      </c>
      <c r="M14" s="100">
        <f>+J14-L14</f>
        <v>-10</v>
      </c>
      <c r="N14" s="106">
        <f>+K14/H14</f>
        <v>1.4545454545454546</v>
      </c>
      <c r="O14" s="106">
        <f>+L14/J14</f>
        <v>1.4545454545454546</v>
      </c>
      <c r="P14" s="106">
        <f>(N14+O14)/2</f>
        <v>1.4545454545454546</v>
      </c>
      <c r="Q14" s="324"/>
    </row>
    <row r="15" spans="1:17" ht="15" x14ac:dyDescent="0.2">
      <c r="A15" s="326"/>
      <c r="B15" s="326"/>
      <c r="C15" s="326"/>
      <c r="D15" s="326"/>
      <c r="E15" s="107" t="s">
        <v>30</v>
      </c>
      <c r="F15" s="108" t="s">
        <v>195</v>
      </c>
      <c r="G15" s="109" t="s">
        <v>194</v>
      </c>
      <c r="H15" s="110">
        <v>10</v>
      </c>
      <c r="I15" s="111" t="s">
        <v>99</v>
      </c>
      <c r="J15" s="332" t="s">
        <v>27</v>
      </c>
      <c r="K15" s="112">
        <v>20</v>
      </c>
      <c r="L15" s="334" t="s">
        <v>55</v>
      </c>
      <c r="M15" s="334"/>
      <c r="N15" s="334"/>
      <c r="O15" s="334"/>
      <c r="P15" s="335"/>
      <c r="Q15" s="324"/>
    </row>
    <row r="16" spans="1:17" ht="15" x14ac:dyDescent="0.2">
      <c r="A16" s="326"/>
      <c r="B16" s="326"/>
      <c r="C16" s="326"/>
      <c r="D16" s="326"/>
      <c r="E16" s="107" t="s">
        <v>25</v>
      </c>
      <c r="F16" s="108" t="s">
        <v>97</v>
      </c>
      <c r="G16" s="109" t="s">
        <v>194</v>
      </c>
      <c r="H16" s="110">
        <v>3</v>
      </c>
      <c r="I16" s="111" t="s">
        <v>99</v>
      </c>
      <c r="J16" s="333"/>
      <c r="K16" s="112">
        <v>3</v>
      </c>
      <c r="L16" s="336"/>
      <c r="M16" s="336"/>
      <c r="N16" s="336"/>
      <c r="O16" s="336"/>
      <c r="P16" s="337"/>
      <c r="Q16" s="324"/>
    </row>
    <row r="17" spans="1:17" ht="28.5" x14ac:dyDescent="0.2">
      <c r="A17" s="326"/>
      <c r="B17" s="326"/>
      <c r="C17" s="326"/>
      <c r="D17" s="326"/>
      <c r="E17" s="107" t="s">
        <v>26</v>
      </c>
      <c r="F17" s="108" t="s">
        <v>196</v>
      </c>
      <c r="G17" s="109" t="s">
        <v>194</v>
      </c>
      <c r="H17" s="110">
        <v>6</v>
      </c>
      <c r="I17" s="111" t="s">
        <v>197</v>
      </c>
      <c r="J17" s="333"/>
      <c r="K17" s="112">
        <v>6</v>
      </c>
      <c r="L17" s="336"/>
      <c r="M17" s="336"/>
      <c r="N17" s="336"/>
      <c r="O17" s="336"/>
      <c r="P17" s="337"/>
      <c r="Q17" s="324"/>
    </row>
    <row r="18" spans="1:17" ht="42.75" x14ac:dyDescent="0.2">
      <c r="A18" s="326"/>
      <c r="B18" s="326"/>
      <c r="C18" s="326"/>
      <c r="D18" s="326"/>
      <c r="E18" s="107" t="s">
        <v>51</v>
      </c>
      <c r="F18" s="108" t="s">
        <v>198</v>
      </c>
      <c r="G18" s="109" t="s">
        <v>194</v>
      </c>
      <c r="H18" s="110">
        <v>3</v>
      </c>
      <c r="I18" s="111" t="s">
        <v>99</v>
      </c>
      <c r="J18" s="333"/>
      <c r="K18" s="112">
        <v>3</v>
      </c>
      <c r="L18" s="336"/>
      <c r="M18" s="336"/>
      <c r="N18" s="336"/>
      <c r="O18" s="336"/>
      <c r="P18" s="337"/>
      <c r="Q18" s="324"/>
    </row>
    <row r="19" spans="1:17" ht="45" x14ac:dyDescent="0.2">
      <c r="A19" s="338"/>
      <c r="B19" s="338"/>
      <c r="C19" s="338"/>
      <c r="D19" s="341" t="s">
        <v>199</v>
      </c>
      <c r="E19" s="102">
        <v>2</v>
      </c>
      <c r="F19" s="103" t="s">
        <v>200</v>
      </c>
      <c r="G19" s="104" t="s">
        <v>2</v>
      </c>
      <c r="H19" s="100">
        <f>SUM(H20:H27)</f>
        <v>34</v>
      </c>
      <c r="I19" s="102" t="s">
        <v>201</v>
      </c>
      <c r="J19" s="113">
        <f>H19</f>
        <v>34</v>
      </c>
      <c r="K19" s="100">
        <f>SUM(K20:K27)</f>
        <v>43</v>
      </c>
      <c r="L19" s="114">
        <f>K19</f>
        <v>43</v>
      </c>
      <c r="M19" s="100">
        <f>+J19-L19</f>
        <v>-9</v>
      </c>
      <c r="N19" s="106">
        <f>+K19/H19</f>
        <v>1.2647058823529411</v>
      </c>
      <c r="O19" s="106">
        <f>+L19/J19</f>
        <v>1.2647058823529411</v>
      </c>
      <c r="P19" s="106">
        <f>(N19+O19)/2</f>
        <v>1.2647058823529411</v>
      </c>
      <c r="Q19" s="323" t="s">
        <v>202</v>
      </c>
    </row>
    <row r="20" spans="1:17" ht="28.5" x14ac:dyDescent="0.2">
      <c r="A20" s="339"/>
      <c r="B20" s="339"/>
      <c r="C20" s="339"/>
      <c r="D20" s="342"/>
      <c r="E20" s="107" t="s">
        <v>70</v>
      </c>
      <c r="F20" s="115" t="s">
        <v>203</v>
      </c>
      <c r="G20" s="109" t="s">
        <v>2</v>
      </c>
      <c r="H20" s="110">
        <v>1</v>
      </c>
      <c r="I20" s="111" t="s">
        <v>201</v>
      </c>
      <c r="J20" s="332" t="s">
        <v>27</v>
      </c>
      <c r="K20" s="112">
        <v>1</v>
      </c>
      <c r="L20" s="334" t="s">
        <v>55</v>
      </c>
      <c r="M20" s="334"/>
      <c r="N20" s="334"/>
      <c r="O20" s="334"/>
      <c r="P20" s="335"/>
      <c r="Q20" s="324"/>
    </row>
    <row r="21" spans="1:17" ht="28.5" x14ac:dyDescent="0.2">
      <c r="A21" s="339"/>
      <c r="B21" s="339"/>
      <c r="C21" s="339"/>
      <c r="D21" s="342"/>
      <c r="E21" s="107" t="s">
        <v>71</v>
      </c>
      <c r="F21" s="108" t="s">
        <v>204</v>
      </c>
      <c r="G21" s="109" t="s">
        <v>2</v>
      </c>
      <c r="H21" s="110">
        <v>1</v>
      </c>
      <c r="I21" s="111" t="s">
        <v>201</v>
      </c>
      <c r="J21" s="333"/>
      <c r="K21" s="112">
        <v>1</v>
      </c>
      <c r="L21" s="336"/>
      <c r="M21" s="336"/>
      <c r="N21" s="336"/>
      <c r="O21" s="336"/>
      <c r="P21" s="337"/>
      <c r="Q21" s="324"/>
    </row>
    <row r="22" spans="1:17" ht="28.5" x14ac:dyDescent="0.2">
      <c r="A22" s="339"/>
      <c r="B22" s="339"/>
      <c r="C22" s="339"/>
      <c r="D22" s="342"/>
      <c r="E22" s="107" t="s">
        <v>72</v>
      </c>
      <c r="F22" s="108" t="s">
        <v>205</v>
      </c>
      <c r="G22" s="109" t="s">
        <v>2</v>
      </c>
      <c r="H22" s="110">
        <v>1</v>
      </c>
      <c r="I22" s="111" t="s">
        <v>201</v>
      </c>
      <c r="J22" s="333"/>
      <c r="K22" s="112">
        <v>1</v>
      </c>
      <c r="L22" s="336"/>
      <c r="M22" s="336"/>
      <c r="N22" s="336"/>
      <c r="O22" s="336"/>
      <c r="P22" s="337"/>
      <c r="Q22" s="324"/>
    </row>
    <row r="23" spans="1:17" ht="28.5" x14ac:dyDescent="0.2">
      <c r="A23" s="339"/>
      <c r="B23" s="339"/>
      <c r="C23" s="339"/>
      <c r="D23" s="342"/>
      <c r="E23" s="107" t="s">
        <v>73</v>
      </c>
      <c r="F23" s="108" t="s">
        <v>206</v>
      </c>
      <c r="G23" s="109" t="s">
        <v>2</v>
      </c>
      <c r="H23" s="110">
        <v>1</v>
      </c>
      <c r="I23" s="111" t="s">
        <v>201</v>
      </c>
      <c r="J23" s="333"/>
      <c r="K23" s="112">
        <v>1</v>
      </c>
      <c r="L23" s="336"/>
      <c r="M23" s="336"/>
      <c r="N23" s="336"/>
      <c r="O23" s="336"/>
      <c r="P23" s="337"/>
      <c r="Q23" s="324"/>
    </row>
    <row r="24" spans="1:17" ht="57" x14ac:dyDescent="0.2">
      <c r="A24" s="339"/>
      <c r="B24" s="339"/>
      <c r="C24" s="339"/>
      <c r="D24" s="342"/>
      <c r="E24" s="107" t="s">
        <v>74</v>
      </c>
      <c r="F24" s="108" t="s">
        <v>207</v>
      </c>
      <c r="G24" s="109" t="s">
        <v>208</v>
      </c>
      <c r="H24" s="110">
        <v>24</v>
      </c>
      <c r="I24" s="111" t="s">
        <v>209</v>
      </c>
      <c r="J24" s="333"/>
      <c r="K24" s="112">
        <v>33</v>
      </c>
      <c r="L24" s="336"/>
      <c r="M24" s="336"/>
      <c r="N24" s="336"/>
      <c r="O24" s="336"/>
      <c r="P24" s="337"/>
      <c r="Q24" s="324"/>
    </row>
    <row r="25" spans="1:17" ht="57" x14ac:dyDescent="0.2">
      <c r="A25" s="339"/>
      <c r="B25" s="339"/>
      <c r="C25" s="339"/>
      <c r="D25" s="342"/>
      <c r="E25" s="107" t="s">
        <v>166</v>
      </c>
      <c r="F25" s="108" t="s">
        <v>210</v>
      </c>
      <c r="G25" s="109" t="s">
        <v>2</v>
      </c>
      <c r="H25" s="110">
        <v>1</v>
      </c>
      <c r="I25" s="111" t="s">
        <v>211</v>
      </c>
      <c r="J25" s="333"/>
      <c r="K25" s="112">
        <v>1</v>
      </c>
      <c r="L25" s="336"/>
      <c r="M25" s="336"/>
      <c r="N25" s="336"/>
      <c r="O25" s="336"/>
      <c r="P25" s="337"/>
      <c r="Q25" s="324"/>
    </row>
    <row r="26" spans="1:17" ht="28.5" x14ac:dyDescent="0.2">
      <c r="A26" s="339"/>
      <c r="B26" s="339"/>
      <c r="C26" s="339"/>
      <c r="D26" s="342"/>
      <c r="E26" s="107" t="s">
        <v>167</v>
      </c>
      <c r="F26" s="108" t="s">
        <v>212</v>
      </c>
      <c r="G26" s="109" t="s">
        <v>3</v>
      </c>
      <c r="H26" s="110">
        <v>4</v>
      </c>
      <c r="I26" s="111" t="s">
        <v>201</v>
      </c>
      <c r="J26" s="333"/>
      <c r="K26" s="112">
        <v>4</v>
      </c>
      <c r="L26" s="336"/>
      <c r="M26" s="336"/>
      <c r="N26" s="336"/>
      <c r="O26" s="336"/>
      <c r="P26" s="337"/>
      <c r="Q26" s="324"/>
    </row>
    <row r="27" spans="1:17" ht="57" x14ac:dyDescent="0.2">
      <c r="A27" s="340"/>
      <c r="B27" s="340"/>
      <c r="C27" s="340"/>
      <c r="D27" s="343"/>
      <c r="E27" s="107" t="s">
        <v>179</v>
      </c>
      <c r="F27" s="108" t="s">
        <v>213</v>
      </c>
      <c r="G27" s="109" t="s">
        <v>2</v>
      </c>
      <c r="H27" s="110">
        <v>1</v>
      </c>
      <c r="I27" s="111" t="s">
        <v>201</v>
      </c>
      <c r="J27" s="345"/>
      <c r="K27" s="112">
        <v>1</v>
      </c>
      <c r="L27" s="346"/>
      <c r="M27" s="346"/>
      <c r="N27" s="346"/>
      <c r="O27" s="346"/>
      <c r="P27" s="347"/>
      <c r="Q27" s="344"/>
    </row>
    <row r="28" spans="1:17" ht="45" x14ac:dyDescent="0.2">
      <c r="A28" s="325"/>
      <c r="B28" s="325"/>
      <c r="C28" s="325"/>
      <c r="D28" s="325" t="s">
        <v>214</v>
      </c>
      <c r="E28" s="102">
        <v>3</v>
      </c>
      <c r="F28" s="116" t="s">
        <v>215</v>
      </c>
      <c r="G28" s="117" t="s">
        <v>194</v>
      </c>
      <c r="H28" s="100">
        <f>SUM(H29:H39)</f>
        <v>18</v>
      </c>
      <c r="I28" s="113" t="s">
        <v>201</v>
      </c>
      <c r="J28" s="113">
        <f>+H28</f>
        <v>18</v>
      </c>
      <c r="K28" s="100">
        <f>SUM(K29:K39)</f>
        <v>18</v>
      </c>
      <c r="L28" s="114">
        <f>+K28</f>
        <v>18</v>
      </c>
      <c r="M28" s="100">
        <f>+J28-L28</f>
        <v>0</v>
      </c>
      <c r="N28" s="106">
        <f>+K28/H28</f>
        <v>1</v>
      </c>
      <c r="O28" s="106">
        <f>+L28/J28</f>
        <v>1</v>
      </c>
      <c r="P28" s="106">
        <f>(N28+O28)/2</f>
        <v>1</v>
      </c>
      <c r="Q28" s="349"/>
    </row>
    <row r="29" spans="1:17" ht="42.75" x14ac:dyDescent="0.2">
      <c r="A29" s="326"/>
      <c r="B29" s="326"/>
      <c r="C29" s="326"/>
      <c r="D29" s="326"/>
      <c r="E29" s="107" t="s">
        <v>54</v>
      </c>
      <c r="F29" s="118" t="s">
        <v>216</v>
      </c>
      <c r="G29" s="119" t="s">
        <v>217</v>
      </c>
      <c r="H29" s="111">
        <v>2</v>
      </c>
      <c r="I29" s="120" t="s">
        <v>201</v>
      </c>
      <c r="J29" s="352" t="s">
        <v>27</v>
      </c>
      <c r="K29" s="111">
        <v>2</v>
      </c>
      <c r="L29" s="334" t="s">
        <v>55</v>
      </c>
      <c r="M29" s="334"/>
      <c r="N29" s="334"/>
      <c r="O29" s="334"/>
      <c r="P29" s="335"/>
      <c r="Q29" s="350"/>
    </row>
    <row r="30" spans="1:17" ht="28.5" x14ac:dyDescent="0.2">
      <c r="A30" s="326"/>
      <c r="B30" s="326"/>
      <c r="C30" s="326"/>
      <c r="D30" s="326"/>
      <c r="E30" s="107" t="s">
        <v>50</v>
      </c>
      <c r="F30" s="121" t="s">
        <v>218</v>
      </c>
      <c r="G30" s="122" t="s">
        <v>217</v>
      </c>
      <c r="H30" s="111">
        <v>2</v>
      </c>
      <c r="I30" s="120" t="s">
        <v>219</v>
      </c>
      <c r="J30" s="353"/>
      <c r="K30" s="111">
        <v>2</v>
      </c>
      <c r="L30" s="336"/>
      <c r="M30" s="336"/>
      <c r="N30" s="336"/>
      <c r="O30" s="336"/>
      <c r="P30" s="337"/>
      <c r="Q30" s="350"/>
    </row>
    <row r="31" spans="1:17" ht="42.75" x14ac:dyDescent="0.2">
      <c r="A31" s="326"/>
      <c r="B31" s="326"/>
      <c r="C31" s="326"/>
      <c r="D31" s="326"/>
      <c r="E31" s="107" t="s">
        <v>49</v>
      </c>
      <c r="F31" s="108" t="s">
        <v>220</v>
      </c>
      <c r="G31" s="122" t="s">
        <v>217</v>
      </c>
      <c r="H31" s="111">
        <v>2</v>
      </c>
      <c r="I31" s="120" t="s">
        <v>219</v>
      </c>
      <c r="J31" s="353"/>
      <c r="K31" s="111">
        <v>2</v>
      </c>
      <c r="L31" s="336"/>
      <c r="M31" s="336"/>
      <c r="N31" s="336"/>
      <c r="O31" s="336"/>
      <c r="P31" s="337"/>
      <c r="Q31" s="350"/>
    </row>
    <row r="32" spans="1:17" ht="15" x14ac:dyDescent="0.2">
      <c r="A32" s="326"/>
      <c r="B32" s="326"/>
      <c r="C32" s="326"/>
      <c r="D32" s="326"/>
      <c r="E32" s="107" t="s">
        <v>47</v>
      </c>
      <c r="F32" s="108" t="s">
        <v>221</v>
      </c>
      <c r="G32" s="122" t="s">
        <v>217</v>
      </c>
      <c r="H32" s="111">
        <v>2</v>
      </c>
      <c r="I32" s="123" t="s">
        <v>219</v>
      </c>
      <c r="J32" s="353"/>
      <c r="K32" s="111">
        <v>2</v>
      </c>
      <c r="L32" s="336"/>
      <c r="M32" s="336"/>
      <c r="N32" s="336"/>
      <c r="O32" s="336"/>
      <c r="P32" s="337"/>
      <c r="Q32" s="350"/>
    </row>
    <row r="33" spans="1:17" ht="42.75" x14ac:dyDescent="0.2">
      <c r="A33" s="326"/>
      <c r="B33" s="326"/>
      <c r="C33" s="326"/>
      <c r="D33" s="326"/>
      <c r="E33" s="107" t="s">
        <v>48</v>
      </c>
      <c r="F33" s="124" t="s">
        <v>222</v>
      </c>
      <c r="G33" s="122" t="s">
        <v>217</v>
      </c>
      <c r="H33" s="111">
        <v>2</v>
      </c>
      <c r="I33" s="125" t="s">
        <v>219</v>
      </c>
      <c r="J33" s="353"/>
      <c r="K33" s="111">
        <v>2</v>
      </c>
      <c r="L33" s="336"/>
      <c r="M33" s="336"/>
      <c r="N33" s="336"/>
      <c r="O33" s="336"/>
      <c r="P33" s="337"/>
      <c r="Q33" s="350"/>
    </row>
    <row r="34" spans="1:17" ht="15" x14ac:dyDescent="0.2">
      <c r="A34" s="326"/>
      <c r="B34" s="326"/>
      <c r="C34" s="326"/>
      <c r="D34" s="326"/>
      <c r="E34" s="107" t="s">
        <v>170</v>
      </c>
      <c r="F34" s="126" t="s">
        <v>223</v>
      </c>
      <c r="G34" s="122" t="s">
        <v>217</v>
      </c>
      <c r="H34" s="111">
        <v>2</v>
      </c>
      <c r="I34" s="125" t="s">
        <v>219</v>
      </c>
      <c r="J34" s="353"/>
      <c r="K34" s="111">
        <v>2</v>
      </c>
      <c r="L34" s="336"/>
      <c r="M34" s="336"/>
      <c r="N34" s="336"/>
      <c r="O34" s="336"/>
      <c r="P34" s="337"/>
      <c r="Q34" s="350"/>
    </row>
    <row r="35" spans="1:17" ht="71.25" x14ac:dyDescent="0.2">
      <c r="A35" s="326"/>
      <c r="B35" s="326"/>
      <c r="C35" s="326"/>
      <c r="D35" s="326"/>
      <c r="E35" s="107" t="s">
        <v>171</v>
      </c>
      <c r="F35" s="108" t="s">
        <v>224</v>
      </c>
      <c r="G35" s="122" t="s">
        <v>217</v>
      </c>
      <c r="H35" s="111">
        <v>2</v>
      </c>
      <c r="I35" s="120" t="s">
        <v>219</v>
      </c>
      <c r="J35" s="353"/>
      <c r="K35" s="111">
        <v>2</v>
      </c>
      <c r="L35" s="336"/>
      <c r="M35" s="336"/>
      <c r="N35" s="336"/>
      <c r="O35" s="336"/>
      <c r="P35" s="337"/>
      <c r="Q35" s="350"/>
    </row>
    <row r="36" spans="1:17" ht="15" x14ac:dyDescent="0.2">
      <c r="A36" s="326"/>
      <c r="B36" s="326"/>
      <c r="C36" s="326"/>
      <c r="D36" s="326"/>
      <c r="E36" s="107" t="s">
        <v>180</v>
      </c>
      <c r="F36" s="108" t="s">
        <v>225</v>
      </c>
      <c r="G36" s="127" t="s">
        <v>226</v>
      </c>
      <c r="H36" s="128">
        <v>1</v>
      </c>
      <c r="I36" s="129" t="s">
        <v>219</v>
      </c>
      <c r="J36" s="353"/>
      <c r="K36" s="111">
        <v>1</v>
      </c>
      <c r="L36" s="336"/>
      <c r="M36" s="336"/>
      <c r="N36" s="336"/>
      <c r="O36" s="336"/>
      <c r="P36" s="337"/>
      <c r="Q36" s="350"/>
    </row>
    <row r="37" spans="1:17" ht="42.75" x14ac:dyDescent="0.2">
      <c r="A37" s="326"/>
      <c r="B37" s="326"/>
      <c r="C37" s="326"/>
      <c r="D37" s="326"/>
      <c r="E37" s="107" t="s">
        <v>227</v>
      </c>
      <c r="F37" s="108" t="s">
        <v>228</v>
      </c>
      <c r="G37" s="130" t="s">
        <v>226</v>
      </c>
      <c r="H37" s="131">
        <v>1</v>
      </c>
      <c r="I37" s="125" t="s">
        <v>201</v>
      </c>
      <c r="J37" s="353"/>
      <c r="K37" s="111">
        <v>1</v>
      </c>
      <c r="L37" s="336"/>
      <c r="M37" s="336"/>
      <c r="N37" s="336"/>
      <c r="O37" s="336"/>
      <c r="P37" s="337"/>
      <c r="Q37" s="350"/>
    </row>
    <row r="38" spans="1:17" ht="71.25" x14ac:dyDescent="0.2">
      <c r="A38" s="326"/>
      <c r="B38" s="326"/>
      <c r="C38" s="326"/>
      <c r="D38" s="326"/>
      <c r="E38" s="107" t="s">
        <v>229</v>
      </c>
      <c r="F38" s="108" t="s">
        <v>230</v>
      </c>
      <c r="G38" s="130" t="s">
        <v>226</v>
      </c>
      <c r="H38" s="131">
        <v>1</v>
      </c>
      <c r="I38" s="119" t="s">
        <v>219</v>
      </c>
      <c r="J38" s="353"/>
      <c r="K38" s="111">
        <v>1</v>
      </c>
      <c r="L38" s="336"/>
      <c r="M38" s="336"/>
      <c r="N38" s="336"/>
      <c r="O38" s="336"/>
      <c r="P38" s="337"/>
      <c r="Q38" s="350"/>
    </row>
    <row r="39" spans="1:17" ht="28.5" x14ac:dyDescent="0.2">
      <c r="A39" s="348"/>
      <c r="B39" s="348"/>
      <c r="C39" s="348"/>
      <c r="D39" s="348"/>
      <c r="E39" s="107" t="s">
        <v>231</v>
      </c>
      <c r="F39" s="108" t="s">
        <v>232</v>
      </c>
      <c r="G39" s="122" t="s">
        <v>226</v>
      </c>
      <c r="H39" s="132">
        <v>1</v>
      </c>
      <c r="I39" s="129" t="s">
        <v>219</v>
      </c>
      <c r="J39" s="354"/>
      <c r="K39" s="111">
        <v>1</v>
      </c>
      <c r="L39" s="346"/>
      <c r="M39" s="346"/>
      <c r="N39" s="346"/>
      <c r="O39" s="346"/>
      <c r="P39" s="347"/>
      <c r="Q39" s="351"/>
    </row>
    <row r="40" spans="1:17" ht="30" x14ac:dyDescent="0.2">
      <c r="A40" s="356"/>
      <c r="B40" s="356"/>
      <c r="C40" s="356"/>
      <c r="D40" s="356" t="s">
        <v>233</v>
      </c>
      <c r="E40" s="102">
        <v>4</v>
      </c>
      <c r="F40" s="116" t="s">
        <v>234</v>
      </c>
      <c r="G40" s="116"/>
      <c r="H40" s="100">
        <f>SUM(H41:H43)</f>
        <v>28</v>
      </c>
      <c r="I40" s="113"/>
      <c r="J40" s="113">
        <f>H40</f>
        <v>28</v>
      </c>
      <c r="K40" s="100">
        <f>SUM(K41:K43)</f>
        <v>28</v>
      </c>
      <c r="L40" s="133">
        <f>K40</f>
        <v>28</v>
      </c>
      <c r="M40" s="100">
        <f>+J40-L40</f>
        <v>0</v>
      </c>
      <c r="N40" s="106">
        <f>+K40/H40</f>
        <v>1</v>
      </c>
      <c r="O40" s="106">
        <f>+L40/J40</f>
        <v>1</v>
      </c>
      <c r="P40" s="106">
        <f>(N40+O40)/2</f>
        <v>1</v>
      </c>
      <c r="Q40" s="134"/>
    </row>
    <row r="41" spans="1:17" ht="28.5" x14ac:dyDescent="0.2">
      <c r="A41" s="356"/>
      <c r="B41" s="356"/>
      <c r="C41" s="356"/>
      <c r="D41" s="356"/>
      <c r="E41" s="107" t="s">
        <v>57</v>
      </c>
      <c r="F41" s="135" t="s">
        <v>235</v>
      </c>
      <c r="G41" s="135" t="s">
        <v>194</v>
      </c>
      <c r="H41" s="112">
        <v>21</v>
      </c>
      <c r="I41" s="112" t="s">
        <v>236</v>
      </c>
      <c r="J41" s="357" t="s">
        <v>27</v>
      </c>
      <c r="K41" s="112">
        <v>21</v>
      </c>
      <c r="L41" s="358" t="s">
        <v>55</v>
      </c>
      <c r="M41" s="358"/>
      <c r="N41" s="358"/>
      <c r="O41" s="358"/>
      <c r="P41" s="358"/>
      <c r="Q41" s="355"/>
    </row>
    <row r="42" spans="1:17" ht="28.5" x14ac:dyDescent="0.2">
      <c r="A42" s="356"/>
      <c r="B42" s="356"/>
      <c r="C42" s="356"/>
      <c r="D42" s="356"/>
      <c r="E42" s="107" t="s">
        <v>58</v>
      </c>
      <c r="F42" s="135" t="s">
        <v>237</v>
      </c>
      <c r="G42" s="135" t="s">
        <v>194</v>
      </c>
      <c r="H42" s="112">
        <v>1</v>
      </c>
      <c r="I42" s="112" t="s">
        <v>201</v>
      </c>
      <c r="J42" s="357"/>
      <c r="K42" s="112">
        <v>1</v>
      </c>
      <c r="L42" s="358"/>
      <c r="M42" s="358"/>
      <c r="N42" s="358"/>
      <c r="O42" s="358"/>
      <c r="P42" s="358"/>
      <c r="Q42" s="355"/>
    </row>
    <row r="43" spans="1:17" ht="28.5" x14ac:dyDescent="0.2">
      <c r="A43" s="356"/>
      <c r="B43" s="356"/>
      <c r="C43" s="356"/>
      <c r="D43" s="356"/>
      <c r="E43" s="107" t="s">
        <v>60</v>
      </c>
      <c r="F43" s="135" t="s">
        <v>238</v>
      </c>
      <c r="G43" s="135" t="s">
        <v>194</v>
      </c>
      <c r="H43" s="112">
        <v>6</v>
      </c>
      <c r="I43" s="112" t="s">
        <v>239</v>
      </c>
      <c r="J43" s="357"/>
      <c r="K43" s="110">
        <v>6</v>
      </c>
      <c r="L43" s="358"/>
      <c r="M43" s="358"/>
      <c r="N43" s="358"/>
      <c r="O43" s="358"/>
      <c r="P43" s="358"/>
      <c r="Q43" s="355"/>
    </row>
  </sheetData>
  <mergeCells count="55">
    <mergeCell ref="Q41:Q43"/>
    <mergeCell ref="A40:A43"/>
    <mergeCell ref="B40:B43"/>
    <mergeCell ref="C40:C43"/>
    <mergeCell ref="D40:D43"/>
    <mergeCell ref="J41:J43"/>
    <mergeCell ref="L41:P43"/>
    <mergeCell ref="A28:A39"/>
    <mergeCell ref="B28:B39"/>
    <mergeCell ref="C28:C39"/>
    <mergeCell ref="D28:D39"/>
    <mergeCell ref="Q28:Q39"/>
    <mergeCell ref="J29:J39"/>
    <mergeCell ref="L29:P39"/>
    <mergeCell ref="A19:A27"/>
    <mergeCell ref="B19:B27"/>
    <mergeCell ref="C19:C27"/>
    <mergeCell ref="D19:D27"/>
    <mergeCell ref="Q19:Q27"/>
    <mergeCell ref="J20:J27"/>
    <mergeCell ref="L20:P27"/>
    <mergeCell ref="J11:J12"/>
    <mergeCell ref="K11:K12"/>
    <mergeCell ref="L11:L12"/>
    <mergeCell ref="M11:M12"/>
    <mergeCell ref="B11:B12"/>
    <mergeCell ref="C11:C12"/>
    <mergeCell ref="D11:D12"/>
    <mergeCell ref="E11:E12"/>
    <mergeCell ref="F11:F12"/>
    <mergeCell ref="Q13:Q18"/>
    <mergeCell ref="A14:A18"/>
    <mergeCell ref="B14:B18"/>
    <mergeCell ref="C14:C18"/>
    <mergeCell ref="D14:D18"/>
    <mergeCell ref="A13:D13"/>
    <mergeCell ref="E13:F13"/>
    <mergeCell ref="J15:J18"/>
    <mergeCell ref="L15:P18"/>
    <mergeCell ref="G11:G12"/>
    <mergeCell ref="A1:C7"/>
    <mergeCell ref="D1:Q2"/>
    <mergeCell ref="D3:Q4"/>
    <mergeCell ref="D5:Q6"/>
    <mergeCell ref="A9:C10"/>
    <mergeCell ref="D9:J10"/>
    <mergeCell ref="K9:L10"/>
    <mergeCell ref="M9:P10"/>
    <mergeCell ref="Q9:Q12"/>
    <mergeCell ref="A11:A12"/>
    <mergeCell ref="N11:N12"/>
    <mergeCell ref="O11:O12"/>
    <mergeCell ref="P11:P12"/>
    <mergeCell ref="H11:H12"/>
    <mergeCell ref="I11:I12"/>
  </mergeCells>
  <pageMargins left="0.7" right="0.7" top="0.75" bottom="0.75" header="0.3" footer="0.3"/>
  <pageSetup orientation="portrait"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
  <sheetViews>
    <sheetView workbookViewId="0">
      <selection activeCell="C24" sqref="C24"/>
    </sheetView>
  </sheetViews>
  <sheetFormatPr baseColWidth="10" defaultRowHeight="12.75" x14ac:dyDescent="0.2"/>
  <cols>
    <col min="1" max="1" width="18.28515625" customWidth="1"/>
    <col min="2" max="2" width="18.42578125" customWidth="1"/>
    <col min="9" max="9" width="4.5703125" customWidth="1"/>
    <col min="10" max="10" width="17.5703125" bestFit="1" customWidth="1"/>
    <col min="11" max="11" width="13.28515625" customWidth="1"/>
    <col min="33" max="33" width="28.5703125" customWidth="1"/>
  </cols>
  <sheetData>
    <row r="1" spans="1:33" ht="14.25" thickTop="1" thickBot="1" x14ac:dyDescent="0.25">
      <c r="A1" s="452" t="s">
        <v>614</v>
      </c>
      <c r="B1" s="453"/>
      <c r="C1" s="453"/>
      <c r="D1" s="453"/>
      <c r="E1" s="453"/>
      <c r="F1" s="453"/>
      <c r="G1" s="453"/>
      <c r="H1" s="456" t="s">
        <v>615</v>
      </c>
      <c r="I1" s="457"/>
      <c r="J1" s="457"/>
      <c r="K1" s="457"/>
      <c r="L1" s="457"/>
      <c r="M1" s="457"/>
      <c r="N1" s="457"/>
      <c r="O1" s="457"/>
      <c r="P1" s="457"/>
      <c r="Q1" s="457"/>
      <c r="R1" s="457"/>
      <c r="S1" s="457"/>
      <c r="T1" s="457"/>
      <c r="U1" s="458"/>
      <c r="V1" s="163"/>
      <c r="W1" s="462" t="s">
        <v>616</v>
      </c>
      <c r="X1" s="462"/>
      <c r="Y1" s="463"/>
      <c r="Z1" s="463"/>
      <c r="AA1" s="164"/>
      <c r="AB1" s="164"/>
      <c r="AC1" s="465" t="s">
        <v>617</v>
      </c>
      <c r="AD1" s="466"/>
      <c r="AE1" s="466"/>
      <c r="AF1" s="466"/>
      <c r="AG1" s="467" t="s">
        <v>618</v>
      </c>
    </row>
    <row r="2" spans="1:33" x14ac:dyDescent="0.2">
      <c r="A2" s="454"/>
      <c r="B2" s="455"/>
      <c r="C2" s="455"/>
      <c r="D2" s="455"/>
      <c r="E2" s="455"/>
      <c r="F2" s="455"/>
      <c r="G2" s="455"/>
      <c r="H2" s="459"/>
      <c r="I2" s="460"/>
      <c r="J2" s="460"/>
      <c r="K2" s="460"/>
      <c r="L2" s="460"/>
      <c r="M2" s="460"/>
      <c r="N2" s="460"/>
      <c r="O2" s="460"/>
      <c r="P2" s="460"/>
      <c r="Q2" s="460"/>
      <c r="R2" s="460"/>
      <c r="S2" s="460"/>
      <c r="T2" s="460"/>
      <c r="U2" s="461"/>
      <c r="V2" s="165"/>
      <c r="W2" s="464"/>
      <c r="X2" s="464"/>
      <c r="Y2" s="464"/>
      <c r="Z2" s="464"/>
      <c r="AA2" s="165"/>
      <c r="AB2" s="165"/>
      <c r="AC2" s="166"/>
      <c r="AD2" s="471" t="s">
        <v>619</v>
      </c>
      <c r="AE2" s="472"/>
      <c r="AF2" s="473"/>
      <c r="AG2" s="468"/>
    </row>
    <row r="3" spans="1:33" x14ac:dyDescent="0.2">
      <c r="A3" s="474" t="s">
        <v>620</v>
      </c>
      <c r="B3" s="475" t="s">
        <v>621</v>
      </c>
      <c r="C3" s="477" t="s">
        <v>622</v>
      </c>
      <c r="D3" s="477" t="s">
        <v>623</v>
      </c>
      <c r="E3" s="477" t="s">
        <v>624</v>
      </c>
      <c r="F3" s="477" t="s">
        <v>625</v>
      </c>
      <c r="G3" s="477" t="s">
        <v>28</v>
      </c>
      <c r="H3" s="474" t="s">
        <v>626</v>
      </c>
      <c r="I3" s="478" t="s">
        <v>0</v>
      </c>
      <c r="J3" s="478" t="s">
        <v>4</v>
      </c>
      <c r="K3" s="478" t="s">
        <v>627</v>
      </c>
      <c r="L3" s="478" t="s">
        <v>10</v>
      </c>
      <c r="M3" s="482" t="s">
        <v>628</v>
      </c>
      <c r="N3" s="482" t="s">
        <v>629</v>
      </c>
      <c r="O3" s="482" t="s">
        <v>630</v>
      </c>
      <c r="P3" s="474" t="s">
        <v>631</v>
      </c>
      <c r="Q3" s="482" t="s">
        <v>22</v>
      </c>
      <c r="R3" s="474" t="s">
        <v>632</v>
      </c>
      <c r="S3" s="474" t="s">
        <v>633</v>
      </c>
      <c r="T3" s="474" t="s">
        <v>634</v>
      </c>
      <c r="U3" s="474" t="s">
        <v>635</v>
      </c>
      <c r="V3" s="474" t="s">
        <v>636</v>
      </c>
      <c r="W3" s="474" t="s">
        <v>23</v>
      </c>
      <c r="X3" s="474" t="s">
        <v>24</v>
      </c>
      <c r="Y3" s="474" t="s">
        <v>637</v>
      </c>
      <c r="Z3" s="474" t="s">
        <v>638</v>
      </c>
      <c r="AA3" s="474" t="s">
        <v>33</v>
      </c>
      <c r="AB3" s="474"/>
      <c r="AC3" s="497" t="s">
        <v>639</v>
      </c>
      <c r="AD3" s="497" t="s">
        <v>640</v>
      </c>
      <c r="AE3" s="474" t="s">
        <v>641</v>
      </c>
      <c r="AF3" s="474" t="s">
        <v>29</v>
      </c>
      <c r="AG3" s="469"/>
    </row>
    <row r="4" spans="1:33" ht="44.25" customHeight="1" thickBot="1" x14ac:dyDescent="0.25">
      <c r="A4" s="474"/>
      <c r="B4" s="476"/>
      <c r="C4" s="477"/>
      <c r="D4" s="477"/>
      <c r="E4" s="477"/>
      <c r="F4" s="477"/>
      <c r="G4" s="477"/>
      <c r="H4" s="474"/>
      <c r="I4" s="478"/>
      <c r="J4" s="478"/>
      <c r="K4" s="478"/>
      <c r="L4" s="478"/>
      <c r="M4" s="482"/>
      <c r="N4" s="482"/>
      <c r="O4" s="482"/>
      <c r="P4" s="474"/>
      <c r="Q4" s="482"/>
      <c r="R4" s="474"/>
      <c r="S4" s="474"/>
      <c r="T4" s="474"/>
      <c r="U4" s="474"/>
      <c r="V4" s="474"/>
      <c r="W4" s="474"/>
      <c r="X4" s="474"/>
      <c r="Y4" s="474"/>
      <c r="Z4" s="474"/>
      <c r="AA4" s="167" t="s">
        <v>31</v>
      </c>
      <c r="AB4" s="167" t="s">
        <v>32</v>
      </c>
      <c r="AC4" s="497"/>
      <c r="AD4" s="497"/>
      <c r="AE4" s="474"/>
      <c r="AF4" s="474"/>
      <c r="AG4" s="470"/>
    </row>
    <row r="5" spans="1:33" ht="24.75" thickBot="1" x14ac:dyDescent="0.25">
      <c r="A5" s="168"/>
      <c r="B5" s="169"/>
      <c r="C5" s="170"/>
      <c r="D5" s="170"/>
      <c r="E5" s="170"/>
      <c r="F5" s="171"/>
      <c r="G5" s="172"/>
      <c r="H5" s="173"/>
      <c r="I5" s="174">
        <v>2</v>
      </c>
      <c r="J5" s="175" t="s">
        <v>642</v>
      </c>
      <c r="K5" s="176"/>
      <c r="L5" s="176"/>
      <c r="M5" s="177"/>
      <c r="N5" s="178">
        <f>+N6+N14</f>
        <v>0</v>
      </c>
      <c r="O5" s="178"/>
      <c r="P5" s="178">
        <f>+P6+P14</f>
        <v>0</v>
      </c>
      <c r="Q5" s="177"/>
      <c r="R5" s="179">
        <f>+R6+R14</f>
        <v>0</v>
      </c>
      <c r="S5" s="180"/>
      <c r="T5" s="181"/>
      <c r="U5" s="182">
        <f t="shared" ref="U5" si="0">ROUND((T5-S5)/7,0)</f>
        <v>0</v>
      </c>
      <c r="V5" s="183"/>
      <c r="W5" s="184"/>
      <c r="X5" s="184"/>
      <c r="Y5" s="185"/>
      <c r="Z5" s="185"/>
      <c r="AA5" s="186"/>
      <c r="AB5" s="186"/>
      <c r="AC5" s="187">
        <f>+O5-Y5</f>
        <v>0</v>
      </c>
      <c r="AD5" s="188" t="e">
        <f>+V5/M5</f>
        <v>#DIV/0!</v>
      </c>
      <c r="AE5" s="189" t="e">
        <f>+Y5/O5</f>
        <v>#DIV/0!</v>
      </c>
      <c r="AF5" s="190">
        <f>IF(R5=0,0,+Z5/R5)</f>
        <v>0</v>
      </c>
      <c r="AG5" s="191"/>
    </row>
    <row r="6" spans="1:33" ht="13.5" thickBot="1" x14ac:dyDescent="0.25">
      <c r="A6" s="479" t="s">
        <v>643</v>
      </c>
      <c r="B6" s="479" t="s">
        <v>644</v>
      </c>
      <c r="C6" s="479" t="s">
        <v>645</v>
      </c>
      <c r="D6" s="479"/>
      <c r="E6" s="479"/>
      <c r="F6" s="479"/>
      <c r="G6" s="479"/>
      <c r="H6" s="483"/>
      <c r="I6" s="192">
        <v>2.1</v>
      </c>
      <c r="J6" s="193"/>
      <c r="K6" s="194"/>
      <c r="L6" s="194"/>
      <c r="M6" s="195">
        <f>SUM(M7:M13)</f>
        <v>4760</v>
      </c>
      <c r="N6" s="196"/>
      <c r="O6" s="196">
        <v>750</v>
      </c>
      <c r="P6" s="196"/>
      <c r="Q6" s="195"/>
      <c r="R6" s="197"/>
      <c r="S6" s="198" t="s">
        <v>27</v>
      </c>
      <c r="T6" s="199" t="s">
        <v>27</v>
      </c>
      <c r="U6" s="200" t="s">
        <v>27</v>
      </c>
      <c r="V6" s="201">
        <f>SUM(V7:V13)</f>
        <v>7132</v>
      </c>
      <c r="W6" s="202" t="s">
        <v>27</v>
      </c>
      <c r="X6" s="203"/>
      <c r="Y6" s="203"/>
      <c r="Z6" s="203"/>
      <c r="AA6" s="203"/>
      <c r="AB6" s="203"/>
      <c r="AC6" s="204">
        <f>+O6-Y6</f>
        <v>750</v>
      </c>
      <c r="AD6" s="205">
        <f>+V6/M6</f>
        <v>1.4983193277310924</v>
      </c>
      <c r="AE6" s="206">
        <f>+Z6/O6</f>
        <v>0</v>
      </c>
      <c r="AF6" s="207">
        <f>IF(R6=0,0,+Z6/R6)</f>
        <v>0</v>
      </c>
      <c r="AG6" s="208"/>
    </row>
    <row r="7" spans="1:33" ht="48" x14ac:dyDescent="0.2">
      <c r="A7" s="480"/>
      <c r="B7" s="480"/>
      <c r="C7" s="480"/>
      <c r="D7" s="480"/>
      <c r="E7" s="480"/>
      <c r="F7" s="480"/>
      <c r="G7" s="480"/>
      <c r="H7" s="484"/>
      <c r="I7" s="209" t="s">
        <v>646</v>
      </c>
      <c r="J7" s="22" t="s">
        <v>647</v>
      </c>
      <c r="K7" s="210" t="s">
        <v>648</v>
      </c>
      <c r="L7" s="210" t="s">
        <v>649</v>
      </c>
      <c r="M7" s="77">
        <v>1500</v>
      </c>
      <c r="N7" s="77" t="s">
        <v>137</v>
      </c>
      <c r="O7" s="485" t="s">
        <v>27</v>
      </c>
      <c r="P7" s="486"/>
      <c r="Q7" s="486"/>
      <c r="R7" s="487"/>
      <c r="S7" s="211">
        <v>43466</v>
      </c>
      <c r="T7" s="211">
        <v>43830</v>
      </c>
      <c r="U7" s="212">
        <f>ROUND((T7-S7)/7,0)</f>
        <v>52</v>
      </c>
      <c r="V7" s="213">
        <f>500+211+203+160+147</f>
        <v>1221</v>
      </c>
      <c r="W7" s="214"/>
      <c r="X7" s="214"/>
      <c r="Y7" s="214"/>
      <c r="Z7" s="214"/>
      <c r="AA7" s="214"/>
      <c r="AB7" s="215"/>
      <c r="AC7" s="216"/>
      <c r="AD7" s="217"/>
      <c r="AE7" s="218"/>
      <c r="AF7" s="219"/>
      <c r="AG7" s="494" t="s">
        <v>650</v>
      </c>
    </row>
    <row r="8" spans="1:33" ht="96" x14ac:dyDescent="0.2">
      <c r="A8" s="480"/>
      <c r="B8" s="480"/>
      <c r="C8" s="480"/>
      <c r="D8" s="480"/>
      <c r="E8" s="480"/>
      <c r="F8" s="480"/>
      <c r="G8" s="480"/>
      <c r="H8" s="484"/>
      <c r="I8" s="220" t="s">
        <v>651</v>
      </c>
      <c r="J8" s="22" t="s">
        <v>652</v>
      </c>
      <c r="K8" s="210" t="s">
        <v>648</v>
      </c>
      <c r="L8" s="221" t="s">
        <v>649</v>
      </c>
      <c r="M8" s="77">
        <v>3200</v>
      </c>
      <c r="N8" s="77" t="s">
        <v>137</v>
      </c>
      <c r="O8" s="488"/>
      <c r="P8" s="489"/>
      <c r="Q8" s="489"/>
      <c r="R8" s="490"/>
      <c r="S8" s="211">
        <v>43466</v>
      </c>
      <c r="T8" s="211">
        <v>43830</v>
      </c>
      <c r="U8" s="212">
        <f>ROUND((T8-S8)/7,0)</f>
        <v>52</v>
      </c>
      <c r="V8" s="213">
        <f>2934+1024+979+596+318</f>
        <v>5851</v>
      </c>
      <c r="W8" s="214"/>
      <c r="X8" s="214"/>
      <c r="Y8" s="214"/>
      <c r="Z8" s="214"/>
      <c r="AA8" s="214"/>
      <c r="AB8" s="215"/>
      <c r="AC8" s="222"/>
      <c r="AD8" s="217"/>
      <c r="AE8" s="223"/>
      <c r="AF8" s="224"/>
      <c r="AG8" s="495"/>
    </row>
    <row r="9" spans="1:33" ht="60" x14ac:dyDescent="0.2">
      <c r="A9" s="480"/>
      <c r="B9" s="480"/>
      <c r="C9" s="480"/>
      <c r="D9" s="480"/>
      <c r="E9" s="480"/>
      <c r="F9" s="480"/>
      <c r="G9" s="480"/>
      <c r="H9" s="484"/>
      <c r="I9" s="209" t="s">
        <v>653</v>
      </c>
      <c r="J9" s="22" t="s">
        <v>654</v>
      </c>
      <c r="K9" s="210" t="s">
        <v>648</v>
      </c>
      <c r="L9" s="221" t="s">
        <v>649</v>
      </c>
      <c r="M9" s="77">
        <v>12</v>
      </c>
      <c r="N9" s="77" t="s">
        <v>219</v>
      </c>
      <c r="O9" s="488"/>
      <c r="P9" s="489"/>
      <c r="Q9" s="489"/>
      <c r="R9" s="490"/>
      <c r="S9" s="211">
        <v>43466</v>
      </c>
      <c r="T9" s="211">
        <v>43830</v>
      </c>
      <c r="U9" s="212">
        <f>ROUND((T9-S9)/7,0)</f>
        <v>52</v>
      </c>
      <c r="V9" s="213">
        <v>12</v>
      </c>
      <c r="W9" s="214"/>
      <c r="X9" s="214"/>
      <c r="Y9" s="214"/>
      <c r="Z9" s="214"/>
      <c r="AA9" s="214"/>
      <c r="AB9" s="215"/>
      <c r="AC9" s="222"/>
      <c r="AD9" s="217"/>
      <c r="AE9" s="223"/>
      <c r="AF9" s="224"/>
      <c r="AG9" s="495"/>
    </row>
    <row r="10" spans="1:33" ht="96" x14ac:dyDescent="0.2">
      <c r="A10" s="480"/>
      <c r="B10" s="480"/>
      <c r="C10" s="480"/>
      <c r="D10" s="480"/>
      <c r="E10" s="480"/>
      <c r="F10" s="480"/>
      <c r="G10" s="480"/>
      <c r="H10" s="484"/>
      <c r="I10" s="220" t="s">
        <v>655</v>
      </c>
      <c r="J10" s="22" t="s">
        <v>656</v>
      </c>
      <c r="K10" s="210" t="s">
        <v>648</v>
      </c>
      <c r="L10" s="221" t="s">
        <v>649</v>
      </c>
      <c r="M10" s="77">
        <v>12</v>
      </c>
      <c r="N10" s="77" t="s">
        <v>219</v>
      </c>
      <c r="O10" s="488"/>
      <c r="P10" s="489"/>
      <c r="Q10" s="489"/>
      <c r="R10" s="490"/>
      <c r="S10" s="211">
        <v>43466</v>
      </c>
      <c r="T10" s="211">
        <v>43830</v>
      </c>
      <c r="U10" s="212">
        <f>ROUND((T10-S10)/7,0)</f>
        <v>52</v>
      </c>
      <c r="V10" s="225">
        <v>12</v>
      </c>
      <c r="W10" s="214"/>
      <c r="X10" s="214"/>
      <c r="Y10" s="214"/>
      <c r="Z10" s="214"/>
      <c r="AA10" s="214"/>
      <c r="AB10" s="215"/>
      <c r="AC10" s="222"/>
      <c r="AD10" s="217"/>
      <c r="AE10" s="223"/>
      <c r="AF10" s="224"/>
      <c r="AG10" s="495"/>
    </row>
    <row r="11" spans="1:33" ht="60" x14ac:dyDescent="0.2">
      <c r="A11" s="480"/>
      <c r="B11" s="480"/>
      <c r="C11" s="480"/>
      <c r="D11" s="480"/>
      <c r="E11" s="480"/>
      <c r="F11" s="480"/>
      <c r="G11" s="480"/>
      <c r="H11" s="484"/>
      <c r="I11" s="226"/>
      <c r="J11" s="22" t="s">
        <v>657</v>
      </c>
      <c r="K11" s="210" t="s">
        <v>648</v>
      </c>
      <c r="L11" s="221" t="s">
        <v>649</v>
      </c>
      <c r="M11" s="77">
        <v>12</v>
      </c>
      <c r="N11" s="77" t="s">
        <v>219</v>
      </c>
      <c r="O11" s="488"/>
      <c r="P11" s="489"/>
      <c r="Q11" s="489"/>
      <c r="R11" s="490"/>
      <c r="S11" s="211">
        <v>43466</v>
      </c>
      <c r="T11" s="211">
        <v>43830</v>
      </c>
      <c r="U11" s="212">
        <f>ROUND((T11-S11)/7,0)</f>
        <v>52</v>
      </c>
      <c r="V11" s="225">
        <v>12</v>
      </c>
      <c r="W11" s="214"/>
      <c r="X11" s="214"/>
      <c r="Y11" s="214"/>
      <c r="Z11" s="214"/>
      <c r="AA11" s="214"/>
      <c r="AB11" s="215"/>
      <c r="AC11" s="222"/>
      <c r="AD11" s="217"/>
      <c r="AE11" s="223"/>
      <c r="AF11" s="224"/>
      <c r="AG11" s="495"/>
    </row>
    <row r="12" spans="1:33" ht="96.75" thickBot="1" x14ac:dyDescent="0.25">
      <c r="A12" s="480"/>
      <c r="B12" s="480"/>
      <c r="C12" s="480"/>
      <c r="D12" s="480"/>
      <c r="E12" s="480"/>
      <c r="F12" s="480"/>
      <c r="G12" s="480"/>
      <c r="H12" s="484"/>
      <c r="I12" s="227" t="s">
        <v>658</v>
      </c>
      <c r="J12" s="22" t="s">
        <v>659</v>
      </c>
      <c r="K12" s="210" t="s">
        <v>648</v>
      </c>
      <c r="L12" s="228" t="s">
        <v>649</v>
      </c>
      <c r="M12" s="78">
        <v>12</v>
      </c>
      <c r="N12" s="78" t="s">
        <v>219</v>
      </c>
      <c r="O12" s="488"/>
      <c r="P12" s="489"/>
      <c r="Q12" s="489"/>
      <c r="R12" s="490"/>
      <c r="S12" s="211">
        <v>43466</v>
      </c>
      <c r="T12" s="211">
        <v>43830</v>
      </c>
      <c r="U12" s="229">
        <v>52</v>
      </c>
      <c r="V12" s="230">
        <v>12</v>
      </c>
      <c r="W12" s="214"/>
      <c r="X12" s="214"/>
      <c r="Y12" s="214"/>
      <c r="Z12" s="214"/>
      <c r="AA12" s="214"/>
      <c r="AB12" s="215"/>
      <c r="AC12" s="231"/>
      <c r="AD12" s="217"/>
      <c r="AE12" s="232"/>
      <c r="AF12" s="233"/>
      <c r="AG12" s="495"/>
    </row>
    <row r="13" spans="1:33" ht="96.75" thickBot="1" x14ac:dyDescent="0.25">
      <c r="A13" s="481"/>
      <c r="B13" s="481"/>
      <c r="C13" s="481"/>
      <c r="D13" s="481"/>
      <c r="E13" s="481"/>
      <c r="F13" s="481"/>
      <c r="G13" s="481"/>
      <c r="H13" s="484"/>
      <c r="I13" s="227" t="s">
        <v>660</v>
      </c>
      <c r="J13" s="22" t="s">
        <v>661</v>
      </c>
      <c r="K13" s="210" t="s">
        <v>648</v>
      </c>
      <c r="L13" s="234" t="s">
        <v>649</v>
      </c>
      <c r="M13" s="235">
        <v>12</v>
      </c>
      <c r="N13" s="235" t="s">
        <v>219</v>
      </c>
      <c r="O13" s="491"/>
      <c r="P13" s="492"/>
      <c r="Q13" s="492"/>
      <c r="R13" s="493"/>
      <c r="S13" s="211">
        <v>43466</v>
      </c>
      <c r="T13" s="211">
        <v>43830</v>
      </c>
      <c r="U13" s="236">
        <f>ROUND((T13-S13)/7,0)</f>
        <v>52</v>
      </c>
      <c r="V13" s="237">
        <v>12</v>
      </c>
      <c r="W13" s="238"/>
      <c r="X13" s="238"/>
      <c r="Y13" s="238"/>
      <c r="Z13" s="238"/>
      <c r="AA13" s="238"/>
      <c r="AB13" s="239"/>
      <c r="AC13" s="240"/>
      <c r="AD13" s="217"/>
      <c r="AE13" s="241"/>
      <c r="AF13" s="242"/>
      <c r="AG13" s="496"/>
    </row>
  </sheetData>
  <mergeCells count="47">
    <mergeCell ref="H6:H13"/>
    <mergeCell ref="O7:R13"/>
    <mergeCell ref="AG7:AG13"/>
    <mergeCell ref="AD3:AD4"/>
    <mergeCell ref="AE3:AE4"/>
    <mergeCell ref="AF3:AF4"/>
    <mergeCell ref="Z3:Z4"/>
    <mergeCell ref="AA3:AB3"/>
    <mergeCell ref="AC3:AC4"/>
    <mergeCell ref="P3:P4"/>
    <mergeCell ref="J3:J4"/>
    <mergeCell ref="A6:A13"/>
    <mergeCell ref="B6:B13"/>
    <mergeCell ref="C6:C13"/>
    <mergeCell ref="D6:D13"/>
    <mergeCell ref="E6:E13"/>
    <mergeCell ref="F6:F13"/>
    <mergeCell ref="G6:G13"/>
    <mergeCell ref="W3:W4"/>
    <mergeCell ref="X3:X4"/>
    <mergeCell ref="Y3:Y4"/>
    <mergeCell ref="Q3:Q4"/>
    <mergeCell ref="R3:R4"/>
    <mergeCell ref="S3:S4"/>
    <mergeCell ref="T3:T4"/>
    <mergeCell ref="U3:U4"/>
    <mergeCell ref="V3:V4"/>
    <mergeCell ref="K3:K4"/>
    <mergeCell ref="L3:L4"/>
    <mergeCell ref="M3:M4"/>
    <mergeCell ref="N3:N4"/>
    <mergeCell ref="O3:O4"/>
    <mergeCell ref="A1:G2"/>
    <mergeCell ref="H1:U2"/>
    <mergeCell ref="W1:Z2"/>
    <mergeCell ref="AC1:AF1"/>
    <mergeCell ref="AG1:AG4"/>
    <mergeCell ref="AD2:AF2"/>
    <mergeCell ref="A3:A4"/>
    <mergeCell ref="B3:B4"/>
    <mergeCell ref="C3:C4"/>
    <mergeCell ref="D3:D4"/>
    <mergeCell ref="E3:E4"/>
    <mergeCell ref="F3:F4"/>
    <mergeCell ref="G3:G4"/>
    <mergeCell ref="H3:H4"/>
    <mergeCell ref="I3:I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workbookViewId="0">
      <selection activeCell="D6" sqref="D6:D12"/>
    </sheetView>
  </sheetViews>
  <sheetFormatPr baseColWidth="10" defaultRowHeight="12.75" x14ac:dyDescent="0.2"/>
  <cols>
    <col min="3" max="3" width="16.5703125" customWidth="1"/>
    <col min="4" max="4" width="15" customWidth="1"/>
    <col min="5" max="5" width="4.85546875" bestFit="1" customWidth="1"/>
    <col min="6" max="6" width="17.5703125" bestFit="1" customWidth="1"/>
    <col min="7" max="7" width="13.5703125" customWidth="1"/>
    <col min="8" max="8" width="17.28515625" customWidth="1"/>
    <col min="10" max="11" width="12.85546875" customWidth="1"/>
    <col min="13" max="13" width="13.140625" customWidth="1"/>
    <col min="14" max="14" width="14.28515625" customWidth="1"/>
    <col min="17" max="17" width="50.7109375" customWidth="1"/>
  </cols>
  <sheetData>
    <row r="1" spans="1:17" x14ac:dyDescent="0.2">
      <c r="A1" s="379" t="s">
        <v>77</v>
      </c>
      <c r="B1" s="379"/>
      <c r="C1" s="379"/>
      <c r="D1" s="380" t="s">
        <v>89</v>
      </c>
      <c r="E1" s="381"/>
      <c r="F1" s="381"/>
      <c r="G1" s="381"/>
      <c r="H1" s="381"/>
      <c r="I1" s="381"/>
      <c r="J1" s="381"/>
      <c r="K1" s="382" t="s">
        <v>88</v>
      </c>
      <c r="L1" s="382"/>
      <c r="M1" s="383" t="s">
        <v>79</v>
      </c>
      <c r="N1" s="384"/>
      <c r="O1" s="384"/>
      <c r="P1" s="385"/>
      <c r="Q1" s="389" t="s">
        <v>134</v>
      </c>
    </row>
    <row r="2" spans="1:17" ht="23.25" customHeight="1" x14ac:dyDescent="0.2">
      <c r="A2" s="379"/>
      <c r="B2" s="379"/>
      <c r="C2" s="379"/>
      <c r="D2" s="381"/>
      <c r="E2" s="381"/>
      <c r="F2" s="381"/>
      <c r="G2" s="381"/>
      <c r="H2" s="381"/>
      <c r="I2" s="381"/>
      <c r="J2" s="381"/>
      <c r="K2" s="382"/>
      <c r="L2" s="382"/>
      <c r="M2" s="386"/>
      <c r="N2" s="387"/>
      <c r="O2" s="387"/>
      <c r="P2" s="388"/>
      <c r="Q2" s="389"/>
    </row>
    <row r="3" spans="1:17" x14ac:dyDescent="0.2">
      <c r="A3" s="390" t="s">
        <v>34</v>
      </c>
      <c r="B3" s="373" t="s">
        <v>35</v>
      </c>
      <c r="C3" s="373" t="s">
        <v>28</v>
      </c>
      <c r="D3" s="372" t="s">
        <v>40</v>
      </c>
      <c r="E3" s="372" t="s">
        <v>0</v>
      </c>
      <c r="F3" s="372" t="s">
        <v>4</v>
      </c>
      <c r="G3" s="372" t="s">
        <v>10</v>
      </c>
      <c r="H3" s="372" t="s">
        <v>124</v>
      </c>
      <c r="I3" s="372" t="s">
        <v>84</v>
      </c>
      <c r="J3" s="372" t="s">
        <v>87</v>
      </c>
      <c r="K3" s="371" t="s">
        <v>85</v>
      </c>
      <c r="L3" s="371" t="s">
        <v>86</v>
      </c>
      <c r="M3" s="364" t="s">
        <v>102</v>
      </c>
      <c r="N3" s="364" t="s">
        <v>90</v>
      </c>
      <c r="O3" s="365" t="s">
        <v>91</v>
      </c>
      <c r="P3" s="365" t="s">
        <v>92</v>
      </c>
      <c r="Q3" s="389"/>
    </row>
    <row r="4" spans="1:17" ht="26.25" customHeight="1" x14ac:dyDescent="0.2">
      <c r="A4" s="390"/>
      <c r="B4" s="373"/>
      <c r="C4" s="373"/>
      <c r="D4" s="372"/>
      <c r="E4" s="372"/>
      <c r="F4" s="372"/>
      <c r="G4" s="372"/>
      <c r="H4" s="372"/>
      <c r="I4" s="372"/>
      <c r="J4" s="372"/>
      <c r="K4" s="371"/>
      <c r="L4" s="371"/>
      <c r="M4" s="364"/>
      <c r="N4" s="364"/>
      <c r="O4" s="365"/>
      <c r="P4" s="365"/>
      <c r="Q4" s="389"/>
    </row>
    <row r="5" spans="1:17" ht="18" x14ac:dyDescent="0.2">
      <c r="A5" s="366" t="s">
        <v>144</v>
      </c>
      <c r="B5" s="366"/>
      <c r="C5" s="366"/>
      <c r="D5" s="368"/>
      <c r="E5" s="367" t="s">
        <v>75</v>
      </c>
      <c r="F5" s="368"/>
      <c r="G5" s="62"/>
      <c r="H5" s="60">
        <f>+H6+H13+H19+H26+H29+H36</f>
        <v>907</v>
      </c>
      <c r="I5" s="63"/>
      <c r="J5" s="60">
        <f>+J6+J13+J19+J26+J29+J36</f>
        <v>897</v>
      </c>
      <c r="K5" s="60">
        <f>+K6+K13+K19+K26+K29+K36</f>
        <v>869.7</v>
      </c>
      <c r="L5" s="63">
        <f>+L6+L13+L19+L26+L29+L36</f>
        <v>859.7</v>
      </c>
      <c r="M5" s="60">
        <f>+J5-L5</f>
        <v>37.299999999999955</v>
      </c>
      <c r="N5" s="61">
        <f>+K5/H5</f>
        <v>0.95887541345093719</v>
      </c>
      <c r="O5" s="61">
        <f>+L5/J5</f>
        <v>0.95841694537346711</v>
      </c>
      <c r="P5" s="61">
        <f>(N5+O5)/2</f>
        <v>0.95864617941220209</v>
      </c>
      <c r="Q5" s="267"/>
    </row>
    <row r="6" spans="1:17" ht="156" x14ac:dyDescent="0.2">
      <c r="A6" s="398"/>
      <c r="B6" s="398"/>
      <c r="C6" s="398"/>
      <c r="D6" s="398"/>
      <c r="E6" s="42">
        <v>1</v>
      </c>
      <c r="F6" s="56" t="s">
        <v>870</v>
      </c>
      <c r="G6" s="57"/>
      <c r="H6" s="60">
        <f>SUM(H7:H12)</f>
        <v>700</v>
      </c>
      <c r="I6" s="27"/>
      <c r="J6" s="27">
        <f>H6</f>
        <v>700</v>
      </c>
      <c r="K6" s="60">
        <f>SUM(K7:K12)</f>
        <v>663</v>
      </c>
      <c r="L6" s="27">
        <f>K6</f>
        <v>663</v>
      </c>
      <c r="M6" s="60">
        <f>+J6-L6</f>
        <v>37</v>
      </c>
      <c r="N6" s="61">
        <f>+K6/H6</f>
        <v>0.94714285714285718</v>
      </c>
      <c r="O6" s="61">
        <f>+L6/J6</f>
        <v>0.94714285714285718</v>
      </c>
      <c r="P6" s="61">
        <f>(N6+O6)/2</f>
        <v>0.94714285714285718</v>
      </c>
      <c r="Q6" s="268"/>
    </row>
    <row r="7" spans="1:17" ht="36" x14ac:dyDescent="0.2">
      <c r="A7" s="399"/>
      <c r="B7" s="399"/>
      <c r="C7" s="399"/>
      <c r="D7" s="399"/>
      <c r="E7" s="44" t="s">
        <v>30</v>
      </c>
      <c r="F7" s="33" t="s">
        <v>871</v>
      </c>
      <c r="G7" s="34" t="s">
        <v>872</v>
      </c>
      <c r="H7" s="35">
        <v>10</v>
      </c>
      <c r="I7" s="36" t="s">
        <v>873</v>
      </c>
      <c r="J7" s="400" t="s">
        <v>27</v>
      </c>
      <c r="K7" s="36">
        <v>10</v>
      </c>
      <c r="L7" s="402" t="s">
        <v>55</v>
      </c>
      <c r="M7" s="402"/>
      <c r="N7" s="402"/>
      <c r="O7" s="402"/>
      <c r="P7" s="403"/>
      <c r="Q7" s="524" t="s">
        <v>874</v>
      </c>
    </row>
    <row r="8" spans="1:17" ht="24" x14ac:dyDescent="0.2">
      <c r="A8" s="399"/>
      <c r="B8" s="399"/>
      <c r="C8" s="399"/>
      <c r="D8" s="399"/>
      <c r="E8" s="44" t="s">
        <v>25</v>
      </c>
      <c r="F8" s="33" t="s">
        <v>875</v>
      </c>
      <c r="G8" s="34" t="s">
        <v>872</v>
      </c>
      <c r="H8" s="35">
        <v>500</v>
      </c>
      <c r="I8" s="36" t="s">
        <v>99</v>
      </c>
      <c r="J8" s="401"/>
      <c r="K8" s="36">
        <v>507</v>
      </c>
      <c r="L8" s="404"/>
      <c r="M8" s="404"/>
      <c r="N8" s="404"/>
      <c r="O8" s="404"/>
      <c r="P8" s="405"/>
      <c r="Q8" s="525"/>
    </row>
    <row r="9" spans="1:17" ht="24" x14ac:dyDescent="0.2">
      <c r="A9" s="399"/>
      <c r="B9" s="399"/>
      <c r="C9" s="399"/>
      <c r="D9" s="399"/>
      <c r="E9" s="44" t="s">
        <v>26</v>
      </c>
      <c r="F9" s="33" t="s">
        <v>876</v>
      </c>
      <c r="G9" s="34" t="s">
        <v>872</v>
      </c>
      <c r="H9" s="35">
        <v>100</v>
      </c>
      <c r="I9" s="36" t="s">
        <v>99</v>
      </c>
      <c r="J9" s="401"/>
      <c r="K9" s="36">
        <v>69</v>
      </c>
      <c r="L9" s="404"/>
      <c r="M9" s="404"/>
      <c r="N9" s="404"/>
      <c r="O9" s="404"/>
      <c r="P9" s="405"/>
      <c r="Q9" s="525"/>
    </row>
    <row r="10" spans="1:17" ht="60" x14ac:dyDescent="0.2">
      <c r="A10" s="399"/>
      <c r="B10" s="399"/>
      <c r="C10" s="399"/>
      <c r="D10" s="399"/>
      <c r="E10" s="44" t="s">
        <v>51</v>
      </c>
      <c r="F10" s="33" t="s">
        <v>877</v>
      </c>
      <c r="G10" s="34" t="s">
        <v>872</v>
      </c>
      <c r="H10" s="35">
        <v>80</v>
      </c>
      <c r="I10" s="36" t="s">
        <v>99</v>
      </c>
      <c r="J10" s="401"/>
      <c r="K10" s="36">
        <v>67</v>
      </c>
      <c r="L10" s="404"/>
      <c r="M10" s="404"/>
      <c r="N10" s="404"/>
      <c r="O10" s="404"/>
      <c r="P10" s="405"/>
      <c r="Q10" s="525"/>
    </row>
    <row r="11" spans="1:17" ht="36" x14ac:dyDescent="0.2">
      <c r="A11" s="399"/>
      <c r="B11" s="399"/>
      <c r="C11" s="399"/>
      <c r="D11" s="399"/>
      <c r="E11" s="44" t="s">
        <v>136</v>
      </c>
      <c r="F11" s="33" t="s">
        <v>878</v>
      </c>
      <c r="G11" s="34" t="s">
        <v>872</v>
      </c>
      <c r="H11" s="155">
        <v>8</v>
      </c>
      <c r="I11" s="36" t="s">
        <v>99</v>
      </c>
      <c r="J11" s="401"/>
      <c r="K11" s="36">
        <v>8</v>
      </c>
      <c r="L11" s="404"/>
      <c r="M11" s="404"/>
      <c r="N11" s="404"/>
      <c r="O11" s="404"/>
      <c r="P11" s="405"/>
      <c r="Q11" s="525"/>
    </row>
    <row r="12" spans="1:17" ht="36" x14ac:dyDescent="0.2">
      <c r="A12" s="399"/>
      <c r="B12" s="399"/>
      <c r="C12" s="399"/>
      <c r="D12" s="399"/>
      <c r="E12" s="44" t="s">
        <v>157</v>
      </c>
      <c r="F12" s="33" t="s">
        <v>879</v>
      </c>
      <c r="G12" s="34" t="s">
        <v>872</v>
      </c>
      <c r="H12" s="155">
        <v>2</v>
      </c>
      <c r="I12" s="36" t="s">
        <v>99</v>
      </c>
      <c r="J12" s="401"/>
      <c r="K12" s="36">
        <v>2</v>
      </c>
      <c r="L12" s="404"/>
      <c r="M12" s="404"/>
      <c r="N12" s="404"/>
      <c r="O12" s="404"/>
      <c r="P12" s="405"/>
      <c r="Q12" s="526"/>
    </row>
    <row r="13" spans="1:17" ht="60" x14ac:dyDescent="0.2">
      <c r="A13" s="406"/>
      <c r="B13" s="406"/>
      <c r="C13" s="406"/>
      <c r="D13" s="406"/>
      <c r="E13" s="42">
        <v>2</v>
      </c>
      <c r="F13" s="58" t="s">
        <v>880</v>
      </c>
      <c r="G13" s="26"/>
      <c r="H13" s="60">
        <f>SUM(H14:H18)</f>
        <v>183</v>
      </c>
      <c r="I13" s="30"/>
      <c r="J13" s="30">
        <v>183</v>
      </c>
      <c r="K13" s="60">
        <f>SUM(K14:K18)</f>
        <v>183</v>
      </c>
      <c r="L13" s="30">
        <v>183</v>
      </c>
      <c r="M13" s="60">
        <f>+J13-L13</f>
        <v>0</v>
      </c>
      <c r="N13" s="61">
        <f>+K13/H13</f>
        <v>1</v>
      </c>
      <c r="O13" s="61">
        <f>+L13/J13</f>
        <v>1</v>
      </c>
      <c r="P13" s="61">
        <f>(N13+O13)/2</f>
        <v>1</v>
      </c>
      <c r="Q13" s="269"/>
    </row>
    <row r="14" spans="1:17" ht="84" x14ac:dyDescent="0.2">
      <c r="A14" s="407"/>
      <c r="B14" s="407"/>
      <c r="C14" s="407"/>
      <c r="D14" s="407"/>
      <c r="E14" s="44" t="s">
        <v>70</v>
      </c>
      <c r="F14" s="33" t="s">
        <v>881</v>
      </c>
      <c r="G14" s="33" t="s">
        <v>872</v>
      </c>
      <c r="H14" s="36">
        <v>105</v>
      </c>
      <c r="I14" s="36" t="s">
        <v>882</v>
      </c>
      <c r="J14" s="400" t="s">
        <v>27</v>
      </c>
      <c r="K14" s="36">
        <v>105</v>
      </c>
      <c r="L14" s="402" t="s">
        <v>55</v>
      </c>
      <c r="M14" s="402"/>
      <c r="N14" s="402"/>
      <c r="O14" s="402"/>
      <c r="P14" s="403"/>
      <c r="Q14" s="524" t="s">
        <v>883</v>
      </c>
    </row>
    <row r="15" spans="1:17" ht="60" x14ac:dyDescent="0.2">
      <c r="A15" s="407"/>
      <c r="B15" s="407"/>
      <c r="C15" s="407"/>
      <c r="D15" s="407"/>
      <c r="E15" s="44" t="s">
        <v>71</v>
      </c>
      <c r="F15" s="33" t="s">
        <v>884</v>
      </c>
      <c r="G15" s="33" t="s">
        <v>872</v>
      </c>
      <c r="H15" s="36">
        <v>33</v>
      </c>
      <c r="I15" s="36" t="s">
        <v>885</v>
      </c>
      <c r="J15" s="401"/>
      <c r="K15" s="36">
        <v>33</v>
      </c>
      <c r="L15" s="404"/>
      <c r="M15" s="404"/>
      <c r="N15" s="404"/>
      <c r="O15" s="404"/>
      <c r="P15" s="405"/>
      <c r="Q15" s="525"/>
    </row>
    <row r="16" spans="1:17" ht="60" x14ac:dyDescent="0.2">
      <c r="A16" s="407"/>
      <c r="B16" s="407"/>
      <c r="C16" s="407"/>
      <c r="D16" s="407"/>
      <c r="E16" s="44" t="s">
        <v>72</v>
      </c>
      <c r="F16" s="33" t="s">
        <v>886</v>
      </c>
      <c r="G16" s="33" t="s">
        <v>872</v>
      </c>
      <c r="H16" s="36">
        <v>33</v>
      </c>
      <c r="I16" s="36" t="s">
        <v>887</v>
      </c>
      <c r="J16" s="401"/>
      <c r="K16" s="36">
        <v>33</v>
      </c>
      <c r="L16" s="404"/>
      <c r="M16" s="404"/>
      <c r="N16" s="404"/>
      <c r="O16" s="404"/>
      <c r="P16" s="405"/>
      <c r="Q16" s="525"/>
    </row>
    <row r="17" spans="1:17" ht="24" x14ac:dyDescent="0.2">
      <c r="A17" s="407"/>
      <c r="B17" s="407"/>
      <c r="C17" s="407"/>
      <c r="D17" s="407"/>
      <c r="E17" s="44" t="s">
        <v>73</v>
      </c>
      <c r="F17" s="33" t="s">
        <v>888</v>
      </c>
      <c r="G17" s="33" t="s">
        <v>872</v>
      </c>
      <c r="H17" s="36">
        <v>6</v>
      </c>
      <c r="I17" s="36" t="s">
        <v>885</v>
      </c>
      <c r="J17" s="401"/>
      <c r="K17" s="36">
        <v>6</v>
      </c>
      <c r="L17" s="404"/>
      <c r="M17" s="404"/>
      <c r="N17" s="404"/>
      <c r="O17" s="404"/>
      <c r="P17" s="405"/>
      <c r="Q17" s="525"/>
    </row>
    <row r="18" spans="1:17" ht="36" x14ac:dyDescent="0.2">
      <c r="A18" s="528"/>
      <c r="B18" s="528"/>
      <c r="C18" s="528"/>
      <c r="D18" s="528"/>
      <c r="E18" s="44" t="s">
        <v>74</v>
      </c>
      <c r="F18" s="33" t="s">
        <v>888</v>
      </c>
      <c r="G18" s="33" t="s">
        <v>872</v>
      </c>
      <c r="H18" s="36">
        <v>6</v>
      </c>
      <c r="I18" s="36" t="s">
        <v>887</v>
      </c>
      <c r="J18" s="414"/>
      <c r="K18" s="36">
        <v>6</v>
      </c>
      <c r="L18" s="415"/>
      <c r="M18" s="415"/>
      <c r="N18" s="415"/>
      <c r="O18" s="415"/>
      <c r="P18" s="416"/>
      <c r="Q18" s="526"/>
    </row>
    <row r="19" spans="1:17" ht="156" x14ac:dyDescent="0.2">
      <c r="A19" s="398"/>
      <c r="B19" s="398"/>
      <c r="C19" s="398"/>
      <c r="D19" s="398"/>
      <c r="E19" s="42">
        <v>3</v>
      </c>
      <c r="F19" s="26" t="s">
        <v>889</v>
      </c>
      <c r="G19" s="26"/>
      <c r="H19" s="60">
        <f>SUM(H20:H25)</f>
        <v>14</v>
      </c>
      <c r="I19" s="30"/>
      <c r="J19" s="30">
        <v>9</v>
      </c>
      <c r="K19" s="60">
        <f>SUM(K20:K25)</f>
        <v>15</v>
      </c>
      <c r="L19" s="30">
        <v>6</v>
      </c>
      <c r="M19" s="60">
        <f>+J19-L19</f>
        <v>3</v>
      </c>
      <c r="N19" s="61">
        <f>+K19/H19</f>
        <v>1.0714285714285714</v>
      </c>
      <c r="O19" s="61">
        <f>+L19/J19</f>
        <v>0.66666666666666663</v>
      </c>
      <c r="P19" s="61">
        <f>(N19+O19)/2</f>
        <v>0.86904761904761907</v>
      </c>
      <c r="Q19" s="270"/>
    </row>
    <row r="20" spans="1:17" ht="156" x14ac:dyDescent="0.2">
      <c r="A20" s="399"/>
      <c r="B20" s="399"/>
      <c r="C20" s="399"/>
      <c r="D20" s="399"/>
      <c r="E20" s="44" t="s">
        <v>54</v>
      </c>
      <c r="F20" s="33" t="s">
        <v>890</v>
      </c>
      <c r="G20" s="33" t="s">
        <v>2</v>
      </c>
      <c r="H20" s="36">
        <v>1</v>
      </c>
      <c r="I20" s="36" t="s">
        <v>891</v>
      </c>
      <c r="J20" s="400" t="s">
        <v>27</v>
      </c>
      <c r="K20" s="36">
        <v>1</v>
      </c>
      <c r="L20" s="402" t="s">
        <v>55</v>
      </c>
      <c r="M20" s="402"/>
      <c r="N20" s="402"/>
      <c r="O20" s="402"/>
      <c r="P20" s="403"/>
      <c r="Q20" s="524" t="s">
        <v>892</v>
      </c>
    </row>
    <row r="21" spans="1:17" ht="84" x14ac:dyDescent="0.2">
      <c r="A21" s="399"/>
      <c r="B21" s="399"/>
      <c r="C21" s="399"/>
      <c r="D21" s="399"/>
      <c r="E21" s="44" t="s">
        <v>50</v>
      </c>
      <c r="F21" s="33" t="s">
        <v>893</v>
      </c>
      <c r="G21" s="33" t="s">
        <v>194</v>
      </c>
      <c r="H21" s="36">
        <v>2</v>
      </c>
      <c r="I21" s="36" t="s">
        <v>891</v>
      </c>
      <c r="J21" s="401"/>
      <c r="K21" s="36">
        <v>2</v>
      </c>
      <c r="L21" s="404"/>
      <c r="M21" s="404"/>
      <c r="N21" s="404"/>
      <c r="O21" s="404"/>
      <c r="P21" s="405"/>
      <c r="Q21" s="525"/>
    </row>
    <row r="22" spans="1:17" ht="216" x14ac:dyDescent="0.2">
      <c r="A22" s="399"/>
      <c r="B22" s="399"/>
      <c r="C22" s="399"/>
      <c r="D22" s="399"/>
      <c r="E22" s="44" t="s">
        <v>49</v>
      </c>
      <c r="F22" s="33" t="s">
        <v>894</v>
      </c>
      <c r="G22" s="33" t="s">
        <v>895</v>
      </c>
      <c r="H22" s="36">
        <v>1</v>
      </c>
      <c r="I22" s="36" t="s">
        <v>891</v>
      </c>
      <c r="J22" s="401"/>
      <c r="K22" s="36">
        <v>2</v>
      </c>
      <c r="L22" s="404"/>
      <c r="M22" s="404"/>
      <c r="N22" s="404"/>
      <c r="O22" s="404"/>
      <c r="P22" s="405"/>
      <c r="Q22" s="525"/>
    </row>
    <row r="23" spans="1:17" ht="180" x14ac:dyDescent="0.2">
      <c r="A23" s="399"/>
      <c r="B23" s="399"/>
      <c r="C23" s="399"/>
      <c r="D23" s="399"/>
      <c r="E23" s="44" t="s">
        <v>47</v>
      </c>
      <c r="F23" s="33" t="s">
        <v>896</v>
      </c>
      <c r="G23" s="33" t="s">
        <v>6</v>
      </c>
      <c r="H23" s="36">
        <v>7</v>
      </c>
      <c r="I23" s="36" t="s">
        <v>891</v>
      </c>
      <c r="J23" s="401"/>
      <c r="K23" s="36">
        <v>7</v>
      </c>
      <c r="L23" s="404"/>
      <c r="M23" s="404"/>
      <c r="N23" s="404"/>
      <c r="O23" s="404"/>
      <c r="P23" s="405"/>
      <c r="Q23" s="525"/>
    </row>
    <row r="24" spans="1:17" ht="72" x14ac:dyDescent="0.2">
      <c r="A24" s="399"/>
      <c r="B24" s="399"/>
      <c r="C24" s="399"/>
      <c r="D24" s="399"/>
      <c r="E24" s="44" t="s">
        <v>48</v>
      </c>
      <c r="F24" s="33" t="s">
        <v>897</v>
      </c>
      <c r="G24" s="33" t="s">
        <v>2</v>
      </c>
      <c r="H24" s="36">
        <v>1</v>
      </c>
      <c r="I24" s="36" t="s">
        <v>891</v>
      </c>
      <c r="J24" s="401"/>
      <c r="K24" s="36">
        <v>1</v>
      </c>
      <c r="L24" s="404"/>
      <c r="M24" s="404"/>
      <c r="N24" s="404"/>
      <c r="O24" s="404"/>
      <c r="P24" s="405"/>
      <c r="Q24" s="525"/>
    </row>
    <row r="25" spans="1:17" ht="48" x14ac:dyDescent="0.2">
      <c r="A25" s="410"/>
      <c r="B25" s="410"/>
      <c r="C25" s="410"/>
      <c r="D25" s="410"/>
      <c r="E25" s="44" t="s">
        <v>170</v>
      </c>
      <c r="F25" s="33" t="s">
        <v>898</v>
      </c>
      <c r="G25" s="33" t="s">
        <v>895</v>
      </c>
      <c r="H25" s="36">
        <v>2</v>
      </c>
      <c r="I25" s="36" t="s">
        <v>891</v>
      </c>
      <c r="J25" s="414"/>
      <c r="K25" s="36">
        <v>2</v>
      </c>
      <c r="L25" s="415"/>
      <c r="M25" s="415"/>
      <c r="N25" s="415"/>
      <c r="O25" s="415"/>
      <c r="P25" s="416"/>
      <c r="Q25" s="526"/>
    </row>
    <row r="26" spans="1:17" ht="48" x14ac:dyDescent="0.2">
      <c r="A26" s="369"/>
      <c r="B26" s="369"/>
      <c r="C26" s="369"/>
      <c r="D26" s="369"/>
      <c r="E26" s="42">
        <v>4</v>
      </c>
      <c r="F26" s="26" t="s">
        <v>899</v>
      </c>
      <c r="G26" s="26"/>
      <c r="H26" s="60">
        <f>SUM(H27:H28)</f>
        <v>3</v>
      </c>
      <c r="I26" s="30"/>
      <c r="J26" s="30">
        <v>2</v>
      </c>
      <c r="K26" s="60">
        <f>SUM(K27:K28)</f>
        <v>3</v>
      </c>
      <c r="L26" s="30">
        <v>2</v>
      </c>
      <c r="M26" s="60">
        <f>+J26-L26</f>
        <v>0</v>
      </c>
      <c r="N26" s="61">
        <f>+K26/H26</f>
        <v>1</v>
      </c>
      <c r="O26" s="61">
        <f>+L26/J26</f>
        <v>1</v>
      </c>
      <c r="P26" s="61">
        <f>(N26+O26)/2</f>
        <v>1</v>
      </c>
      <c r="Q26" s="39"/>
    </row>
    <row r="27" spans="1:17" ht="168" x14ac:dyDescent="0.2">
      <c r="A27" s="369"/>
      <c r="B27" s="369"/>
      <c r="C27" s="369"/>
      <c r="D27" s="369"/>
      <c r="E27" s="44" t="s">
        <v>80</v>
      </c>
      <c r="F27" s="33" t="s">
        <v>900</v>
      </c>
      <c r="G27" s="33" t="s">
        <v>2</v>
      </c>
      <c r="H27" s="36">
        <v>1</v>
      </c>
      <c r="I27" s="36" t="s">
        <v>901</v>
      </c>
      <c r="J27" s="361" t="s">
        <v>27</v>
      </c>
      <c r="K27" s="40">
        <v>1</v>
      </c>
      <c r="L27" s="361" t="s">
        <v>55</v>
      </c>
      <c r="M27" s="361"/>
      <c r="N27" s="361"/>
      <c r="O27" s="361"/>
      <c r="P27" s="361"/>
      <c r="Q27" s="527" t="s">
        <v>902</v>
      </c>
    </row>
    <row r="28" spans="1:17" ht="96" x14ac:dyDescent="0.2">
      <c r="A28" s="369"/>
      <c r="B28" s="369"/>
      <c r="C28" s="369"/>
      <c r="D28" s="369"/>
      <c r="E28" s="44" t="s">
        <v>57</v>
      </c>
      <c r="F28" s="33" t="s">
        <v>903</v>
      </c>
      <c r="G28" s="33" t="s">
        <v>895</v>
      </c>
      <c r="H28" s="36">
        <v>2</v>
      </c>
      <c r="I28" s="36" t="s">
        <v>99</v>
      </c>
      <c r="J28" s="361"/>
      <c r="K28" s="40">
        <v>2</v>
      </c>
      <c r="L28" s="361"/>
      <c r="M28" s="361"/>
      <c r="N28" s="361"/>
      <c r="O28" s="361"/>
      <c r="P28" s="361"/>
      <c r="Q28" s="527"/>
    </row>
    <row r="29" spans="1:17" ht="48" x14ac:dyDescent="0.2">
      <c r="A29" s="369"/>
      <c r="B29" s="369"/>
      <c r="C29" s="369"/>
      <c r="D29" s="369"/>
      <c r="E29" s="42">
        <v>5</v>
      </c>
      <c r="F29" s="26" t="s">
        <v>904</v>
      </c>
      <c r="G29" s="26"/>
      <c r="H29" s="60">
        <f>SUM(H30:H35)</f>
        <v>6</v>
      </c>
      <c r="I29" s="30"/>
      <c r="J29" s="30">
        <v>2</v>
      </c>
      <c r="K29" s="60">
        <f>SUM(K30:K35)</f>
        <v>4.7</v>
      </c>
      <c r="L29" s="30">
        <f>K29</f>
        <v>4.7</v>
      </c>
      <c r="M29" s="60">
        <f>+J29-L29</f>
        <v>-2.7</v>
      </c>
      <c r="N29" s="61">
        <f>+K29/H29</f>
        <v>0.78333333333333333</v>
      </c>
      <c r="O29" s="61">
        <f>+L29/J29</f>
        <v>2.35</v>
      </c>
      <c r="P29" s="61">
        <f>(N29+O29)/2</f>
        <v>1.5666666666666667</v>
      </c>
      <c r="Q29" s="39"/>
    </row>
    <row r="30" spans="1:17" ht="36" x14ac:dyDescent="0.2">
      <c r="A30" s="369"/>
      <c r="B30" s="369"/>
      <c r="C30" s="369"/>
      <c r="D30" s="369"/>
      <c r="E30" s="45" t="s">
        <v>62</v>
      </c>
      <c r="F30" s="41" t="s">
        <v>905</v>
      </c>
      <c r="G30" s="33" t="s">
        <v>895</v>
      </c>
      <c r="H30" s="36">
        <v>1</v>
      </c>
      <c r="I30" s="36" t="s">
        <v>906</v>
      </c>
      <c r="J30" s="361" t="s">
        <v>27</v>
      </c>
      <c r="K30" s="36">
        <v>0.5</v>
      </c>
      <c r="L30" s="361" t="s">
        <v>55</v>
      </c>
      <c r="M30" s="361"/>
      <c r="N30" s="361"/>
      <c r="O30" s="361"/>
      <c r="P30" s="361"/>
      <c r="Q30" s="523" t="s">
        <v>907</v>
      </c>
    </row>
    <row r="31" spans="1:17" ht="48" x14ac:dyDescent="0.2">
      <c r="A31" s="369"/>
      <c r="B31" s="369"/>
      <c r="C31" s="369"/>
      <c r="D31" s="369"/>
      <c r="E31" s="45" t="s">
        <v>63</v>
      </c>
      <c r="F31" s="41" t="s">
        <v>908</v>
      </c>
      <c r="G31" s="33" t="s">
        <v>895</v>
      </c>
      <c r="H31" s="36">
        <v>1</v>
      </c>
      <c r="I31" s="36" t="s">
        <v>909</v>
      </c>
      <c r="J31" s="361"/>
      <c r="K31" s="36">
        <v>0.9</v>
      </c>
      <c r="L31" s="361"/>
      <c r="M31" s="361"/>
      <c r="N31" s="361"/>
      <c r="O31" s="361"/>
      <c r="P31" s="361"/>
      <c r="Q31" s="523"/>
    </row>
    <row r="32" spans="1:17" ht="60" x14ac:dyDescent="0.2">
      <c r="A32" s="369"/>
      <c r="B32" s="369"/>
      <c r="C32" s="369"/>
      <c r="D32" s="369"/>
      <c r="E32" s="45" t="s">
        <v>64</v>
      </c>
      <c r="F32" s="41" t="s">
        <v>910</v>
      </c>
      <c r="G32" s="33" t="s">
        <v>895</v>
      </c>
      <c r="H32" s="36">
        <v>1</v>
      </c>
      <c r="I32" s="36" t="s">
        <v>909</v>
      </c>
      <c r="J32" s="361"/>
      <c r="K32" s="36">
        <v>0.9</v>
      </c>
      <c r="L32" s="361"/>
      <c r="M32" s="361"/>
      <c r="N32" s="361"/>
      <c r="O32" s="361"/>
      <c r="P32" s="361"/>
      <c r="Q32" s="523"/>
    </row>
    <row r="33" spans="1:17" ht="96" x14ac:dyDescent="0.2">
      <c r="A33" s="369"/>
      <c r="B33" s="369"/>
      <c r="C33" s="369"/>
      <c r="D33" s="369"/>
      <c r="E33" s="45" t="s">
        <v>65</v>
      </c>
      <c r="F33" s="41" t="s">
        <v>911</v>
      </c>
      <c r="G33" s="33" t="s">
        <v>895</v>
      </c>
      <c r="H33" s="36">
        <v>1</v>
      </c>
      <c r="I33" s="36" t="s">
        <v>909</v>
      </c>
      <c r="J33" s="361"/>
      <c r="K33" s="36">
        <v>0.5</v>
      </c>
      <c r="L33" s="361"/>
      <c r="M33" s="361"/>
      <c r="N33" s="361"/>
      <c r="O33" s="361"/>
      <c r="P33" s="361"/>
      <c r="Q33" s="523"/>
    </row>
    <row r="34" spans="1:17" ht="48" x14ac:dyDescent="0.2">
      <c r="A34" s="369"/>
      <c r="B34" s="369"/>
      <c r="C34" s="369"/>
      <c r="D34" s="369"/>
      <c r="E34" s="45" t="s">
        <v>291</v>
      </c>
      <c r="F34" s="41" t="s">
        <v>912</v>
      </c>
      <c r="G34" s="33" t="s">
        <v>895</v>
      </c>
      <c r="H34" s="36">
        <v>1</v>
      </c>
      <c r="I34" s="36" t="s">
        <v>909</v>
      </c>
      <c r="J34" s="361"/>
      <c r="K34" s="36">
        <v>1</v>
      </c>
      <c r="L34" s="361"/>
      <c r="M34" s="361"/>
      <c r="N34" s="361"/>
      <c r="O34" s="361"/>
      <c r="P34" s="361"/>
      <c r="Q34" s="523"/>
    </row>
    <row r="35" spans="1:17" ht="72" x14ac:dyDescent="0.2">
      <c r="A35" s="369"/>
      <c r="B35" s="369"/>
      <c r="C35" s="369"/>
      <c r="D35" s="369"/>
      <c r="E35" s="45" t="s">
        <v>293</v>
      </c>
      <c r="F35" s="41" t="s">
        <v>913</v>
      </c>
      <c r="G35" s="33" t="s">
        <v>895</v>
      </c>
      <c r="H35" s="36">
        <v>1</v>
      </c>
      <c r="I35" s="36" t="s">
        <v>909</v>
      </c>
      <c r="J35" s="361"/>
      <c r="K35" s="36">
        <v>0.9</v>
      </c>
      <c r="L35" s="361"/>
      <c r="M35" s="361"/>
      <c r="N35" s="361"/>
      <c r="O35" s="361"/>
      <c r="P35" s="361"/>
      <c r="Q35" s="523"/>
    </row>
    <row r="36" spans="1:17" ht="15.75" x14ac:dyDescent="0.2">
      <c r="A36" s="369"/>
      <c r="B36" s="369"/>
      <c r="C36" s="369"/>
      <c r="D36" s="369"/>
      <c r="E36" s="42">
        <v>6</v>
      </c>
      <c r="F36" s="26" t="s">
        <v>914</v>
      </c>
      <c r="G36" s="26"/>
      <c r="H36" s="60">
        <f>SUM(H37:H37)</f>
        <v>1</v>
      </c>
      <c r="I36" s="30"/>
      <c r="J36" s="30">
        <v>1</v>
      </c>
      <c r="K36" s="60">
        <f>SUM(K37:K37)</f>
        <v>1</v>
      </c>
      <c r="L36" s="30">
        <v>1</v>
      </c>
      <c r="M36" s="60">
        <f>+J36-L36</f>
        <v>0</v>
      </c>
      <c r="N36" s="61">
        <f>+K36/H36</f>
        <v>1</v>
      </c>
      <c r="O36" s="61">
        <f>+L36/J36</f>
        <v>1</v>
      </c>
      <c r="P36" s="61">
        <f>(N36+O36)/2</f>
        <v>1</v>
      </c>
      <c r="Q36" s="39"/>
    </row>
    <row r="37" spans="1:17" ht="51" x14ac:dyDescent="0.2">
      <c r="A37" s="369"/>
      <c r="B37" s="369"/>
      <c r="C37" s="369"/>
      <c r="D37" s="369"/>
      <c r="E37" s="45" t="s">
        <v>66</v>
      </c>
      <c r="F37" s="41" t="s">
        <v>915</v>
      </c>
      <c r="G37" s="33" t="s">
        <v>895</v>
      </c>
      <c r="H37" s="36">
        <v>1</v>
      </c>
      <c r="I37" s="36" t="s">
        <v>916</v>
      </c>
      <c r="J37" s="93" t="s">
        <v>55</v>
      </c>
      <c r="K37" s="36">
        <v>1</v>
      </c>
      <c r="L37" s="361" t="s">
        <v>55</v>
      </c>
      <c r="M37" s="361"/>
      <c r="N37" s="361"/>
      <c r="O37" s="361"/>
      <c r="P37" s="361"/>
      <c r="Q37" s="94" t="s">
        <v>917</v>
      </c>
    </row>
  </sheetData>
  <mergeCells count="63">
    <mergeCell ref="M1:P2"/>
    <mergeCell ref="Q1:Q4"/>
    <mergeCell ref="A3:A4"/>
    <mergeCell ref="B3:B4"/>
    <mergeCell ref="C3:C4"/>
    <mergeCell ref="D3:D4"/>
    <mergeCell ref="E3:E4"/>
    <mergeCell ref="I3:I4"/>
    <mergeCell ref="J3:J4"/>
    <mergeCell ref="K3:K4"/>
    <mergeCell ref="A1:C2"/>
    <mergeCell ref="D1:J2"/>
    <mergeCell ref="K1:L2"/>
    <mergeCell ref="A5:D5"/>
    <mergeCell ref="E5:F5"/>
    <mergeCell ref="F3:F4"/>
    <mergeCell ref="G3:G4"/>
    <mergeCell ref="H3:H4"/>
    <mergeCell ref="L3:L4"/>
    <mergeCell ref="M3:M4"/>
    <mergeCell ref="N3:N4"/>
    <mergeCell ref="O3:O4"/>
    <mergeCell ref="P3:P4"/>
    <mergeCell ref="Q7:Q12"/>
    <mergeCell ref="A13:A18"/>
    <mergeCell ref="B13:B18"/>
    <mergeCell ref="C13:C18"/>
    <mergeCell ref="D13:D18"/>
    <mergeCell ref="J14:J18"/>
    <mergeCell ref="L14:P18"/>
    <mergeCell ref="Q14:Q18"/>
    <mergeCell ref="A6:A12"/>
    <mergeCell ref="B6:B12"/>
    <mergeCell ref="C6:C12"/>
    <mergeCell ref="D6:D12"/>
    <mergeCell ref="J7:J12"/>
    <mergeCell ref="L7:P12"/>
    <mergeCell ref="Q20:Q25"/>
    <mergeCell ref="A26:A28"/>
    <mergeCell ref="B26:B28"/>
    <mergeCell ref="C26:C28"/>
    <mergeCell ref="D26:D28"/>
    <mergeCell ref="J27:J28"/>
    <mergeCell ref="L27:P28"/>
    <mergeCell ref="Q27:Q28"/>
    <mergeCell ref="A19:A25"/>
    <mergeCell ref="B19:B25"/>
    <mergeCell ref="C19:C25"/>
    <mergeCell ref="D19:D25"/>
    <mergeCell ref="J20:J25"/>
    <mergeCell ref="L20:P25"/>
    <mergeCell ref="Q30:Q35"/>
    <mergeCell ref="A36:A37"/>
    <mergeCell ref="B36:B37"/>
    <mergeCell ref="C36:C37"/>
    <mergeCell ref="D36:D37"/>
    <mergeCell ref="L37:P37"/>
    <mergeCell ref="A29:A35"/>
    <mergeCell ref="B29:B35"/>
    <mergeCell ref="C29:C35"/>
    <mergeCell ref="D29:D35"/>
    <mergeCell ref="J30:J35"/>
    <mergeCell ref="L30:P3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6"/>
  <sheetViews>
    <sheetView zoomScale="73" zoomScaleNormal="73" workbookViewId="0">
      <selection activeCell="H18" sqref="H18"/>
    </sheetView>
  </sheetViews>
  <sheetFormatPr baseColWidth="10" defaultRowHeight="12.75" x14ac:dyDescent="0.2"/>
  <cols>
    <col min="4" max="4" width="22.28515625" customWidth="1"/>
    <col min="5" max="5" width="7" bestFit="1" customWidth="1"/>
    <col min="6" max="6" width="26" bestFit="1" customWidth="1"/>
    <col min="7" max="7" width="14.28515625" bestFit="1" customWidth="1"/>
    <col min="8" max="8" width="15.5703125" customWidth="1"/>
    <col min="9" max="9" width="24" customWidth="1"/>
    <col min="10" max="10" width="20.7109375" customWidth="1"/>
    <col min="11" max="11" width="25" customWidth="1"/>
    <col min="17" max="17" width="27.28515625" customWidth="1"/>
  </cols>
  <sheetData>
    <row r="1" spans="1:18" x14ac:dyDescent="0.2">
      <c r="A1" s="391"/>
      <c r="B1" s="391"/>
      <c r="C1" s="391"/>
      <c r="D1" s="393" t="s">
        <v>42</v>
      </c>
      <c r="E1" s="393"/>
      <c r="F1" s="393"/>
      <c r="G1" s="393"/>
      <c r="H1" s="393"/>
      <c r="I1" s="393"/>
      <c r="J1" s="393"/>
      <c r="K1" s="393"/>
      <c r="L1" s="393"/>
      <c r="M1" s="393"/>
      <c r="N1" s="393"/>
      <c r="O1" s="393"/>
      <c r="P1" s="393"/>
      <c r="Q1" s="393"/>
    </row>
    <row r="2" spans="1:18" x14ac:dyDescent="0.2">
      <c r="A2" s="391"/>
      <c r="B2" s="391"/>
      <c r="C2" s="391"/>
      <c r="D2" s="393"/>
      <c r="E2" s="393"/>
      <c r="F2" s="393"/>
      <c r="G2" s="393"/>
      <c r="H2" s="393"/>
      <c r="I2" s="393"/>
      <c r="J2" s="393"/>
      <c r="K2" s="393"/>
      <c r="L2" s="393"/>
      <c r="M2" s="393"/>
      <c r="N2" s="393"/>
      <c r="O2" s="393"/>
      <c r="P2" s="393"/>
      <c r="Q2" s="393"/>
    </row>
    <row r="3" spans="1:18" x14ac:dyDescent="0.2">
      <c r="A3" s="391"/>
      <c r="B3" s="391"/>
      <c r="C3" s="391"/>
      <c r="D3" s="394" t="s">
        <v>918</v>
      </c>
      <c r="E3" s="394"/>
      <c r="F3" s="394"/>
      <c r="G3" s="394"/>
      <c r="H3" s="394"/>
      <c r="I3" s="394"/>
      <c r="J3" s="394"/>
      <c r="K3" s="394"/>
      <c r="L3" s="394"/>
      <c r="M3" s="394"/>
      <c r="N3" s="394"/>
      <c r="O3" s="394"/>
      <c r="P3" s="394"/>
      <c r="Q3" s="394"/>
    </row>
    <row r="4" spans="1:18" x14ac:dyDescent="0.2">
      <c r="A4" s="391"/>
      <c r="B4" s="391"/>
      <c r="C4" s="391"/>
      <c r="D4" s="394"/>
      <c r="E4" s="394"/>
      <c r="F4" s="394"/>
      <c r="G4" s="394"/>
      <c r="H4" s="394"/>
      <c r="I4" s="394"/>
      <c r="J4" s="394"/>
      <c r="K4" s="394"/>
      <c r="L4" s="394"/>
      <c r="M4" s="394"/>
      <c r="N4" s="394"/>
      <c r="O4" s="394"/>
      <c r="P4" s="394"/>
      <c r="Q4" s="394"/>
    </row>
    <row r="5" spans="1:18" x14ac:dyDescent="0.2">
      <c r="A5" s="391"/>
      <c r="B5" s="391"/>
      <c r="C5" s="391"/>
      <c r="D5" s="395" t="s">
        <v>41</v>
      </c>
      <c r="E5" s="395"/>
      <c r="F5" s="395"/>
      <c r="G5" s="395"/>
      <c r="H5" s="395"/>
      <c r="I5" s="395"/>
      <c r="J5" s="395"/>
      <c r="K5" s="395"/>
      <c r="L5" s="395"/>
      <c r="M5" s="395"/>
      <c r="N5" s="395"/>
      <c r="O5" s="395"/>
      <c r="P5" s="395"/>
      <c r="Q5" s="395"/>
    </row>
    <row r="6" spans="1:18" x14ac:dyDescent="0.2">
      <c r="A6" s="391"/>
      <c r="B6" s="391"/>
      <c r="C6" s="391"/>
      <c r="D6" s="395"/>
      <c r="E6" s="395"/>
      <c r="F6" s="395"/>
      <c r="G6" s="395"/>
      <c r="H6" s="395"/>
      <c r="I6" s="395"/>
      <c r="J6" s="395"/>
      <c r="K6" s="395"/>
      <c r="L6" s="395"/>
      <c r="M6" s="395"/>
      <c r="N6" s="395"/>
      <c r="O6" s="395"/>
      <c r="P6" s="395"/>
      <c r="Q6" s="395"/>
    </row>
    <row r="7" spans="1:18" ht="13.5" thickBot="1" x14ac:dyDescent="0.25">
      <c r="A7" s="392"/>
      <c r="B7" s="392"/>
      <c r="C7" s="392"/>
      <c r="D7" s="25"/>
      <c r="E7" s="25"/>
      <c r="F7" s="25"/>
      <c r="G7" s="25"/>
      <c r="H7" s="25"/>
      <c r="I7" s="25"/>
      <c r="J7" s="25"/>
      <c r="K7" s="25"/>
      <c r="L7" s="25"/>
      <c r="M7" s="25"/>
      <c r="N7" s="25"/>
      <c r="O7" s="25"/>
      <c r="P7" s="25"/>
      <c r="Q7" s="25"/>
      <c r="R7" s="1"/>
    </row>
    <row r="8" spans="1:18" ht="13.5" thickTop="1" x14ac:dyDescent="0.2">
      <c r="A8" s="23"/>
      <c r="B8" s="23"/>
      <c r="C8" s="23"/>
      <c r="D8" s="9"/>
      <c r="E8" s="1"/>
      <c r="F8" s="1"/>
      <c r="G8" s="1"/>
      <c r="H8" s="1"/>
      <c r="I8" s="1"/>
      <c r="J8" s="1"/>
      <c r="K8" s="1"/>
      <c r="L8" s="1"/>
      <c r="M8" s="1"/>
      <c r="N8" s="1"/>
      <c r="O8" s="1"/>
      <c r="P8" s="1"/>
      <c r="Q8" s="1"/>
      <c r="R8" s="1"/>
    </row>
    <row r="9" spans="1:18" x14ac:dyDescent="0.2">
      <c r="A9" s="379" t="s">
        <v>77</v>
      </c>
      <c r="B9" s="379"/>
      <c r="C9" s="379"/>
      <c r="D9" s="380" t="s">
        <v>89</v>
      </c>
      <c r="E9" s="381"/>
      <c r="F9" s="381"/>
      <c r="G9" s="381"/>
      <c r="H9" s="381"/>
      <c r="I9" s="381"/>
      <c r="J9" s="381"/>
      <c r="K9" s="382" t="s">
        <v>88</v>
      </c>
      <c r="L9" s="382"/>
      <c r="M9" s="383" t="s">
        <v>79</v>
      </c>
      <c r="N9" s="384"/>
      <c r="O9" s="384"/>
      <c r="P9" s="385"/>
      <c r="Q9" s="547" t="s">
        <v>134</v>
      </c>
    </row>
    <row r="10" spans="1:18" ht="31.5" customHeight="1" x14ac:dyDescent="0.2">
      <c r="A10" s="379"/>
      <c r="B10" s="379"/>
      <c r="C10" s="379"/>
      <c r="D10" s="381"/>
      <c r="E10" s="381"/>
      <c r="F10" s="381"/>
      <c r="G10" s="381"/>
      <c r="H10" s="381"/>
      <c r="I10" s="381"/>
      <c r="J10" s="381"/>
      <c r="K10" s="382"/>
      <c r="L10" s="382"/>
      <c r="M10" s="386"/>
      <c r="N10" s="387"/>
      <c r="O10" s="387"/>
      <c r="P10" s="388"/>
      <c r="Q10" s="548"/>
    </row>
    <row r="11" spans="1:18" x14ac:dyDescent="0.2">
      <c r="A11" s="390" t="s">
        <v>34</v>
      </c>
      <c r="B11" s="373" t="s">
        <v>35</v>
      </c>
      <c r="C11" s="373" t="s">
        <v>28</v>
      </c>
      <c r="D11" s="372" t="s">
        <v>40</v>
      </c>
      <c r="E11" s="372" t="s">
        <v>0</v>
      </c>
      <c r="F11" s="372" t="s">
        <v>4</v>
      </c>
      <c r="G11" s="372" t="s">
        <v>10</v>
      </c>
      <c r="H11" s="372" t="s">
        <v>124</v>
      </c>
      <c r="I11" s="372" t="s">
        <v>84</v>
      </c>
      <c r="J11" s="372" t="s">
        <v>87</v>
      </c>
      <c r="K11" s="371" t="s">
        <v>85</v>
      </c>
      <c r="L11" s="371" t="s">
        <v>86</v>
      </c>
      <c r="M11" s="364" t="s">
        <v>102</v>
      </c>
      <c r="N11" s="364" t="s">
        <v>90</v>
      </c>
      <c r="O11" s="365" t="s">
        <v>91</v>
      </c>
      <c r="P11" s="365" t="s">
        <v>92</v>
      </c>
      <c r="Q11" s="548"/>
    </row>
    <row r="12" spans="1:18" ht="48.75" customHeight="1" x14ac:dyDescent="0.2">
      <c r="A12" s="390"/>
      <c r="B12" s="373"/>
      <c r="C12" s="373"/>
      <c r="D12" s="372"/>
      <c r="E12" s="372"/>
      <c r="F12" s="372"/>
      <c r="G12" s="372"/>
      <c r="H12" s="372"/>
      <c r="I12" s="372"/>
      <c r="J12" s="372"/>
      <c r="K12" s="371"/>
      <c r="L12" s="371"/>
      <c r="M12" s="364"/>
      <c r="N12" s="364"/>
      <c r="O12" s="365"/>
      <c r="P12" s="365"/>
      <c r="Q12" s="549"/>
    </row>
    <row r="13" spans="1:18" ht="18" x14ac:dyDescent="0.25">
      <c r="A13" s="366" t="s">
        <v>144</v>
      </c>
      <c r="B13" s="366"/>
      <c r="C13" s="366"/>
      <c r="D13" s="368"/>
      <c r="E13" s="367" t="s">
        <v>75</v>
      </c>
      <c r="F13" s="368"/>
      <c r="G13" s="62"/>
      <c r="H13" s="60">
        <f>H14+H14+H19+H25+H31+H37+H42+H47+H57</f>
        <v>2006</v>
      </c>
      <c r="I13" s="63"/>
      <c r="J13" s="60">
        <f>+J14+J19+J25+J31+J37+J42</f>
        <v>80</v>
      </c>
      <c r="K13" s="60">
        <f>+K14+K19+K25+K31+K37+K42</f>
        <v>0</v>
      </c>
      <c r="L13" s="272">
        <f>+L14+L19+L25+L31+L37+L42</f>
        <v>65</v>
      </c>
      <c r="M13" s="60">
        <f>+J13-L13</f>
        <v>15</v>
      </c>
      <c r="N13" s="60">
        <f>+(N14+N19+N25+N31+N37+N42)/6</f>
        <v>0</v>
      </c>
      <c r="O13" s="60" t="e">
        <f>+(O14+O19+O25+O31+O37+O42)/6</f>
        <v>#DIV/0!</v>
      </c>
      <c r="P13" s="60" t="e">
        <f>+(P14+P19+P25+P31+P37+P42)/6</f>
        <v>#DIV/0!</v>
      </c>
      <c r="Q13" s="541" t="s">
        <v>919</v>
      </c>
      <c r="R13" s="24"/>
    </row>
    <row r="14" spans="1:18" ht="24" x14ac:dyDescent="0.2">
      <c r="A14" s="398"/>
      <c r="B14" s="398"/>
      <c r="C14" s="398"/>
      <c r="D14" s="398" t="s">
        <v>920</v>
      </c>
      <c r="E14" s="42">
        <v>1</v>
      </c>
      <c r="F14" s="56" t="s">
        <v>101</v>
      </c>
      <c r="G14" s="57" t="s">
        <v>95</v>
      </c>
      <c r="H14" s="60">
        <f>SUM(H15:H18)</f>
        <v>448</v>
      </c>
      <c r="I14" s="27" t="s">
        <v>96</v>
      </c>
      <c r="J14" s="27">
        <v>80</v>
      </c>
      <c r="K14" s="60">
        <f>SUM(K15:K18)</f>
        <v>0</v>
      </c>
      <c r="L14" s="31">
        <v>65</v>
      </c>
      <c r="M14" s="273">
        <f>+J14-L14</f>
        <v>15</v>
      </c>
      <c r="N14" s="61">
        <f>+K14/H14</f>
        <v>0</v>
      </c>
      <c r="O14" s="61">
        <f>+L14/J14</f>
        <v>0.8125</v>
      </c>
      <c r="P14" s="61">
        <f>(N14+O14)/2</f>
        <v>0.40625</v>
      </c>
      <c r="Q14" s="542"/>
    </row>
    <row r="15" spans="1:18" ht="15.75" x14ac:dyDescent="0.2">
      <c r="A15" s="399"/>
      <c r="B15" s="399"/>
      <c r="C15" s="399"/>
      <c r="D15" s="399"/>
      <c r="E15" s="44" t="s">
        <v>30</v>
      </c>
      <c r="F15" s="59" t="s">
        <v>100</v>
      </c>
      <c r="G15" s="34" t="s">
        <v>95</v>
      </c>
      <c r="H15" s="35">
        <v>108</v>
      </c>
      <c r="I15" s="36"/>
      <c r="J15" s="400" t="s">
        <v>27</v>
      </c>
      <c r="K15" s="36"/>
      <c r="L15" s="402" t="s">
        <v>55</v>
      </c>
      <c r="M15" s="402"/>
      <c r="N15" s="402"/>
      <c r="O15" s="402"/>
      <c r="P15" s="403"/>
      <c r="Q15" s="542"/>
    </row>
    <row r="16" spans="1:18" ht="15.75" x14ac:dyDescent="0.2">
      <c r="A16" s="399"/>
      <c r="B16" s="399"/>
      <c r="C16" s="399"/>
      <c r="D16" s="399"/>
      <c r="E16" s="44" t="s">
        <v>25</v>
      </c>
      <c r="F16" s="22" t="s">
        <v>98</v>
      </c>
      <c r="G16" s="34" t="s">
        <v>95</v>
      </c>
      <c r="H16" s="35">
        <v>13</v>
      </c>
      <c r="I16" s="36"/>
      <c r="J16" s="401"/>
      <c r="K16" s="36"/>
      <c r="L16" s="404"/>
      <c r="M16" s="404"/>
      <c r="N16" s="404"/>
      <c r="O16" s="404"/>
      <c r="P16" s="405"/>
      <c r="Q16" s="542"/>
    </row>
    <row r="17" spans="1:17" ht="15.75" x14ac:dyDescent="0.2">
      <c r="A17" s="399"/>
      <c r="B17" s="399"/>
      <c r="C17" s="399"/>
      <c r="D17" s="399"/>
      <c r="E17" s="44" t="s">
        <v>26</v>
      </c>
      <c r="F17" s="22" t="s">
        <v>97</v>
      </c>
      <c r="G17" s="34" t="s">
        <v>95</v>
      </c>
      <c r="H17" s="35">
        <v>308</v>
      </c>
      <c r="I17" s="36"/>
      <c r="J17" s="401"/>
      <c r="K17" s="36"/>
      <c r="L17" s="404"/>
      <c r="M17" s="404"/>
      <c r="N17" s="404"/>
      <c r="O17" s="404"/>
      <c r="P17" s="405"/>
      <c r="Q17" s="542"/>
    </row>
    <row r="18" spans="1:17" ht="36" x14ac:dyDescent="0.2">
      <c r="A18" s="399"/>
      <c r="B18" s="399"/>
      <c r="C18" s="399"/>
      <c r="D18" s="399"/>
      <c r="E18" s="44" t="s">
        <v>51</v>
      </c>
      <c r="F18" s="22" t="s">
        <v>921</v>
      </c>
      <c r="G18" s="34" t="s">
        <v>95</v>
      </c>
      <c r="H18" s="35">
        <v>19</v>
      </c>
      <c r="I18" s="36"/>
      <c r="J18" s="401"/>
      <c r="K18" s="36"/>
      <c r="L18" s="404"/>
      <c r="M18" s="404"/>
      <c r="N18" s="404"/>
      <c r="O18" s="404"/>
      <c r="P18" s="405"/>
      <c r="Q18" s="543"/>
    </row>
    <row r="19" spans="1:17" ht="36" x14ac:dyDescent="0.2">
      <c r="A19" s="406"/>
      <c r="B19" s="406"/>
      <c r="C19" s="406"/>
      <c r="D19" s="406"/>
      <c r="E19" s="42">
        <v>2</v>
      </c>
      <c r="F19" s="58" t="s">
        <v>922</v>
      </c>
      <c r="G19" s="26" t="s">
        <v>10</v>
      </c>
      <c r="H19" s="60">
        <f>SUM(H20:H24)</f>
        <v>846</v>
      </c>
      <c r="I19" s="30"/>
      <c r="J19" s="30"/>
      <c r="K19" s="60">
        <f>SUM(K20:K24)</f>
        <v>0</v>
      </c>
      <c r="L19" s="37"/>
      <c r="M19" s="60">
        <f>+J19-L19</f>
        <v>0</v>
      </c>
      <c r="N19" s="61">
        <f>+K19/H19</f>
        <v>0</v>
      </c>
      <c r="O19" s="61" t="e">
        <f>+L19/J19</f>
        <v>#DIV/0!</v>
      </c>
      <c r="P19" s="61" t="e">
        <f>(N19+O19)/2</f>
        <v>#DIV/0!</v>
      </c>
      <c r="Q19" s="541" t="s">
        <v>919</v>
      </c>
    </row>
    <row r="20" spans="1:17" ht="36" x14ac:dyDescent="0.2">
      <c r="A20" s="407"/>
      <c r="B20" s="407"/>
      <c r="C20" s="407"/>
      <c r="D20" s="407"/>
      <c r="E20" s="44" t="s">
        <v>70</v>
      </c>
      <c r="F20" s="33" t="s">
        <v>923</v>
      </c>
      <c r="G20" s="33" t="s">
        <v>95</v>
      </c>
      <c r="H20" s="36">
        <v>846</v>
      </c>
      <c r="I20" s="36"/>
      <c r="J20" s="400" t="s">
        <v>27</v>
      </c>
      <c r="K20" s="36"/>
      <c r="L20" s="402" t="s">
        <v>55</v>
      </c>
      <c r="M20" s="402"/>
      <c r="N20" s="402"/>
      <c r="O20" s="402"/>
      <c r="P20" s="403"/>
      <c r="Q20" s="542"/>
    </row>
    <row r="21" spans="1:17" ht="36" x14ac:dyDescent="0.2">
      <c r="A21" s="407"/>
      <c r="B21" s="407"/>
      <c r="C21" s="407"/>
      <c r="D21" s="407"/>
      <c r="E21" s="44" t="s">
        <v>71</v>
      </c>
      <c r="F21" s="33" t="s">
        <v>924</v>
      </c>
      <c r="G21" s="33" t="s">
        <v>95</v>
      </c>
      <c r="H21" s="36"/>
      <c r="I21" s="36"/>
      <c r="J21" s="401"/>
      <c r="K21" s="36"/>
      <c r="L21" s="404"/>
      <c r="M21" s="404"/>
      <c r="N21" s="404"/>
      <c r="O21" s="404"/>
      <c r="P21" s="405"/>
      <c r="Q21" s="542"/>
    </row>
    <row r="22" spans="1:17" ht="36" x14ac:dyDescent="0.2">
      <c r="A22" s="407"/>
      <c r="B22" s="407"/>
      <c r="C22" s="407"/>
      <c r="D22" s="407"/>
      <c r="E22" s="44" t="s">
        <v>72</v>
      </c>
      <c r="F22" s="33" t="s">
        <v>925</v>
      </c>
      <c r="G22" s="33" t="s">
        <v>95</v>
      </c>
      <c r="H22" s="36"/>
      <c r="I22" s="36"/>
      <c r="J22" s="401"/>
      <c r="K22" s="36"/>
      <c r="L22" s="404"/>
      <c r="M22" s="404"/>
      <c r="N22" s="404"/>
      <c r="O22" s="404"/>
      <c r="P22" s="405"/>
      <c r="Q22" s="542"/>
    </row>
    <row r="23" spans="1:17" ht="15.75" x14ac:dyDescent="0.2">
      <c r="A23" s="407"/>
      <c r="B23" s="407"/>
      <c r="C23" s="407"/>
      <c r="D23" s="407"/>
      <c r="E23" s="44" t="s">
        <v>73</v>
      </c>
      <c r="F23" s="33"/>
      <c r="G23" s="33"/>
      <c r="H23" s="36"/>
      <c r="I23" s="36"/>
      <c r="J23" s="401"/>
      <c r="K23" s="36"/>
      <c r="L23" s="404"/>
      <c r="M23" s="404"/>
      <c r="N23" s="404"/>
      <c r="O23" s="404"/>
      <c r="P23" s="405"/>
      <c r="Q23" s="542"/>
    </row>
    <row r="24" spans="1:17" ht="15.75" x14ac:dyDescent="0.2">
      <c r="A24" s="528"/>
      <c r="B24" s="528"/>
      <c r="C24" s="528"/>
      <c r="D24" s="528"/>
      <c r="E24" s="44" t="s">
        <v>74</v>
      </c>
      <c r="F24" s="33"/>
      <c r="G24" s="33"/>
      <c r="H24" s="36"/>
      <c r="I24" s="36"/>
      <c r="J24" s="414"/>
      <c r="K24" s="36"/>
      <c r="L24" s="415"/>
      <c r="M24" s="415"/>
      <c r="N24" s="415"/>
      <c r="O24" s="415"/>
      <c r="P24" s="416"/>
      <c r="Q24" s="543"/>
    </row>
    <row r="25" spans="1:17" ht="15.75" x14ac:dyDescent="0.2">
      <c r="A25" s="398"/>
      <c r="B25" s="398"/>
      <c r="C25" s="398"/>
      <c r="D25" s="398"/>
      <c r="E25" s="42">
        <v>3</v>
      </c>
      <c r="F25" s="26" t="s">
        <v>926</v>
      </c>
      <c r="G25" s="26" t="s">
        <v>10</v>
      </c>
      <c r="H25" s="60">
        <f>SUM(H26:H30)</f>
        <v>20</v>
      </c>
      <c r="I25" s="30"/>
      <c r="J25" s="30"/>
      <c r="K25" s="60">
        <f>SUM(K26:K30)</f>
        <v>0</v>
      </c>
      <c r="L25" s="37"/>
      <c r="M25" s="60">
        <f>+J25-L25</f>
        <v>0</v>
      </c>
      <c r="N25" s="61">
        <f>+K25/H25</f>
        <v>0</v>
      </c>
      <c r="O25" s="61" t="e">
        <f>+L25/J25</f>
        <v>#DIV/0!</v>
      </c>
      <c r="P25" s="61"/>
      <c r="Q25" s="544" t="s">
        <v>927</v>
      </c>
    </row>
    <row r="26" spans="1:17" ht="15.75" x14ac:dyDescent="0.2">
      <c r="A26" s="399"/>
      <c r="B26" s="399"/>
      <c r="C26" s="399"/>
      <c r="D26" s="399"/>
      <c r="E26" s="44" t="s">
        <v>54</v>
      </c>
      <c r="F26" s="33" t="s">
        <v>928</v>
      </c>
      <c r="G26" s="33" t="s">
        <v>3</v>
      </c>
      <c r="H26" s="36">
        <v>3</v>
      </c>
      <c r="I26" s="36"/>
      <c r="J26" s="400" t="s">
        <v>27</v>
      </c>
      <c r="K26" s="36"/>
      <c r="L26" s="402" t="s">
        <v>55</v>
      </c>
      <c r="M26" s="402"/>
      <c r="N26" s="402"/>
      <c r="O26" s="402"/>
      <c r="P26" s="403"/>
      <c r="Q26" s="545"/>
    </row>
    <row r="27" spans="1:17" ht="15.75" x14ac:dyDescent="0.2">
      <c r="A27" s="399"/>
      <c r="B27" s="399"/>
      <c r="C27" s="399"/>
      <c r="D27" s="399"/>
      <c r="E27" s="44" t="s">
        <v>50</v>
      </c>
      <c r="F27" s="33" t="s">
        <v>929</v>
      </c>
      <c r="G27" s="33" t="s">
        <v>3</v>
      </c>
      <c r="H27" s="36">
        <v>3</v>
      </c>
      <c r="I27" s="36"/>
      <c r="J27" s="401"/>
      <c r="K27" s="36"/>
      <c r="L27" s="404"/>
      <c r="M27" s="404"/>
      <c r="N27" s="404"/>
      <c r="O27" s="404"/>
      <c r="P27" s="405"/>
      <c r="Q27" s="545"/>
    </row>
    <row r="28" spans="1:17" ht="15.75" x14ac:dyDescent="0.2">
      <c r="A28" s="399"/>
      <c r="B28" s="399"/>
      <c r="C28" s="399"/>
      <c r="D28" s="399"/>
      <c r="E28" s="44" t="s">
        <v>49</v>
      </c>
      <c r="F28" s="33" t="s">
        <v>930</v>
      </c>
      <c r="G28" s="33" t="s">
        <v>931</v>
      </c>
      <c r="H28" s="36">
        <v>12</v>
      </c>
      <c r="I28" s="36"/>
      <c r="J28" s="401"/>
      <c r="K28" s="36"/>
      <c r="L28" s="404"/>
      <c r="M28" s="404"/>
      <c r="N28" s="404"/>
      <c r="O28" s="404"/>
      <c r="P28" s="405"/>
      <c r="Q28" s="545"/>
    </row>
    <row r="29" spans="1:17" ht="24" x14ac:dyDescent="0.2">
      <c r="A29" s="399"/>
      <c r="B29" s="399"/>
      <c r="C29" s="399"/>
      <c r="D29" s="399"/>
      <c r="E29" s="44" t="s">
        <v>47</v>
      </c>
      <c r="F29" s="33" t="s">
        <v>932</v>
      </c>
      <c r="G29" s="33" t="s">
        <v>933</v>
      </c>
      <c r="H29" s="36">
        <v>2</v>
      </c>
      <c r="I29" s="36"/>
      <c r="J29" s="401"/>
      <c r="K29" s="36"/>
      <c r="L29" s="404"/>
      <c r="M29" s="404"/>
      <c r="N29" s="404"/>
      <c r="O29" s="404"/>
      <c r="P29" s="405"/>
      <c r="Q29" s="545"/>
    </row>
    <row r="30" spans="1:17" ht="15.75" x14ac:dyDescent="0.2">
      <c r="A30" s="410"/>
      <c r="B30" s="410"/>
      <c r="C30" s="410"/>
      <c r="D30" s="410"/>
      <c r="E30" s="44" t="s">
        <v>48</v>
      </c>
      <c r="F30" s="33"/>
      <c r="G30" s="33"/>
      <c r="H30" s="36"/>
      <c r="I30" s="36"/>
      <c r="J30" s="414"/>
      <c r="K30" s="36"/>
      <c r="L30" s="415"/>
      <c r="M30" s="415"/>
      <c r="N30" s="415"/>
      <c r="O30" s="415"/>
      <c r="P30" s="416"/>
      <c r="Q30" s="546"/>
    </row>
    <row r="31" spans="1:17" ht="15.75" x14ac:dyDescent="0.2">
      <c r="A31" s="369"/>
      <c r="B31" s="369"/>
      <c r="C31" s="369"/>
      <c r="D31" s="369"/>
      <c r="E31" s="42">
        <v>4</v>
      </c>
      <c r="F31" s="26" t="s">
        <v>934</v>
      </c>
      <c r="G31" s="26" t="s">
        <v>10</v>
      </c>
      <c r="H31" s="60">
        <f>SUM(H32:H36)</f>
        <v>40</v>
      </c>
      <c r="I31" s="30"/>
      <c r="J31" s="30"/>
      <c r="K31" s="60">
        <f>SUM(K32:K36)</f>
        <v>0</v>
      </c>
      <c r="L31" s="38"/>
      <c r="M31" s="60">
        <f>+J31-L31</f>
        <v>0</v>
      </c>
      <c r="N31" s="61">
        <f>+K31/H31</f>
        <v>0</v>
      </c>
      <c r="O31" s="61" t="e">
        <f>+L31/J31</f>
        <v>#DIV/0!</v>
      </c>
      <c r="P31" s="61" t="e">
        <f>(N31+O31)/2</f>
        <v>#DIV/0!</v>
      </c>
      <c r="Q31" s="39"/>
    </row>
    <row r="32" spans="1:17" ht="36" x14ac:dyDescent="0.2">
      <c r="A32" s="369"/>
      <c r="B32" s="369"/>
      <c r="C32" s="369"/>
      <c r="D32" s="369"/>
      <c r="E32" s="44" t="s">
        <v>57</v>
      </c>
      <c r="F32" s="33" t="s">
        <v>935</v>
      </c>
      <c r="G32" s="33" t="s">
        <v>517</v>
      </c>
      <c r="H32" s="36">
        <v>40</v>
      </c>
      <c r="I32" s="36"/>
      <c r="J32" s="361" t="s">
        <v>27</v>
      </c>
      <c r="K32" s="40"/>
      <c r="L32" s="361" t="s">
        <v>55</v>
      </c>
      <c r="M32" s="361"/>
      <c r="N32" s="361"/>
      <c r="O32" s="361"/>
      <c r="P32" s="361"/>
      <c r="Q32" s="529" t="s">
        <v>936</v>
      </c>
    </row>
    <row r="33" spans="1:17" ht="15.75" x14ac:dyDescent="0.2">
      <c r="A33" s="369"/>
      <c r="B33" s="369"/>
      <c r="C33" s="369"/>
      <c r="D33" s="369"/>
      <c r="E33" s="44" t="s">
        <v>58</v>
      </c>
      <c r="F33" s="33"/>
      <c r="G33" s="33"/>
      <c r="H33" s="36"/>
      <c r="I33" s="36"/>
      <c r="J33" s="361"/>
      <c r="K33" s="40"/>
      <c r="L33" s="361"/>
      <c r="M33" s="361"/>
      <c r="N33" s="361"/>
      <c r="O33" s="361"/>
      <c r="P33" s="361"/>
      <c r="Q33" s="530"/>
    </row>
    <row r="34" spans="1:17" ht="15.75" x14ac:dyDescent="0.2">
      <c r="A34" s="369"/>
      <c r="B34" s="369"/>
      <c r="C34" s="369"/>
      <c r="D34" s="369"/>
      <c r="E34" s="44" t="s">
        <v>59</v>
      </c>
      <c r="F34" s="33"/>
      <c r="G34" s="33"/>
      <c r="H34" s="36"/>
      <c r="I34" s="36"/>
      <c r="J34" s="361"/>
      <c r="K34" s="40"/>
      <c r="L34" s="361"/>
      <c r="M34" s="361"/>
      <c r="N34" s="361"/>
      <c r="O34" s="361"/>
      <c r="P34" s="361"/>
      <c r="Q34" s="530"/>
    </row>
    <row r="35" spans="1:17" ht="15.75" x14ac:dyDescent="0.2">
      <c r="A35" s="369"/>
      <c r="B35" s="369"/>
      <c r="C35" s="369"/>
      <c r="D35" s="369"/>
      <c r="E35" s="44" t="s">
        <v>60</v>
      </c>
      <c r="F35" s="33"/>
      <c r="G35" s="33"/>
      <c r="H35" s="36"/>
      <c r="I35" s="36"/>
      <c r="J35" s="361"/>
      <c r="K35" s="40"/>
      <c r="L35" s="361"/>
      <c r="M35" s="361"/>
      <c r="N35" s="361"/>
      <c r="O35" s="361"/>
      <c r="P35" s="361"/>
      <c r="Q35" s="530"/>
    </row>
    <row r="36" spans="1:17" ht="15.75" x14ac:dyDescent="0.2">
      <c r="A36" s="369"/>
      <c r="B36" s="369"/>
      <c r="C36" s="369"/>
      <c r="D36" s="369"/>
      <c r="E36" s="44" t="s">
        <v>61</v>
      </c>
      <c r="F36" s="33"/>
      <c r="G36" s="33"/>
      <c r="H36" s="36"/>
      <c r="I36" s="36"/>
      <c r="J36" s="361"/>
      <c r="K36" s="40"/>
      <c r="L36" s="361"/>
      <c r="M36" s="361"/>
      <c r="N36" s="361"/>
      <c r="O36" s="361"/>
      <c r="P36" s="361"/>
      <c r="Q36" s="531"/>
    </row>
    <row r="37" spans="1:17" ht="36" x14ac:dyDescent="0.2">
      <c r="A37" s="369"/>
      <c r="B37" s="369"/>
      <c r="C37" s="369"/>
      <c r="D37" s="369"/>
      <c r="E37" s="42">
        <v>5</v>
      </c>
      <c r="F37" s="26" t="s">
        <v>937</v>
      </c>
      <c r="G37" s="26" t="s">
        <v>10</v>
      </c>
      <c r="H37" s="60">
        <f>SUM(H38:H41)</f>
        <v>9</v>
      </c>
      <c r="I37" s="30"/>
      <c r="J37" s="30"/>
      <c r="K37" s="60">
        <f>SUM(K38:K41)</f>
        <v>0</v>
      </c>
      <c r="L37" s="38"/>
      <c r="M37" s="60">
        <f>+J37-L37</f>
        <v>0</v>
      </c>
      <c r="N37" s="61">
        <f>+K37/H37</f>
        <v>0</v>
      </c>
      <c r="O37" s="61" t="e">
        <f>+L37/J37</f>
        <v>#DIV/0!</v>
      </c>
      <c r="P37" s="61" t="e">
        <f>(N37+O37)/2</f>
        <v>#DIV/0!</v>
      </c>
      <c r="Q37" s="39"/>
    </row>
    <row r="38" spans="1:17" ht="15.75" x14ac:dyDescent="0.2">
      <c r="A38" s="369"/>
      <c r="B38" s="369"/>
      <c r="C38" s="369"/>
      <c r="D38" s="369"/>
      <c r="E38" s="45" t="s">
        <v>62</v>
      </c>
      <c r="F38" s="41" t="s">
        <v>938</v>
      </c>
      <c r="G38" s="33" t="s">
        <v>140</v>
      </c>
      <c r="H38" s="36">
        <v>9</v>
      </c>
      <c r="I38" s="36"/>
      <c r="J38" s="361" t="s">
        <v>27</v>
      </c>
      <c r="K38" s="36"/>
      <c r="L38" s="361"/>
      <c r="M38" s="361"/>
      <c r="N38" s="361"/>
      <c r="O38" s="361"/>
      <c r="P38" s="361"/>
      <c r="Q38" s="538" t="s">
        <v>939</v>
      </c>
    </row>
    <row r="39" spans="1:17" ht="36" x14ac:dyDescent="0.2">
      <c r="A39" s="369"/>
      <c r="B39" s="369"/>
      <c r="C39" s="369"/>
      <c r="D39" s="369"/>
      <c r="E39" s="45" t="s">
        <v>63</v>
      </c>
      <c r="F39" s="41" t="s">
        <v>940</v>
      </c>
      <c r="G39" s="33" t="s">
        <v>140</v>
      </c>
      <c r="H39" s="36"/>
      <c r="I39" s="36"/>
      <c r="J39" s="361"/>
      <c r="K39" s="36"/>
      <c r="L39" s="361"/>
      <c r="M39" s="361"/>
      <c r="N39" s="361"/>
      <c r="O39" s="361"/>
      <c r="P39" s="361"/>
      <c r="Q39" s="539"/>
    </row>
    <row r="40" spans="1:17" ht="48" x14ac:dyDescent="0.2">
      <c r="A40" s="369"/>
      <c r="B40" s="369"/>
      <c r="C40" s="369"/>
      <c r="D40" s="369"/>
      <c r="E40" s="45" t="s">
        <v>64</v>
      </c>
      <c r="F40" s="41" t="s">
        <v>941</v>
      </c>
      <c r="G40" s="33" t="s">
        <v>140</v>
      </c>
      <c r="H40" s="36"/>
      <c r="I40" s="36"/>
      <c r="J40" s="361"/>
      <c r="K40" s="36"/>
      <c r="L40" s="361"/>
      <c r="M40" s="361"/>
      <c r="N40" s="361"/>
      <c r="O40" s="361"/>
      <c r="P40" s="361"/>
      <c r="Q40" s="539"/>
    </row>
    <row r="41" spans="1:17" ht="15.75" x14ac:dyDescent="0.2">
      <c r="A41" s="369"/>
      <c r="B41" s="369"/>
      <c r="C41" s="369"/>
      <c r="D41" s="369"/>
      <c r="E41" s="45" t="s">
        <v>65</v>
      </c>
      <c r="F41" s="41"/>
      <c r="G41" s="33"/>
      <c r="H41" s="36"/>
      <c r="I41" s="36"/>
      <c r="J41" s="361"/>
      <c r="K41" s="36"/>
      <c r="L41" s="361"/>
      <c r="M41" s="361"/>
      <c r="N41" s="361"/>
      <c r="O41" s="361"/>
      <c r="P41" s="361"/>
      <c r="Q41" s="540"/>
    </row>
    <row r="42" spans="1:17" ht="24" x14ac:dyDescent="0.2">
      <c r="A42" s="398"/>
      <c r="B42" s="398"/>
      <c r="C42" s="398"/>
      <c r="D42" s="398"/>
      <c r="E42" s="42">
        <v>6</v>
      </c>
      <c r="F42" s="26" t="s">
        <v>942</v>
      </c>
      <c r="G42" s="26"/>
      <c r="H42" s="60">
        <f>SUM(H43:H46)</f>
        <v>193</v>
      </c>
      <c r="I42" s="30"/>
      <c r="J42" s="30"/>
      <c r="K42" s="60">
        <f>SUM(K43:K46)</f>
        <v>0</v>
      </c>
      <c r="L42" s="38"/>
      <c r="M42" s="60">
        <f>+J42-L42</f>
        <v>0</v>
      </c>
      <c r="N42" s="61">
        <f>+K42/H42</f>
        <v>0</v>
      </c>
      <c r="O42" s="61" t="e">
        <f>+L42/J42</f>
        <v>#DIV/0!</v>
      </c>
      <c r="P42" s="61" t="e">
        <f>(N42+O42)/2</f>
        <v>#DIV/0!</v>
      </c>
      <c r="Q42" s="39"/>
    </row>
    <row r="43" spans="1:17" ht="24" x14ac:dyDescent="0.2">
      <c r="A43" s="399"/>
      <c r="B43" s="399"/>
      <c r="C43" s="399"/>
      <c r="D43" s="399"/>
      <c r="E43" s="42">
        <v>6</v>
      </c>
      <c r="F43" s="41" t="s">
        <v>943</v>
      </c>
      <c r="G43" s="33" t="s">
        <v>95</v>
      </c>
      <c r="H43" s="36">
        <v>193</v>
      </c>
      <c r="I43" s="36"/>
      <c r="J43" s="535" t="s">
        <v>55</v>
      </c>
      <c r="K43" s="36"/>
      <c r="L43" s="400" t="s">
        <v>55</v>
      </c>
      <c r="M43" s="402"/>
      <c r="N43" s="402"/>
      <c r="O43" s="402"/>
      <c r="P43" s="403"/>
      <c r="Q43" s="529" t="s">
        <v>944</v>
      </c>
    </row>
    <row r="44" spans="1:17" ht="24" x14ac:dyDescent="0.2">
      <c r="A44" s="399"/>
      <c r="B44" s="399"/>
      <c r="C44" s="399"/>
      <c r="D44" s="399"/>
      <c r="E44" s="42">
        <v>6</v>
      </c>
      <c r="F44" s="41" t="s">
        <v>945</v>
      </c>
      <c r="G44" s="33" t="s">
        <v>95</v>
      </c>
      <c r="H44" s="36"/>
      <c r="I44" s="36"/>
      <c r="J44" s="536"/>
      <c r="K44" s="36"/>
      <c r="L44" s="401"/>
      <c r="M44" s="404"/>
      <c r="N44" s="404"/>
      <c r="O44" s="404"/>
      <c r="P44" s="405"/>
      <c r="Q44" s="530"/>
    </row>
    <row r="45" spans="1:17" ht="36" x14ac:dyDescent="0.2">
      <c r="A45" s="399"/>
      <c r="B45" s="399"/>
      <c r="C45" s="399"/>
      <c r="D45" s="399"/>
      <c r="E45" s="42">
        <v>6</v>
      </c>
      <c r="F45" s="41" t="s">
        <v>946</v>
      </c>
      <c r="G45" s="33" t="s">
        <v>95</v>
      </c>
      <c r="H45" s="36"/>
      <c r="I45" s="36"/>
      <c r="J45" s="536"/>
      <c r="K45" s="36"/>
      <c r="L45" s="401"/>
      <c r="M45" s="404"/>
      <c r="N45" s="404"/>
      <c r="O45" s="404"/>
      <c r="P45" s="405"/>
      <c r="Q45" s="530"/>
    </row>
    <row r="46" spans="1:17" ht="36" x14ac:dyDescent="0.2">
      <c r="A46" s="410"/>
      <c r="B46" s="410"/>
      <c r="C46" s="410"/>
      <c r="D46" s="410"/>
      <c r="E46" s="42">
        <v>6</v>
      </c>
      <c r="F46" s="41" t="s">
        <v>947</v>
      </c>
      <c r="G46" s="33" t="s">
        <v>95</v>
      </c>
      <c r="H46" s="36"/>
      <c r="I46" s="36"/>
      <c r="J46" s="537"/>
      <c r="K46" s="36"/>
      <c r="L46" s="414"/>
      <c r="M46" s="415"/>
      <c r="N46" s="415"/>
      <c r="O46" s="415"/>
      <c r="P46" s="416"/>
      <c r="Q46" s="531"/>
    </row>
    <row r="47" spans="1:17" ht="15.75" x14ac:dyDescent="0.2">
      <c r="E47" s="42">
        <v>7</v>
      </c>
      <c r="F47" s="26" t="s">
        <v>948</v>
      </c>
      <c r="G47" s="274"/>
      <c r="H47" s="140">
        <f>SUM(H48:H51)</f>
        <v>2</v>
      </c>
      <c r="I47" s="30"/>
      <c r="J47" s="30"/>
      <c r="K47" s="60">
        <f>SUM(K48:K51)</f>
        <v>0</v>
      </c>
      <c r="L47" s="38"/>
      <c r="M47" s="60">
        <f>+J47-L47</f>
        <v>0</v>
      </c>
      <c r="N47" s="61">
        <f>+K47/H47</f>
        <v>0</v>
      </c>
      <c r="O47" s="61" t="e">
        <f>+L47/J47</f>
        <v>#DIV/0!</v>
      </c>
      <c r="P47" s="61" t="e">
        <f>(N47+O47)/2</f>
        <v>#DIV/0!</v>
      </c>
      <c r="Q47" s="42"/>
    </row>
    <row r="48" spans="1:17" ht="24" x14ac:dyDescent="0.2">
      <c r="E48" s="275" t="s">
        <v>367</v>
      </c>
      <c r="F48" s="22" t="s">
        <v>943</v>
      </c>
      <c r="G48" s="83" t="s">
        <v>95</v>
      </c>
      <c r="H48" s="276">
        <v>2</v>
      </c>
      <c r="I48" s="277"/>
      <c r="J48" s="400" t="s">
        <v>55</v>
      </c>
      <c r="K48" s="36"/>
      <c r="L48" s="402" t="s">
        <v>55</v>
      </c>
      <c r="M48" s="402"/>
      <c r="N48" s="402"/>
      <c r="O48" s="402"/>
      <c r="P48" s="403"/>
      <c r="Q48" s="532" t="s">
        <v>944</v>
      </c>
    </row>
    <row r="49" spans="5:17" ht="24" x14ac:dyDescent="0.2">
      <c r="E49" s="275" t="s">
        <v>371</v>
      </c>
      <c r="F49" s="22" t="s">
        <v>945</v>
      </c>
      <c r="G49" s="83" t="s">
        <v>95</v>
      </c>
      <c r="H49" s="278"/>
      <c r="I49" s="277"/>
      <c r="J49" s="401"/>
      <c r="K49" s="36"/>
      <c r="L49" s="404"/>
      <c r="M49" s="404"/>
      <c r="N49" s="404"/>
      <c r="O49" s="404"/>
      <c r="P49" s="405"/>
      <c r="Q49" s="533"/>
    </row>
    <row r="50" spans="5:17" ht="36" x14ac:dyDescent="0.2">
      <c r="E50" s="275" t="s">
        <v>374</v>
      </c>
      <c r="F50" s="22" t="s">
        <v>949</v>
      </c>
      <c r="G50" s="83" t="s">
        <v>95</v>
      </c>
      <c r="H50" s="278"/>
      <c r="I50" s="277"/>
      <c r="J50" s="401"/>
      <c r="K50" s="36"/>
      <c r="L50" s="404"/>
      <c r="M50" s="404"/>
      <c r="N50" s="404"/>
      <c r="O50" s="404"/>
      <c r="P50" s="405"/>
      <c r="Q50" s="533"/>
    </row>
    <row r="51" spans="5:17" ht="36" x14ac:dyDescent="0.2">
      <c r="E51" s="275" t="s">
        <v>377</v>
      </c>
      <c r="F51" s="22" t="s">
        <v>947</v>
      </c>
      <c r="G51" s="83" t="s">
        <v>95</v>
      </c>
      <c r="H51" s="278"/>
      <c r="I51" s="277"/>
      <c r="J51" s="414"/>
      <c r="K51" s="36"/>
      <c r="L51" s="415"/>
      <c r="M51" s="415"/>
      <c r="N51" s="415"/>
      <c r="O51" s="415"/>
      <c r="P51" s="416"/>
      <c r="Q51" s="534"/>
    </row>
    <row r="52" spans="5:17" ht="15.75" x14ac:dyDescent="0.2">
      <c r="E52" s="42">
        <v>8</v>
      </c>
      <c r="F52" s="26" t="s">
        <v>950</v>
      </c>
      <c r="G52" s="274"/>
      <c r="H52" s="140">
        <f>SUM(H53:H54)</f>
        <v>429</v>
      </c>
      <c r="I52" s="279"/>
      <c r="J52" s="279"/>
      <c r="K52" s="140">
        <f>SUM(K53:K56)</f>
        <v>0</v>
      </c>
      <c r="L52" s="280"/>
      <c r="M52" s="140">
        <f>+J52-L52</f>
        <v>0</v>
      </c>
      <c r="N52" s="281">
        <f>+K52/H52</f>
        <v>0</v>
      </c>
      <c r="O52" s="281" t="e">
        <f>+L52/J52</f>
        <v>#DIV/0!</v>
      </c>
      <c r="P52" s="281" t="e">
        <f>(N52+O52)/2</f>
        <v>#DIV/0!</v>
      </c>
      <c r="Q52" s="274"/>
    </row>
    <row r="53" spans="5:17" ht="84" x14ac:dyDescent="0.2">
      <c r="E53" s="275" t="s">
        <v>397</v>
      </c>
      <c r="F53" s="22" t="s">
        <v>951</v>
      </c>
      <c r="G53" s="83" t="s">
        <v>952</v>
      </c>
      <c r="H53" s="276">
        <v>143</v>
      </c>
      <c r="I53" s="77"/>
      <c r="J53" s="400" t="s">
        <v>55</v>
      </c>
      <c r="K53" s="278"/>
      <c r="L53" s="402" t="s">
        <v>55</v>
      </c>
      <c r="M53" s="402"/>
      <c r="N53" s="402"/>
      <c r="O53" s="402"/>
      <c r="P53" s="403"/>
      <c r="Q53" s="532" t="s">
        <v>944</v>
      </c>
    </row>
    <row r="54" spans="5:17" ht="36" x14ac:dyDescent="0.2">
      <c r="E54" s="275" t="s">
        <v>401</v>
      </c>
      <c r="F54" s="22" t="s">
        <v>953</v>
      </c>
      <c r="G54" s="83" t="s">
        <v>95</v>
      </c>
      <c r="H54" s="276">
        <v>286</v>
      </c>
      <c r="I54" s="77"/>
      <c r="J54" s="401"/>
      <c r="K54" s="278"/>
      <c r="L54" s="404"/>
      <c r="M54" s="404"/>
      <c r="N54" s="404"/>
      <c r="O54" s="404"/>
      <c r="P54" s="405"/>
      <c r="Q54" s="533"/>
    </row>
    <row r="55" spans="5:17" ht="15.75" x14ac:dyDescent="0.2">
      <c r="E55" s="275" t="s">
        <v>404</v>
      </c>
      <c r="F55" s="22"/>
      <c r="G55" s="83"/>
      <c r="H55" s="278" t="s">
        <v>954</v>
      </c>
      <c r="I55" s="77"/>
      <c r="J55" s="401"/>
      <c r="K55" s="278"/>
      <c r="L55" s="404"/>
      <c r="M55" s="404"/>
      <c r="N55" s="404"/>
      <c r="O55" s="404"/>
      <c r="P55" s="405"/>
      <c r="Q55" s="533"/>
    </row>
    <row r="56" spans="5:17" x14ac:dyDescent="0.2">
      <c r="J56" s="414"/>
      <c r="L56" s="415"/>
      <c r="M56" s="415"/>
      <c r="N56" s="415"/>
      <c r="O56" s="415"/>
      <c r="P56" s="416"/>
      <c r="Q56" s="534"/>
    </row>
  </sheetData>
  <mergeCells count="75">
    <mergeCell ref="G11:G12"/>
    <mergeCell ref="A1:C7"/>
    <mergeCell ref="D1:Q2"/>
    <mergeCell ref="D3:Q4"/>
    <mergeCell ref="D5:Q6"/>
    <mergeCell ref="A9:C10"/>
    <mergeCell ref="D9:J10"/>
    <mergeCell ref="K9:L10"/>
    <mergeCell ref="M9:P10"/>
    <mergeCell ref="Q9:Q12"/>
    <mergeCell ref="A11:A12"/>
    <mergeCell ref="Q13:Q18"/>
    <mergeCell ref="A14:A18"/>
    <mergeCell ref="B14:B18"/>
    <mergeCell ref="C14:C18"/>
    <mergeCell ref="D14:D18"/>
    <mergeCell ref="N11:N12"/>
    <mergeCell ref="O11:O12"/>
    <mergeCell ref="P11:P12"/>
    <mergeCell ref="A13:D13"/>
    <mergeCell ref="E13:F13"/>
    <mergeCell ref="H11:H12"/>
    <mergeCell ref="I11:I12"/>
    <mergeCell ref="J11:J12"/>
    <mergeCell ref="K11:K12"/>
    <mergeCell ref="L11:L12"/>
    <mergeCell ref="M11:M12"/>
    <mergeCell ref="B11:B12"/>
    <mergeCell ref="C11:C12"/>
    <mergeCell ref="D11:D12"/>
    <mergeCell ref="E11:E12"/>
    <mergeCell ref="F11:F12"/>
    <mergeCell ref="J15:J18"/>
    <mergeCell ref="L15:P18"/>
    <mergeCell ref="A19:A24"/>
    <mergeCell ref="B19:B24"/>
    <mergeCell ref="C19:C24"/>
    <mergeCell ref="D19:D24"/>
    <mergeCell ref="Q19:Q24"/>
    <mergeCell ref="J20:J24"/>
    <mergeCell ref="L20:P24"/>
    <mergeCell ref="A25:A30"/>
    <mergeCell ref="B25:B30"/>
    <mergeCell ref="C25:C30"/>
    <mergeCell ref="D25:D30"/>
    <mergeCell ref="Q25:Q30"/>
    <mergeCell ref="J26:J30"/>
    <mergeCell ref="L26:P30"/>
    <mergeCell ref="Q32:Q36"/>
    <mergeCell ref="A37:A41"/>
    <mergeCell ref="B37:B41"/>
    <mergeCell ref="C37:C41"/>
    <mergeCell ref="D37:D41"/>
    <mergeCell ref="J38:J41"/>
    <mergeCell ref="L38:P41"/>
    <mergeCell ref="Q38:Q41"/>
    <mergeCell ref="A31:A36"/>
    <mergeCell ref="B31:B36"/>
    <mergeCell ref="C31:C36"/>
    <mergeCell ref="D31:D36"/>
    <mergeCell ref="J32:J36"/>
    <mergeCell ref="L32:P36"/>
    <mergeCell ref="A42:A46"/>
    <mergeCell ref="B42:B46"/>
    <mergeCell ref="C42:C46"/>
    <mergeCell ref="D42:D46"/>
    <mergeCell ref="J43:J46"/>
    <mergeCell ref="Q43:Q46"/>
    <mergeCell ref="J48:J51"/>
    <mergeCell ref="L48:P51"/>
    <mergeCell ref="Q48:Q51"/>
    <mergeCell ref="J53:J56"/>
    <mergeCell ref="L53:P56"/>
    <mergeCell ref="Q53:Q56"/>
    <mergeCell ref="L43:P4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9"/>
  <sheetViews>
    <sheetView zoomScale="82" zoomScaleNormal="82" workbookViewId="0">
      <selection activeCell="F13" sqref="F13"/>
    </sheetView>
  </sheetViews>
  <sheetFormatPr baseColWidth="10" defaultRowHeight="12.75" x14ac:dyDescent="0.2"/>
  <cols>
    <col min="1" max="1" width="17.7109375" customWidth="1"/>
    <col min="2" max="2" width="16.85546875" customWidth="1"/>
    <col min="3" max="3" width="18" customWidth="1"/>
    <col min="4" max="4" width="26" customWidth="1"/>
    <col min="5" max="5" width="6" bestFit="1" customWidth="1"/>
    <col min="6" max="6" width="18.7109375" customWidth="1"/>
    <col min="7" max="7" width="13.85546875" bestFit="1" customWidth="1"/>
    <col min="8" max="8" width="15.28515625" customWidth="1"/>
    <col min="9" max="9" width="15.140625" customWidth="1"/>
    <col min="10" max="10" width="15.7109375" customWidth="1"/>
    <col min="11" max="12" width="16.28515625" customWidth="1"/>
    <col min="17" max="17" width="54.85546875" customWidth="1"/>
  </cols>
  <sheetData>
    <row r="1" spans="1:17" x14ac:dyDescent="0.2">
      <c r="A1" s="23"/>
      <c r="B1" s="23"/>
      <c r="C1" s="23"/>
      <c r="D1" s="9"/>
      <c r="E1" s="1"/>
      <c r="F1" s="1"/>
      <c r="G1" s="1"/>
      <c r="H1" s="1"/>
      <c r="I1" s="1"/>
      <c r="J1" s="1"/>
      <c r="K1" s="1"/>
      <c r="L1" s="1"/>
      <c r="M1" s="1"/>
      <c r="N1" s="1"/>
      <c r="O1" s="1"/>
      <c r="P1" s="1"/>
      <c r="Q1" s="1"/>
    </row>
    <row r="2" spans="1:17" x14ac:dyDescent="0.2">
      <c r="A2" s="379" t="s">
        <v>77</v>
      </c>
      <c r="B2" s="379"/>
      <c r="C2" s="379"/>
      <c r="D2" s="380" t="s">
        <v>89</v>
      </c>
      <c r="E2" s="381"/>
      <c r="F2" s="381"/>
      <c r="G2" s="381"/>
      <c r="H2" s="381"/>
      <c r="I2" s="381"/>
      <c r="J2" s="381"/>
      <c r="K2" s="382" t="s">
        <v>88</v>
      </c>
      <c r="L2" s="382"/>
      <c r="M2" s="383" t="s">
        <v>79</v>
      </c>
      <c r="N2" s="384"/>
      <c r="O2" s="384"/>
      <c r="P2" s="385"/>
      <c r="Q2" s="389" t="s">
        <v>134</v>
      </c>
    </row>
    <row r="3" spans="1:17" x14ac:dyDescent="0.2">
      <c r="A3" s="379"/>
      <c r="B3" s="379"/>
      <c r="C3" s="379"/>
      <c r="D3" s="381"/>
      <c r="E3" s="381"/>
      <c r="F3" s="381"/>
      <c r="G3" s="381"/>
      <c r="H3" s="381"/>
      <c r="I3" s="381"/>
      <c r="J3" s="381"/>
      <c r="K3" s="382"/>
      <c r="L3" s="382"/>
      <c r="M3" s="386"/>
      <c r="N3" s="387"/>
      <c r="O3" s="387"/>
      <c r="P3" s="388"/>
      <c r="Q3" s="389"/>
    </row>
    <row r="4" spans="1:17" x14ac:dyDescent="0.2">
      <c r="A4" s="390" t="s">
        <v>34</v>
      </c>
      <c r="B4" s="373" t="s">
        <v>35</v>
      </c>
      <c r="C4" s="373" t="s">
        <v>28</v>
      </c>
      <c r="D4" s="372" t="s">
        <v>40</v>
      </c>
      <c r="E4" s="372" t="s">
        <v>0</v>
      </c>
      <c r="F4" s="372" t="s">
        <v>4</v>
      </c>
      <c r="G4" s="372" t="s">
        <v>10</v>
      </c>
      <c r="H4" s="372" t="s">
        <v>124</v>
      </c>
      <c r="I4" s="372" t="s">
        <v>84</v>
      </c>
      <c r="J4" s="372" t="s">
        <v>87</v>
      </c>
      <c r="K4" s="371" t="s">
        <v>85</v>
      </c>
      <c r="L4" s="371" t="s">
        <v>86</v>
      </c>
      <c r="M4" s="364" t="s">
        <v>102</v>
      </c>
      <c r="N4" s="364" t="s">
        <v>90</v>
      </c>
      <c r="O4" s="365" t="s">
        <v>91</v>
      </c>
      <c r="P4" s="365" t="s">
        <v>92</v>
      </c>
      <c r="Q4" s="389"/>
    </row>
    <row r="5" spans="1:17" ht="48" customHeight="1" x14ac:dyDescent="0.2">
      <c r="A5" s="390"/>
      <c r="B5" s="373"/>
      <c r="C5" s="373"/>
      <c r="D5" s="372"/>
      <c r="E5" s="372"/>
      <c r="F5" s="372"/>
      <c r="G5" s="372"/>
      <c r="H5" s="372"/>
      <c r="I5" s="372"/>
      <c r="J5" s="372"/>
      <c r="K5" s="371"/>
      <c r="L5" s="371"/>
      <c r="M5" s="364"/>
      <c r="N5" s="364"/>
      <c r="O5" s="365"/>
      <c r="P5" s="365"/>
      <c r="Q5" s="389"/>
    </row>
    <row r="6" spans="1:17" ht="18" x14ac:dyDescent="0.2">
      <c r="A6" s="366" t="s">
        <v>144</v>
      </c>
      <c r="B6" s="366"/>
      <c r="C6" s="366"/>
      <c r="D6" s="368"/>
      <c r="E6" s="367" t="s">
        <v>75</v>
      </c>
      <c r="F6" s="368"/>
      <c r="G6" s="62"/>
      <c r="H6" s="60"/>
      <c r="I6" s="63"/>
      <c r="J6" s="60">
        <v>229</v>
      </c>
      <c r="K6" s="60"/>
      <c r="L6" s="272">
        <v>229</v>
      </c>
      <c r="M6" s="60">
        <f>+J6-L6</f>
        <v>0</v>
      </c>
      <c r="N6" s="60"/>
      <c r="O6" s="282"/>
      <c r="P6" s="60"/>
      <c r="Q6" s="396"/>
    </row>
    <row r="7" spans="1:17" ht="25.5" x14ac:dyDescent="0.2">
      <c r="A7" s="398"/>
      <c r="B7" s="398"/>
      <c r="C7" s="398"/>
      <c r="D7" s="411" t="s">
        <v>955</v>
      </c>
      <c r="E7" s="283">
        <v>1</v>
      </c>
      <c r="F7" s="284" t="s">
        <v>956</v>
      </c>
      <c r="G7" s="285" t="s">
        <v>95</v>
      </c>
      <c r="H7" s="286"/>
      <c r="I7" s="283"/>
      <c r="J7" s="283">
        <v>229</v>
      </c>
      <c r="K7" s="286"/>
      <c r="L7" s="287">
        <v>229</v>
      </c>
      <c r="M7" s="288"/>
      <c r="N7" s="289"/>
      <c r="O7" s="289">
        <f>+L7/J7</f>
        <v>1</v>
      </c>
      <c r="P7" s="289"/>
      <c r="Q7" s="397"/>
    </row>
    <row r="8" spans="1:17" x14ac:dyDescent="0.2">
      <c r="A8" s="399"/>
      <c r="B8" s="399"/>
      <c r="C8" s="399"/>
      <c r="D8" s="557"/>
      <c r="E8" s="290" t="s">
        <v>30</v>
      </c>
      <c r="F8" s="291"/>
      <c r="G8" s="292"/>
      <c r="H8" s="265"/>
      <c r="I8" s="293"/>
      <c r="J8" s="551" t="s">
        <v>27</v>
      </c>
      <c r="K8" s="293"/>
      <c r="L8" s="553" t="s">
        <v>55</v>
      </c>
      <c r="M8" s="553"/>
      <c r="N8" s="553"/>
      <c r="O8" s="553"/>
      <c r="P8" s="554"/>
      <c r="Q8" s="397"/>
    </row>
    <row r="9" spans="1:17" x14ac:dyDescent="0.2">
      <c r="A9" s="399"/>
      <c r="B9" s="399"/>
      <c r="C9" s="399"/>
      <c r="D9" s="557"/>
      <c r="E9" s="290" t="s">
        <v>25</v>
      </c>
      <c r="F9" s="294"/>
      <c r="G9" s="292"/>
      <c r="H9" s="265"/>
      <c r="I9" s="293"/>
      <c r="J9" s="552"/>
      <c r="K9" s="293"/>
      <c r="L9" s="555"/>
      <c r="M9" s="555"/>
      <c r="N9" s="555"/>
      <c r="O9" s="555"/>
      <c r="P9" s="556"/>
      <c r="Q9" s="397"/>
    </row>
    <row r="10" spans="1:17" ht="38.25" x14ac:dyDescent="0.2">
      <c r="A10" s="406"/>
      <c r="B10" s="406"/>
      <c r="C10" s="406"/>
      <c r="D10" s="411" t="s">
        <v>955</v>
      </c>
      <c r="E10" s="283">
        <v>2</v>
      </c>
      <c r="F10" s="295" t="s">
        <v>957</v>
      </c>
      <c r="G10" s="285" t="s">
        <v>958</v>
      </c>
      <c r="H10" s="286"/>
      <c r="I10" s="296"/>
      <c r="J10" s="296" t="s">
        <v>959</v>
      </c>
      <c r="K10" s="286"/>
      <c r="L10" s="297">
        <v>17</v>
      </c>
      <c r="M10" s="286"/>
      <c r="N10" s="289"/>
      <c r="O10" s="289"/>
      <c r="P10" s="289"/>
      <c r="Q10" s="408"/>
    </row>
    <row r="11" spans="1:17" x14ac:dyDescent="0.2">
      <c r="A11" s="407"/>
      <c r="B11" s="407"/>
      <c r="C11" s="407"/>
      <c r="D11" s="557"/>
      <c r="E11" s="290" t="s">
        <v>70</v>
      </c>
      <c r="F11" s="298"/>
      <c r="G11" s="298"/>
      <c r="H11" s="293"/>
      <c r="I11" s="293"/>
      <c r="J11" s="551" t="s">
        <v>27</v>
      </c>
      <c r="K11" s="293"/>
      <c r="L11" s="553" t="s">
        <v>55</v>
      </c>
      <c r="M11" s="553"/>
      <c r="N11" s="553"/>
      <c r="O11" s="553"/>
      <c r="P11" s="554"/>
      <c r="Q11" s="409"/>
    </row>
    <row r="12" spans="1:17" x14ac:dyDescent="0.2">
      <c r="A12" s="407"/>
      <c r="B12" s="407"/>
      <c r="C12" s="407"/>
      <c r="D12" s="557"/>
      <c r="E12" s="290" t="s">
        <v>71</v>
      </c>
      <c r="F12" s="298"/>
      <c r="G12" s="298"/>
      <c r="H12" s="293"/>
      <c r="I12" s="293"/>
      <c r="J12" s="552"/>
      <c r="K12" s="293"/>
      <c r="L12" s="555"/>
      <c r="M12" s="555"/>
      <c r="N12" s="555"/>
      <c r="O12" s="555"/>
      <c r="P12" s="556"/>
      <c r="Q12" s="409"/>
    </row>
    <row r="13" spans="1:17" ht="38.25" x14ac:dyDescent="0.2">
      <c r="A13" s="398"/>
      <c r="B13" s="398"/>
      <c r="C13" s="398"/>
      <c r="D13" s="411" t="s">
        <v>955</v>
      </c>
      <c r="E13" s="283">
        <v>3</v>
      </c>
      <c r="F13" s="299" t="s">
        <v>960</v>
      </c>
      <c r="G13" s="285" t="s">
        <v>961</v>
      </c>
      <c r="H13" s="286">
        <f>SUM(H14:H15)</f>
        <v>0</v>
      </c>
      <c r="I13" s="296"/>
      <c r="J13" s="296" t="s">
        <v>959</v>
      </c>
      <c r="K13" s="286">
        <f>SUM(K14:K15)</f>
        <v>0</v>
      </c>
      <c r="L13" s="300">
        <v>21</v>
      </c>
      <c r="M13" s="286"/>
      <c r="N13" s="289"/>
      <c r="O13" s="289"/>
      <c r="P13" s="289"/>
      <c r="Q13" s="411"/>
    </row>
    <row r="14" spans="1:17" x14ac:dyDescent="0.2">
      <c r="A14" s="399"/>
      <c r="B14" s="399"/>
      <c r="C14" s="399"/>
      <c r="D14" s="557"/>
      <c r="E14" s="290" t="s">
        <v>54</v>
      </c>
      <c r="F14" s="298"/>
      <c r="G14" s="298"/>
      <c r="H14" s="293"/>
      <c r="I14" s="293"/>
      <c r="J14" s="551" t="s">
        <v>27</v>
      </c>
      <c r="K14" s="293"/>
      <c r="L14" s="553" t="s">
        <v>55</v>
      </c>
      <c r="M14" s="553"/>
      <c r="N14" s="553"/>
      <c r="O14" s="553"/>
      <c r="P14" s="554"/>
      <c r="Q14" s="412"/>
    </row>
    <row r="15" spans="1:17" x14ac:dyDescent="0.2">
      <c r="A15" s="399"/>
      <c r="B15" s="399"/>
      <c r="C15" s="399"/>
      <c r="D15" s="557"/>
      <c r="E15" s="290" t="s">
        <v>50</v>
      </c>
      <c r="F15" s="298"/>
      <c r="G15" s="298"/>
      <c r="H15" s="293"/>
      <c r="I15" s="293"/>
      <c r="J15" s="552"/>
      <c r="K15" s="293"/>
      <c r="L15" s="555"/>
      <c r="M15" s="555"/>
      <c r="N15" s="555"/>
      <c r="O15" s="555"/>
      <c r="P15" s="556"/>
      <c r="Q15" s="412"/>
    </row>
    <row r="16" spans="1:17" ht="38.25" x14ac:dyDescent="0.2">
      <c r="A16" s="369"/>
      <c r="B16" s="369"/>
      <c r="C16" s="369"/>
      <c r="D16" s="411" t="s">
        <v>955</v>
      </c>
      <c r="E16" s="283">
        <v>4</v>
      </c>
      <c r="F16" s="299" t="s">
        <v>962</v>
      </c>
      <c r="G16" s="285" t="s">
        <v>961</v>
      </c>
      <c r="H16" s="286">
        <f>SUM(H17:H18)</f>
        <v>0</v>
      </c>
      <c r="I16" s="296"/>
      <c r="J16" s="296" t="s">
        <v>963</v>
      </c>
      <c r="K16" s="286">
        <f>SUM(K17:K18)</f>
        <v>0</v>
      </c>
      <c r="L16" s="301">
        <v>16</v>
      </c>
      <c r="M16" s="286"/>
      <c r="N16" s="289"/>
      <c r="O16" s="289"/>
      <c r="P16" s="289"/>
      <c r="Q16" s="39"/>
    </row>
    <row r="17" spans="1:17" x14ac:dyDescent="0.2">
      <c r="A17" s="369"/>
      <c r="B17" s="369"/>
      <c r="C17" s="369"/>
      <c r="D17" s="557"/>
      <c r="E17" s="290" t="s">
        <v>57</v>
      </c>
      <c r="F17" s="298"/>
      <c r="G17" s="298"/>
      <c r="H17" s="293"/>
      <c r="I17" s="293"/>
      <c r="J17" s="562" t="s">
        <v>27</v>
      </c>
      <c r="K17" s="265"/>
      <c r="L17" s="562" t="s">
        <v>55</v>
      </c>
      <c r="M17" s="562"/>
      <c r="N17" s="562"/>
      <c r="O17" s="562"/>
      <c r="P17" s="562"/>
      <c r="Q17" s="527"/>
    </row>
    <row r="18" spans="1:17" x14ac:dyDescent="0.2">
      <c r="A18" s="369"/>
      <c r="B18" s="369"/>
      <c r="C18" s="369"/>
      <c r="D18" s="557"/>
      <c r="E18" s="290" t="s">
        <v>58</v>
      </c>
      <c r="F18" s="298"/>
      <c r="G18" s="298"/>
      <c r="H18" s="293"/>
      <c r="I18" s="293"/>
      <c r="J18" s="562"/>
      <c r="K18" s="265"/>
      <c r="L18" s="562"/>
      <c r="M18" s="562"/>
      <c r="N18" s="562"/>
      <c r="O18" s="562"/>
      <c r="P18" s="562"/>
      <c r="Q18" s="527"/>
    </row>
    <row r="19" spans="1:17" ht="38.25" x14ac:dyDescent="0.2">
      <c r="A19" s="369"/>
      <c r="B19" s="369"/>
      <c r="C19" s="369"/>
      <c r="D19" s="411" t="s">
        <v>955</v>
      </c>
      <c r="E19" s="283">
        <v>5</v>
      </c>
      <c r="F19" s="299" t="s">
        <v>964</v>
      </c>
      <c r="G19" s="285" t="s">
        <v>965</v>
      </c>
      <c r="H19" s="286">
        <f>SUM(H20:H21)</f>
        <v>0</v>
      </c>
      <c r="I19" s="296"/>
      <c r="J19" s="296" t="s">
        <v>959</v>
      </c>
      <c r="K19" s="286">
        <f>SUM(K20:K21)</f>
        <v>0</v>
      </c>
      <c r="L19" s="301">
        <v>28</v>
      </c>
      <c r="M19" s="286"/>
      <c r="N19" s="289"/>
      <c r="O19" s="289"/>
      <c r="P19" s="289"/>
      <c r="Q19" s="39"/>
    </row>
    <row r="20" spans="1:17" x14ac:dyDescent="0.2">
      <c r="A20" s="369"/>
      <c r="B20" s="369"/>
      <c r="C20" s="369"/>
      <c r="D20" s="557"/>
      <c r="E20" s="302" t="s">
        <v>62</v>
      </c>
      <c r="F20" s="303"/>
      <c r="G20" s="298"/>
      <c r="H20" s="293"/>
      <c r="I20" s="293"/>
      <c r="J20" s="562" t="s">
        <v>27</v>
      </c>
      <c r="K20" s="293"/>
      <c r="L20" s="562" t="s">
        <v>55</v>
      </c>
      <c r="M20" s="562"/>
      <c r="N20" s="562"/>
      <c r="O20" s="562"/>
      <c r="P20" s="562"/>
      <c r="Q20" s="417"/>
    </row>
    <row r="21" spans="1:17" x14ac:dyDescent="0.2">
      <c r="A21" s="369"/>
      <c r="B21" s="369"/>
      <c r="C21" s="369"/>
      <c r="D21" s="557"/>
      <c r="E21" s="302" t="s">
        <v>63</v>
      </c>
      <c r="F21" s="303"/>
      <c r="G21" s="298"/>
      <c r="H21" s="293"/>
      <c r="I21" s="293"/>
      <c r="J21" s="562"/>
      <c r="K21" s="293"/>
      <c r="L21" s="562"/>
      <c r="M21" s="562"/>
      <c r="N21" s="562"/>
      <c r="O21" s="562"/>
      <c r="P21" s="562"/>
      <c r="Q21" s="418"/>
    </row>
    <row r="22" spans="1:17" ht="51" x14ac:dyDescent="0.2">
      <c r="A22" s="369"/>
      <c r="B22" s="369"/>
      <c r="C22" s="369"/>
      <c r="D22" s="411" t="s">
        <v>955</v>
      </c>
      <c r="E22" s="283">
        <v>6</v>
      </c>
      <c r="F22" s="299" t="s">
        <v>966</v>
      </c>
      <c r="G22" s="285" t="s">
        <v>967</v>
      </c>
      <c r="H22" s="286">
        <f>SUM(H23:H24)</f>
        <v>0</v>
      </c>
      <c r="I22" s="296"/>
      <c r="J22" s="296" t="s">
        <v>959</v>
      </c>
      <c r="K22" s="286">
        <f>SUM(K23:K24)</f>
        <v>0</v>
      </c>
      <c r="L22" s="283">
        <v>687</v>
      </c>
      <c r="M22" s="286"/>
      <c r="N22" s="289"/>
      <c r="O22" s="289"/>
      <c r="P22" s="289"/>
      <c r="Q22" s="39"/>
    </row>
    <row r="23" spans="1:17" x14ac:dyDescent="0.2">
      <c r="A23" s="369"/>
      <c r="B23" s="369"/>
      <c r="C23" s="369"/>
      <c r="D23" s="557"/>
      <c r="E23" s="302" t="s">
        <v>66</v>
      </c>
      <c r="F23" s="303"/>
      <c r="G23" s="298"/>
      <c r="H23" s="293"/>
      <c r="I23" s="293"/>
      <c r="J23" s="551" t="s">
        <v>55</v>
      </c>
      <c r="K23" s="293"/>
      <c r="L23" s="553" t="s">
        <v>55</v>
      </c>
      <c r="M23" s="553"/>
      <c r="N23" s="553"/>
      <c r="O23" s="553"/>
      <c r="P23" s="554"/>
      <c r="Q23" s="94"/>
    </row>
    <row r="24" spans="1:17" x14ac:dyDescent="0.2">
      <c r="A24" s="369"/>
      <c r="B24" s="369"/>
      <c r="C24" s="369"/>
      <c r="D24" s="557"/>
      <c r="E24" s="302" t="s">
        <v>67</v>
      </c>
      <c r="F24" s="303"/>
      <c r="G24" s="298"/>
      <c r="H24" s="293"/>
      <c r="I24" s="293"/>
      <c r="J24" s="552"/>
      <c r="K24" s="293"/>
      <c r="L24" s="555"/>
      <c r="M24" s="555"/>
      <c r="N24" s="555"/>
      <c r="O24" s="555"/>
      <c r="P24" s="556"/>
      <c r="Q24" s="94"/>
    </row>
    <row r="25" spans="1:17" ht="51" x14ac:dyDescent="0.2">
      <c r="A25" s="369"/>
      <c r="B25" s="369"/>
      <c r="C25" s="369"/>
      <c r="D25" s="411" t="s">
        <v>955</v>
      </c>
      <c r="E25" s="283">
        <v>7</v>
      </c>
      <c r="F25" s="299" t="s">
        <v>968</v>
      </c>
      <c r="G25" s="285" t="s">
        <v>967</v>
      </c>
      <c r="H25" s="286">
        <f>SUM(H26:H27)</f>
        <v>0</v>
      </c>
      <c r="I25" s="296"/>
      <c r="J25" s="296" t="s">
        <v>959</v>
      </c>
      <c r="K25" s="286">
        <f>SUM(K26:K27)</f>
        <v>0</v>
      </c>
      <c r="L25" s="301">
        <v>104</v>
      </c>
      <c r="M25" s="286"/>
      <c r="N25" s="289"/>
      <c r="O25" s="289"/>
      <c r="P25" s="289"/>
      <c r="Q25" s="39"/>
    </row>
    <row r="26" spans="1:17" x14ac:dyDescent="0.2">
      <c r="A26" s="369"/>
      <c r="B26" s="369"/>
      <c r="C26" s="369"/>
      <c r="D26" s="557"/>
      <c r="E26" s="302" t="s">
        <v>367</v>
      </c>
      <c r="F26" s="303"/>
      <c r="G26" s="298"/>
      <c r="H26" s="293"/>
      <c r="I26" s="293"/>
      <c r="J26" s="551" t="s">
        <v>55</v>
      </c>
      <c r="K26" s="293"/>
      <c r="L26" s="553" t="s">
        <v>55</v>
      </c>
      <c r="M26" s="553"/>
      <c r="N26" s="553"/>
      <c r="O26" s="553"/>
      <c r="P26" s="554"/>
      <c r="Q26" s="94"/>
    </row>
    <row r="27" spans="1:17" x14ac:dyDescent="0.2">
      <c r="A27" s="369"/>
      <c r="B27" s="369"/>
      <c r="C27" s="369"/>
      <c r="D27" s="557"/>
      <c r="E27" s="302" t="s">
        <v>371</v>
      </c>
      <c r="F27" s="303"/>
      <c r="G27" s="298"/>
      <c r="H27" s="293"/>
      <c r="I27" s="293"/>
      <c r="J27" s="552"/>
      <c r="K27" s="293"/>
      <c r="L27" s="555"/>
      <c r="M27" s="555"/>
      <c r="N27" s="555"/>
      <c r="O27" s="555"/>
      <c r="P27" s="556"/>
      <c r="Q27" s="94"/>
    </row>
    <row r="28" spans="1:17" ht="51" x14ac:dyDescent="0.2">
      <c r="A28" s="369"/>
      <c r="B28" s="369"/>
      <c r="C28" s="369"/>
      <c r="D28" s="411" t="s">
        <v>955</v>
      </c>
      <c r="E28" s="283">
        <v>8</v>
      </c>
      <c r="F28" s="299" t="s">
        <v>969</v>
      </c>
      <c r="G28" s="285" t="s">
        <v>967</v>
      </c>
      <c r="H28" s="286">
        <f>SUM(H29:H30)</f>
        <v>0</v>
      </c>
      <c r="I28" s="296"/>
      <c r="J28" s="296" t="s">
        <v>959</v>
      </c>
      <c r="K28" s="286">
        <f>SUM(K29:K30)</f>
        <v>0</v>
      </c>
      <c r="L28" s="301">
        <v>178</v>
      </c>
      <c r="M28" s="286"/>
      <c r="N28" s="289"/>
      <c r="O28" s="289"/>
      <c r="P28" s="289"/>
      <c r="Q28" s="39"/>
    </row>
    <row r="29" spans="1:17" x14ac:dyDescent="0.2">
      <c r="A29" s="369"/>
      <c r="B29" s="369"/>
      <c r="C29" s="369"/>
      <c r="D29" s="557"/>
      <c r="E29" s="302" t="s">
        <v>397</v>
      </c>
      <c r="F29" s="303"/>
      <c r="G29" s="298"/>
      <c r="H29" s="293"/>
      <c r="I29" s="293"/>
      <c r="J29" s="551" t="s">
        <v>55</v>
      </c>
      <c r="K29" s="293"/>
      <c r="L29" s="553" t="s">
        <v>55</v>
      </c>
      <c r="M29" s="553"/>
      <c r="N29" s="553"/>
      <c r="O29" s="553"/>
      <c r="P29" s="554"/>
      <c r="Q29" s="94"/>
    </row>
    <row r="30" spans="1:17" x14ac:dyDescent="0.2">
      <c r="A30" s="369"/>
      <c r="B30" s="369"/>
      <c r="C30" s="369"/>
      <c r="D30" s="557"/>
      <c r="E30" s="302" t="s">
        <v>401</v>
      </c>
      <c r="F30" s="303"/>
      <c r="G30" s="298"/>
      <c r="H30" s="293"/>
      <c r="I30" s="293"/>
      <c r="J30" s="552"/>
      <c r="K30" s="293"/>
      <c r="L30" s="555"/>
      <c r="M30" s="555"/>
      <c r="N30" s="555"/>
      <c r="O30" s="555"/>
      <c r="P30" s="556"/>
      <c r="Q30" s="94"/>
    </row>
    <row r="31" spans="1:17" ht="38.25" x14ac:dyDescent="0.2">
      <c r="A31" s="369"/>
      <c r="B31" s="369"/>
      <c r="C31" s="369"/>
      <c r="D31" s="411" t="s">
        <v>955</v>
      </c>
      <c r="E31" s="283">
        <v>9</v>
      </c>
      <c r="F31" s="299" t="s">
        <v>970</v>
      </c>
      <c r="G31" s="285" t="s">
        <v>971</v>
      </c>
      <c r="H31" s="286">
        <f>SUM(H32:H33)</f>
        <v>0</v>
      </c>
      <c r="I31" s="296"/>
      <c r="J31" s="296" t="s">
        <v>963</v>
      </c>
      <c r="K31" s="286">
        <f>SUM(K32:K33)</f>
        <v>0</v>
      </c>
      <c r="L31" s="301">
        <v>23</v>
      </c>
      <c r="M31" s="286"/>
      <c r="N31" s="289"/>
      <c r="O31" s="289"/>
      <c r="P31" s="289"/>
      <c r="Q31" s="39"/>
    </row>
    <row r="32" spans="1:17" x14ac:dyDescent="0.2">
      <c r="A32" s="369"/>
      <c r="B32" s="369"/>
      <c r="C32" s="369"/>
      <c r="D32" s="557"/>
      <c r="E32" s="302" t="s">
        <v>409</v>
      </c>
      <c r="F32" s="303"/>
      <c r="G32" s="298"/>
      <c r="H32" s="293"/>
      <c r="I32" s="293"/>
      <c r="J32" s="551" t="s">
        <v>55</v>
      </c>
      <c r="K32" s="293"/>
      <c r="L32" s="553" t="s">
        <v>55</v>
      </c>
      <c r="M32" s="553"/>
      <c r="N32" s="553"/>
      <c r="O32" s="553"/>
      <c r="P32" s="554"/>
      <c r="Q32" s="94"/>
    </row>
    <row r="33" spans="1:17" x14ac:dyDescent="0.2">
      <c r="A33" s="369"/>
      <c r="B33" s="369"/>
      <c r="C33" s="369"/>
      <c r="D33" s="557"/>
      <c r="E33" s="302" t="s">
        <v>413</v>
      </c>
      <c r="F33" s="303"/>
      <c r="G33" s="298"/>
      <c r="H33" s="293"/>
      <c r="I33" s="293"/>
      <c r="J33" s="552"/>
      <c r="K33" s="293"/>
      <c r="L33" s="555"/>
      <c r="M33" s="555"/>
      <c r="N33" s="555"/>
      <c r="O33" s="555"/>
      <c r="P33" s="556"/>
      <c r="Q33" s="94"/>
    </row>
    <row r="34" spans="1:17" ht="25.5" x14ac:dyDescent="0.2">
      <c r="A34" s="369"/>
      <c r="B34" s="369"/>
      <c r="C34" s="369"/>
      <c r="D34" s="411" t="s">
        <v>955</v>
      </c>
      <c r="E34" s="283">
        <v>10</v>
      </c>
      <c r="F34" s="299" t="s">
        <v>972</v>
      </c>
      <c r="G34" s="299" t="s">
        <v>971</v>
      </c>
      <c r="H34" s="286">
        <f>SUM(H35:H36)</f>
        <v>0</v>
      </c>
      <c r="I34" s="296"/>
      <c r="J34" s="296" t="s">
        <v>959</v>
      </c>
      <c r="K34" s="286">
        <f>SUM(K35:K36)</f>
        <v>0</v>
      </c>
      <c r="L34" s="301">
        <v>10</v>
      </c>
      <c r="M34" s="286"/>
      <c r="N34" s="289"/>
      <c r="O34" s="289"/>
      <c r="P34" s="289"/>
      <c r="Q34" s="39"/>
    </row>
    <row r="35" spans="1:17" x14ac:dyDescent="0.2">
      <c r="A35" s="369"/>
      <c r="B35" s="369"/>
      <c r="C35" s="369"/>
      <c r="D35" s="557"/>
      <c r="E35" s="302" t="s">
        <v>426</v>
      </c>
      <c r="F35" s="303"/>
      <c r="G35" s="298"/>
      <c r="H35" s="293"/>
      <c r="I35" s="293"/>
      <c r="J35" s="551" t="s">
        <v>55</v>
      </c>
      <c r="K35" s="293"/>
      <c r="L35" s="553" t="s">
        <v>55</v>
      </c>
      <c r="M35" s="553"/>
      <c r="N35" s="553"/>
      <c r="O35" s="553"/>
      <c r="P35" s="554"/>
      <c r="Q35" s="94"/>
    </row>
    <row r="36" spans="1:17" x14ac:dyDescent="0.2">
      <c r="A36" s="369"/>
      <c r="B36" s="369"/>
      <c r="C36" s="369"/>
      <c r="D36" s="557"/>
      <c r="E36" s="302" t="s">
        <v>428</v>
      </c>
      <c r="F36" s="303"/>
      <c r="G36" s="298"/>
      <c r="H36" s="293"/>
      <c r="I36" s="293"/>
      <c r="J36" s="552"/>
      <c r="K36" s="293"/>
      <c r="L36" s="555"/>
      <c r="M36" s="555"/>
      <c r="N36" s="555"/>
      <c r="O36" s="555"/>
      <c r="P36" s="556"/>
      <c r="Q36" s="94"/>
    </row>
    <row r="37" spans="1:17" x14ac:dyDescent="0.2">
      <c r="A37" s="369"/>
      <c r="B37" s="369"/>
      <c r="C37" s="369"/>
      <c r="D37" s="411" t="s">
        <v>973</v>
      </c>
      <c r="E37" s="283">
        <v>11</v>
      </c>
      <c r="F37" s="299" t="s">
        <v>966</v>
      </c>
      <c r="G37" s="285" t="s">
        <v>95</v>
      </c>
      <c r="H37" s="286">
        <f>SUM(H38:H39)</f>
        <v>0</v>
      </c>
      <c r="I37" s="296"/>
      <c r="J37" s="296" t="s">
        <v>959</v>
      </c>
      <c r="K37" s="286">
        <f>SUM(K38:K39)</f>
        <v>0</v>
      </c>
      <c r="L37" s="283">
        <v>415</v>
      </c>
      <c r="M37" s="286"/>
      <c r="N37" s="289"/>
      <c r="O37" s="289"/>
      <c r="P37" s="289"/>
      <c r="Q37" s="39"/>
    </row>
    <row r="38" spans="1:17" x14ac:dyDescent="0.2">
      <c r="A38" s="369"/>
      <c r="B38" s="369"/>
      <c r="C38" s="369"/>
      <c r="D38" s="557"/>
      <c r="E38" s="302" t="s">
        <v>436</v>
      </c>
      <c r="F38" s="303"/>
      <c r="G38" s="298"/>
      <c r="H38" s="293"/>
      <c r="I38" s="293"/>
      <c r="J38" s="551" t="s">
        <v>55</v>
      </c>
      <c r="K38" s="293"/>
      <c r="L38" s="553" t="s">
        <v>55</v>
      </c>
      <c r="M38" s="553"/>
      <c r="N38" s="553"/>
      <c r="O38" s="553"/>
      <c r="P38" s="554"/>
      <c r="Q38" s="94"/>
    </row>
    <row r="39" spans="1:17" x14ac:dyDescent="0.2">
      <c r="A39" s="369"/>
      <c r="B39" s="369"/>
      <c r="C39" s="369"/>
      <c r="D39" s="557"/>
      <c r="E39" s="302" t="s">
        <v>440</v>
      </c>
      <c r="F39" s="303"/>
      <c r="G39" s="298"/>
      <c r="H39" s="293"/>
      <c r="I39" s="293"/>
      <c r="J39" s="552"/>
      <c r="K39" s="293"/>
      <c r="L39" s="555"/>
      <c r="M39" s="555"/>
      <c r="N39" s="555"/>
      <c r="O39" s="555"/>
      <c r="P39" s="556"/>
      <c r="Q39" s="94"/>
    </row>
    <row r="40" spans="1:17" ht="25.5" x14ac:dyDescent="0.2">
      <c r="A40" s="369"/>
      <c r="B40" s="369"/>
      <c r="C40" s="369"/>
      <c r="D40" s="411" t="s">
        <v>973</v>
      </c>
      <c r="E40" s="283">
        <v>12</v>
      </c>
      <c r="F40" s="299" t="s">
        <v>974</v>
      </c>
      <c r="G40" s="285" t="s">
        <v>95</v>
      </c>
      <c r="H40" s="286">
        <f>SUM(H41:H42)</f>
        <v>0</v>
      </c>
      <c r="I40" s="296"/>
      <c r="J40" s="296" t="s">
        <v>963</v>
      </c>
      <c r="K40" s="286">
        <f>SUM(K41:K42)</f>
        <v>0</v>
      </c>
      <c r="L40" s="283">
        <v>152</v>
      </c>
      <c r="M40" s="286"/>
      <c r="N40" s="289"/>
      <c r="O40" s="289"/>
      <c r="P40" s="289"/>
      <c r="Q40" s="39"/>
    </row>
    <row r="41" spans="1:17" x14ac:dyDescent="0.2">
      <c r="A41" s="369"/>
      <c r="B41" s="369"/>
      <c r="C41" s="369"/>
      <c r="D41" s="557"/>
      <c r="E41" s="302" t="s">
        <v>452</v>
      </c>
      <c r="F41" s="303"/>
      <c r="G41" s="298"/>
      <c r="H41" s="293"/>
      <c r="I41" s="293"/>
      <c r="J41" s="551" t="s">
        <v>55</v>
      </c>
      <c r="K41" s="293"/>
      <c r="L41" s="553" t="s">
        <v>55</v>
      </c>
      <c r="M41" s="553"/>
      <c r="N41" s="553"/>
      <c r="O41" s="553"/>
      <c r="P41" s="554"/>
      <c r="Q41" s="94"/>
    </row>
    <row r="42" spans="1:17" x14ac:dyDescent="0.2">
      <c r="A42" s="369"/>
      <c r="B42" s="369"/>
      <c r="C42" s="369"/>
      <c r="D42" s="557"/>
      <c r="E42" s="302" t="s">
        <v>456</v>
      </c>
      <c r="F42" s="303"/>
      <c r="G42" s="298"/>
      <c r="H42" s="293"/>
      <c r="I42" s="293"/>
      <c r="J42" s="552"/>
      <c r="K42" s="293"/>
      <c r="L42" s="555"/>
      <c r="M42" s="555"/>
      <c r="N42" s="555"/>
      <c r="O42" s="555"/>
      <c r="P42" s="556"/>
      <c r="Q42" s="94"/>
    </row>
    <row r="43" spans="1:17" ht="38.25" x14ac:dyDescent="0.2">
      <c r="A43" s="369"/>
      <c r="B43" s="369"/>
      <c r="C43" s="369"/>
      <c r="D43" s="411" t="s">
        <v>973</v>
      </c>
      <c r="E43" s="283">
        <v>13</v>
      </c>
      <c r="F43" s="299" t="s">
        <v>975</v>
      </c>
      <c r="G43" s="285" t="s">
        <v>976</v>
      </c>
      <c r="H43" s="286">
        <f>SUM(H44:H45)</f>
        <v>0</v>
      </c>
      <c r="I43" s="296"/>
      <c r="J43" s="296" t="s">
        <v>959</v>
      </c>
      <c r="K43" s="286">
        <f>SUM(K44:K45)</f>
        <v>0</v>
      </c>
      <c r="L43" s="283">
        <v>74</v>
      </c>
      <c r="M43" s="286"/>
      <c r="N43" s="289"/>
      <c r="O43" s="289"/>
      <c r="P43" s="289"/>
      <c r="Q43" s="39"/>
    </row>
    <row r="44" spans="1:17" x14ac:dyDescent="0.2">
      <c r="A44" s="369"/>
      <c r="B44" s="369"/>
      <c r="C44" s="369"/>
      <c r="D44" s="557"/>
      <c r="E44" s="302" t="s">
        <v>485</v>
      </c>
      <c r="F44" s="303"/>
      <c r="G44" s="298"/>
      <c r="H44" s="293"/>
      <c r="I44" s="293"/>
      <c r="J44" s="551" t="s">
        <v>55</v>
      </c>
      <c r="K44" s="293"/>
      <c r="L44" s="558"/>
      <c r="M44" s="558"/>
      <c r="N44" s="558"/>
      <c r="O44" s="558"/>
      <c r="P44" s="559"/>
      <c r="Q44" s="94"/>
    </row>
    <row r="45" spans="1:17" x14ac:dyDescent="0.2">
      <c r="A45" s="369"/>
      <c r="B45" s="369"/>
      <c r="C45" s="369"/>
      <c r="D45" s="557"/>
      <c r="E45" s="302" t="s">
        <v>489</v>
      </c>
      <c r="F45" s="303"/>
      <c r="G45" s="298"/>
      <c r="H45" s="293"/>
      <c r="I45" s="293"/>
      <c r="J45" s="552"/>
      <c r="K45" s="293"/>
      <c r="L45" s="560"/>
      <c r="M45" s="560"/>
      <c r="N45" s="560"/>
      <c r="O45" s="560"/>
      <c r="P45" s="561"/>
      <c r="Q45" s="94"/>
    </row>
    <row r="46" spans="1:17" ht="25.5" x14ac:dyDescent="0.2">
      <c r="A46" s="369"/>
      <c r="B46" s="369"/>
      <c r="C46" s="369"/>
      <c r="D46" s="411" t="s">
        <v>973</v>
      </c>
      <c r="E46" s="283">
        <v>14</v>
      </c>
      <c r="F46" s="299" t="s">
        <v>977</v>
      </c>
      <c r="G46" s="285" t="s">
        <v>575</v>
      </c>
      <c r="H46" s="286">
        <f>SUM(H47:H48)</f>
        <v>0</v>
      </c>
      <c r="I46" s="296"/>
      <c r="J46" s="296">
        <v>54</v>
      </c>
      <c r="K46" s="286">
        <f>SUM(K47:K48)</f>
        <v>0</v>
      </c>
      <c r="L46" s="283">
        <v>54</v>
      </c>
      <c r="M46" s="286"/>
      <c r="N46" s="289"/>
      <c r="O46" s="289"/>
      <c r="P46" s="289"/>
      <c r="Q46" s="39"/>
    </row>
    <row r="47" spans="1:17" x14ac:dyDescent="0.2">
      <c r="A47" s="369"/>
      <c r="B47" s="369"/>
      <c r="C47" s="369"/>
      <c r="D47" s="557"/>
      <c r="E47" s="302" t="s">
        <v>505</v>
      </c>
      <c r="F47" s="303"/>
      <c r="G47" s="298"/>
      <c r="H47" s="293"/>
      <c r="I47" s="293"/>
      <c r="J47" s="551" t="s">
        <v>55</v>
      </c>
      <c r="K47" s="293"/>
      <c r="L47" s="553" t="s">
        <v>55</v>
      </c>
      <c r="M47" s="553"/>
      <c r="N47" s="553"/>
      <c r="O47" s="553"/>
      <c r="P47" s="554"/>
      <c r="Q47" s="94"/>
    </row>
    <row r="48" spans="1:17" x14ac:dyDescent="0.2">
      <c r="A48" s="369"/>
      <c r="B48" s="369"/>
      <c r="C48" s="369"/>
      <c r="D48" s="557"/>
      <c r="E48" s="302" t="s">
        <v>508</v>
      </c>
      <c r="F48" s="303"/>
      <c r="G48" s="298"/>
      <c r="H48" s="293"/>
      <c r="I48" s="293"/>
      <c r="J48" s="552"/>
      <c r="K48" s="293"/>
      <c r="L48" s="555"/>
      <c r="M48" s="555"/>
      <c r="N48" s="555"/>
      <c r="O48" s="555"/>
      <c r="P48" s="556"/>
      <c r="Q48" s="94"/>
    </row>
    <row r="49" spans="1:17" ht="38.25" x14ac:dyDescent="0.2">
      <c r="A49" s="369"/>
      <c r="B49" s="369"/>
      <c r="C49" s="369"/>
      <c r="D49" s="411" t="s">
        <v>973</v>
      </c>
      <c r="E49" s="283">
        <v>15</v>
      </c>
      <c r="F49" s="299" t="s">
        <v>978</v>
      </c>
      <c r="G49" s="285" t="s">
        <v>979</v>
      </c>
      <c r="H49" s="286">
        <f>SUM(H50:H51)</f>
        <v>0</v>
      </c>
      <c r="I49" s="296"/>
      <c r="J49" s="296" t="s">
        <v>959</v>
      </c>
      <c r="K49" s="286">
        <f>SUM(K50:K51)</f>
        <v>0</v>
      </c>
      <c r="L49" s="283">
        <v>12</v>
      </c>
      <c r="M49" s="286"/>
      <c r="N49" s="289"/>
      <c r="O49" s="289"/>
      <c r="P49" s="289"/>
      <c r="Q49" s="39"/>
    </row>
    <row r="50" spans="1:17" x14ac:dyDescent="0.2">
      <c r="A50" s="369"/>
      <c r="B50" s="369"/>
      <c r="C50" s="369"/>
      <c r="D50" s="557"/>
      <c r="E50" s="302" t="s">
        <v>515</v>
      </c>
      <c r="F50" s="303"/>
      <c r="G50" s="298"/>
      <c r="H50" s="293"/>
      <c r="I50" s="293"/>
      <c r="J50" s="551" t="s">
        <v>55</v>
      </c>
      <c r="K50" s="293"/>
      <c r="L50" s="553" t="s">
        <v>55</v>
      </c>
      <c r="M50" s="553"/>
      <c r="N50" s="553"/>
      <c r="O50" s="553"/>
      <c r="P50" s="554"/>
      <c r="Q50" s="94"/>
    </row>
    <row r="51" spans="1:17" x14ac:dyDescent="0.2">
      <c r="A51" s="369"/>
      <c r="B51" s="369"/>
      <c r="C51" s="369"/>
      <c r="D51" s="557"/>
      <c r="E51" s="302" t="s">
        <v>520</v>
      </c>
      <c r="F51" s="303"/>
      <c r="G51" s="298"/>
      <c r="H51" s="293"/>
      <c r="I51" s="293"/>
      <c r="J51" s="552"/>
      <c r="K51" s="293"/>
      <c r="L51" s="555"/>
      <c r="M51" s="555"/>
      <c r="N51" s="555"/>
      <c r="O51" s="555"/>
      <c r="P51" s="556"/>
      <c r="Q51" s="94"/>
    </row>
    <row r="52" spans="1:17" ht="38.25" x14ac:dyDescent="0.2">
      <c r="A52" s="369"/>
      <c r="B52" s="369"/>
      <c r="C52" s="369"/>
      <c r="D52" s="411" t="s">
        <v>973</v>
      </c>
      <c r="E52" s="283">
        <v>16</v>
      </c>
      <c r="F52" s="299" t="s">
        <v>980</v>
      </c>
      <c r="G52" s="285" t="s">
        <v>979</v>
      </c>
      <c r="H52" s="286">
        <f>SUM(H53:H54)</f>
        <v>0</v>
      </c>
      <c r="I52" s="296"/>
      <c r="J52" s="296" t="s">
        <v>963</v>
      </c>
      <c r="K52" s="286">
        <f>SUM(K53:K54)</f>
        <v>0</v>
      </c>
      <c r="L52" s="283">
        <v>7</v>
      </c>
      <c r="M52" s="286"/>
      <c r="N52" s="289"/>
      <c r="O52" s="289"/>
      <c r="P52" s="289"/>
      <c r="Q52" s="39"/>
    </row>
    <row r="53" spans="1:17" x14ac:dyDescent="0.2">
      <c r="A53" s="369"/>
      <c r="B53" s="369"/>
      <c r="C53" s="369"/>
      <c r="D53" s="557"/>
      <c r="E53" s="302" t="s">
        <v>524</v>
      </c>
      <c r="F53" s="303"/>
      <c r="G53" s="298"/>
      <c r="H53" s="293"/>
      <c r="I53" s="293"/>
      <c r="J53" s="551" t="s">
        <v>55</v>
      </c>
      <c r="K53" s="293"/>
      <c r="L53" s="553" t="s">
        <v>55</v>
      </c>
      <c r="M53" s="553"/>
      <c r="N53" s="553"/>
      <c r="O53" s="553"/>
      <c r="P53" s="554"/>
      <c r="Q53" s="94"/>
    </row>
    <row r="54" spans="1:17" x14ac:dyDescent="0.2">
      <c r="A54" s="369"/>
      <c r="B54" s="369"/>
      <c r="C54" s="369"/>
      <c r="D54" s="557"/>
      <c r="E54" s="302" t="s">
        <v>528</v>
      </c>
      <c r="F54" s="303"/>
      <c r="G54" s="298"/>
      <c r="H54" s="293"/>
      <c r="I54" s="293"/>
      <c r="J54" s="552"/>
      <c r="K54" s="293"/>
      <c r="L54" s="555"/>
      <c r="M54" s="555"/>
      <c r="N54" s="555"/>
      <c r="O54" s="555"/>
      <c r="P54" s="556"/>
      <c r="Q54" s="94"/>
    </row>
    <row r="55" spans="1:17" ht="38.25" x14ac:dyDescent="0.2">
      <c r="A55" s="369"/>
      <c r="B55" s="369"/>
      <c r="C55" s="369"/>
      <c r="D55" s="411"/>
      <c r="E55" s="283">
        <v>17</v>
      </c>
      <c r="F55" s="299" t="s">
        <v>981</v>
      </c>
      <c r="G55" s="285" t="s">
        <v>95</v>
      </c>
      <c r="H55" s="286">
        <f>SUM(H56:H57)</f>
        <v>0</v>
      </c>
      <c r="I55" s="296"/>
      <c r="J55" s="296" t="s">
        <v>963</v>
      </c>
      <c r="K55" s="286">
        <f>SUM(K56:K57)</f>
        <v>0</v>
      </c>
      <c r="L55" s="283">
        <v>1407</v>
      </c>
      <c r="M55" s="286"/>
      <c r="N55" s="289"/>
      <c r="O55" s="289"/>
      <c r="P55" s="289"/>
      <c r="Q55" s="39"/>
    </row>
    <row r="56" spans="1:17" x14ac:dyDescent="0.2">
      <c r="A56" s="369"/>
      <c r="B56" s="369"/>
      <c r="C56" s="369"/>
      <c r="D56" s="557"/>
      <c r="E56" s="302" t="s">
        <v>533</v>
      </c>
      <c r="F56" s="303"/>
      <c r="G56" s="298"/>
      <c r="H56" s="293"/>
      <c r="I56" s="293"/>
      <c r="J56" s="551" t="s">
        <v>55</v>
      </c>
      <c r="K56" s="293"/>
      <c r="L56" s="553" t="s">
        <v>55</v>
      </c>
      <c r="M56" s="553"/>
      <c r="N56" s="553"/>
      <c r="O56" s="553"/>
      <c r="P56" s="554"/>
      <c r="Q56" s="94"/>
    </row>
    <row r="57" spans="1:17" x14ac:dyDescent="0.2">
      <c r="A57" s="369"/>
      <c r="B57" s="369"/>
      <c r="C57" s="369"/>
      <c r="D57" s="557"/>
      <c r="E57" s="302" t="s">
        <v>537</v>
      </c>
      <c r="F57" s="303"/>
      <c r="G57" s="298"/>
      <c r="H57" s="293"/>
      <c r="I57" s="293"/>
      <c r="J57" s="552"/>
      <c r="K57" s="293"/>
      <c r="L57" s="555"/>
      <c r="M57" s="555"/>
      <c r="N57" s="555"/>
      <c r="O57" s="555"/>
      <c r="P57" s="556"/>
      <c r="Q57" s="94"/>
    </row>
    <row r="58" spans="1:17" ht="25.5" x14ac:dyDescent="0.2">
      <c r="A58" s="369"/>
      <c r="B58" s="369"/>
      <c r="C58" s="369"/>
      <c r="D58" s="550"/>
      <c r="E58" s="283">
        <v>18</v>
      </c>
      <c r="F58" s="299" t="s">
        <v>982</v>
      </c>
      <c r="G58" s="299" t="s">
        <v>95</v>
      </c>
      <c r="H58" s="286">
        <v>0</v>
      </c>
      <c r="I58" s="296"/>
      <c r="J58" s="296" t="s">
        <v>963</v>
      </c>
      <c r="K58" s="286">
        <v>0</v>
      </c>
      <c r="L58" s="301">
        <v>450</v>
      </c>
      <c r="M58" s="286"/>
      <c r="N58" s="289"/>
      <c r="O58" s="289"/>
      <c r="P58" s="289"/>
      <c r="Q58" s="39"/>
    </row>
    <row r="59" spans="1:17" x14ac:dyDescent="0.2">
      <c r="A59" s="369"/>
      <c r="B59" s="369"/>
      <c r="C59" s="369"/>
      <c r="D59" s="550"/>
      <c r="E59" s="302"/>
      <c r="F59" s="303"/>
      <c r="G59" s="298"/>
      <c r="H59" s="293"/>
      <c r="I59" s="293"/>
      <c r="J59" s="551"/>
      <c r="K59" s="293"/>
      <c r="L59" s="553"/>
      <c r="M59" s="553"/>
      <c r="N59" s="553"/>
      <c r="O59" s="553"/>
      <c r="P59" s="554"/>
      <c r="Q59" s="94"/>
    </row>
    <row r="60" spans="1:17" x14ac:dyDescent="0.2">
      <c r="A60" s="369"/>
      <c r="B60" s="369"/>
      <c r="C60" s="369"/>
      <c r="D60" s="550"/>
      <c r="E60" s="302"/>
      <c r="F60" s="303"/>
      <c r="G60" s="298"/>
      <c r="H60" s="293"/>
      <c r="I60" s="293"/>
      <c r="J60" s="552"/>
      <c r="K60" s="293"/>
      <c r="L60" s="555"/>
      <c r="M60" s="555"/>
      <c r="N60" s="555"/>
      <c r="O60" s="555"/>
      <c r="P60" s="556"/>
      <c r="Q60" s="94"/>
    </row>
    <row r="61" spans="1:17" ht="38.25" x14ac:dyDescent="0.2">
      <c r="A61" s="369"/>
      <c r="B61" s="369"/>
      <c r="C61" s="369"/>
      <c r="D61" s="550"/>
      <c r="E61" s="283">
        <v>19</v>
      </c>
      <c r="F61" s="299" t="s">
        <v>983</v>
      </c>
      <c r="G61" s="299"/>
      <c r="H61" s="286">
        <v>0</v>
      </c>
      <c r="I61" s="296"/>
      <c r="J61" s="296" t="s">
        <v>963</v>
      </c>
      <c r="K61" s="286">
        <v>0</v>
      </c>
      <c r="L61" s="301">
        <v>44</v>
      </c>
      <c r="M61" s="286"/>
      <c r="N61" s="289"/>
      <c r="O61" s="289"/>
      <c r="P61" s="289"/>
      <c r="Q61" s="39"/>
    </row>
    <row r="62" spans="1:17" x14ac:dyDescent="0.2">
      <c r="A62" s="369"/>
      <c r="B62" s="369"/>
      <c r="C62" s="369"/>
      <c r="D62" s="550"/>
      <c r="E62" s="302"/>
      <c r="F62" s="303"/>
      <c r="G62" s="298"/>
      <c r="H62" s="293"/>
      <c r="I62" s="293"/>
      <c r="J62" s="551"/>
      <c r="K62" s="293"/>
      <c r="L62" s="553"/>
      <c r="M62" s="553"/>
      <c r="N62" s="553"/>
      <c r="O62" s="553"/>
      <c r="P62" s="554"/>
      <c r="Q62" s="94"/>
    </row>
    <row r="63" spans="1:17" x14ac:dyDescent="0.2">
      <c r="A63" s="369"/>
      <c r="B63" s="369"/>
      <c r="C63" s="369"/>
      <c r="D63" s="550"/>
      <c r="E63" s="302"/>
      <c r="F63" s="303"/>
      <c r="G63" s="298"/>
      <c r="H63" s="293"/>
      <c r="I63" s="293"/>
      <c r="J63" s="552"/>
      <c r="K63" s="293"/>
      <c r="L63" s="555"/>
      <c r="M63" s="555"/>
      <c r="N63" s="555"/>
      <c r="O63" s="555"/>
      <c r="P63" s="556"/>
      <c r="Q63" s="94"/>
    </row>
    <row r="64" spans="1:17" ht="15.75" x14ac:dyDescent="0.2">
      <c r="A64" s="369"/>
      <c r="B64" s="369"/>
      <c r="C64" s="369"/>
      <c r="D64" s="369"/>
      <c r="E64" s="42">
        <v>20</v>
      </c>
      <c r="F64" s="26" t="s">
        <v>984</v>
      </c>
      <c r="G64" s="26"/>
      <c r="H64" s="60">
        <v>0</v>
      </c>
      <c r="I64" s="30"/>
      <c r="J64" s="30" t="s">
        <v>985</v>
      </c>
      <c r="K64" s="60">
        <v>0</v>
      </c>
      <c r="L64" s="38">
        <v>80</v>
      </c>
      <c r="M64" s="60"/>
      <c r="N64" s="61"/>
      <c r="O64" s="61"/>
      <c r="P64" s="61"/>
      <c r="Q64" s="39"/>
    </row>
    <row r="65" spans="1:17" ht="15.75" x14ac:dyDescent="0.2">
      <c r="A65" s="369"/>
      <c r="B65" s="369"/>
      <c r="C65" s="369"/>
      <c r="D65" s="369"/>
      <c r="E65" s="45"/>
      <c r="F65" s="41"/>
      <c r="G65" s="33"/>
      <c r="H65" s="36"/>
      <c r="I65" s="36"/>
      <c r="J65" s="400"/>
      <c r="K65" s="36"/>
      <c r="L65" s="402"/>
      <c r="M65" s="402"/>
      <c r="N65" s="402"/>
      <c r="O65" s="402"/>
      <c r="P65" s="403"/>
      <c r="Q65" s="94"/>
    </row>
    <row r="66" spans="1:17" ht="15.75" x14ac:dyDescent="0.2">
      <c r="A66" s="369"/>
      <c r="B66" s="369"/>
      <c r="C66" s="369"/>
      <c r="D66" s="369"/>
      <c r="E66" s="45"/>
      <c r="F66" s="41"/>
      <c r="G66" s="33"/>
      <c r="H66" s="36"/>
      <c r="I66" s="36"/>
      <c r="J66" s="401"/>
      <c r="K66" s="36"/>
      <c r="L66" s="404"/>
      <c r="M66" s="404"/>
      <c r="N66" s="404"/>
      <c r="O66" s="404"/>
      <c r="P66" s="405"/>
      <c r="Q66" s="94"/>
    </row>
    <row r="67" spans="1:17" ht="15.75" x14ac:dyDescent="0.2">
      <c r="A67" s="369"/>
      <c r="B67" s="369"/>
      <c r="C67" s="369"/>
      <c r="D67" s="369"/>
      <c r="E67" s="42"/>
      <c r="F67" s="26"/>
      <c r="G67" s="26"/>
      <c r="H67" s="60"/>
      <c r="I67" s="30"/>
      <c r="J67" s="30"/>
      <c r="K67" s="60"/>
      <c r="L67" s="38"/>
      <c r="M67" s="60"/>
      <c r="N67" s="61"/>
      <c r="O67" s="61"/>
      <c r="P67" s="61"/>
      <c r="Q67" s="39"/>
    </row>
    <row r="68" spans="1:17" ht="15.75" x14ac:dyDescent="0.2">
      <c r="A68" s="369"/>
      <c r="B68" s="369"/>
      <c r="C68" s="369"/>
      <c r="D68" s="369"/>
      <c r="E68" s="45"/>
      <c r="F68" s="41"/>
      <c r="G68" s="33"/>
      <c r="H68" s="36"/>
      <c r="I68" s="36"/>
      <c r="J68" s="400" t="s">
        <v>55</v>
      </c>
      <c r="K68" s="36"/>
      <c r="L68" s="402" t="s">
        <v>55</v>
      </c>
      <c r="M68" s="402"/>
      <c r="N68" s="402"/>
      <c r="O68" s="402"/>
      <c r="P68" s="403"/>
      <c r="Q68" s="94"/>
    </row>
    <row r="69" spans="1:17" ht="15.75" x14ac:dyDescent="0.2">
      <c r="A69" s="369"/>
      <c r="B69" s="369"/>
      <c r="C69" s="369"/>
      <c r="D69" s="369"/>
      <c r="E69" s="45"/>
      <c r="F69" s="41"/>
      <c r="G69" s="33"/>
      <c r="H69" s="36"/>
      <c r="I69" s="36"/>
      <c r="J69" s="401"/>
      <c r="K69" s="36"/>
      <c r="L69" s="404"/>
      <c r="M69" s="404"/>
      <c r="N69" s="404"/>
      <c r="O69" s="404"/>
      <c r="P69" s="405"/>
      <c r="Q69" s="94"/>
    </row>
  </sheetData>
  <mergeCells count="154">
    <mergeCell ref="A2:C3"/>
    <mergeCell ref="D2:J3"/>
    <mergeCell ref="K2:L3"/>
    <mergeCell ref="M2:P3"/>
    <mergeCell ref="Q2:Q5"/>
    <mergeCell ref="A4:A5"/>
    <mergeCell ref="B4:B5"/>
    <mergeCell ref="C4:C5"/>
    <mergeCell ref="D4:D5"/>
    <mergeCell ref="E4:E5"/>
    <mergeCell ref="Q6:Q9"/>
    <mergeCell ref="A7:A9"/>
    <mergeCell ref="B7:B9"/>
    <mergeCell ref="C7:C9"/>
    <mergeCell ref="D7:D9"/>
    <mergeCell ref="J8:J9"/>
    <mergeCell ref="L8:P9"/>
    <mergeCell ref="L4:L5"/>
    <mergeCell ref="M4:M5"/>
    <mergeCell ref="N4:N5"/>
    <mergeCell ref="O4:O5"/>
    <mergeCell ref="P4:P5"/>
    <mergeCell ref="A6:D6"/>
    <mergeCell ref="E6:F6"/>
    <mergeCell ref="F4:F5"/>
    <mergeCell ref="G4:G5"/>
    <mergeCell ref="H4:H5"/>
    <mergeCell ref="I4:I5"/>
    <mergeCell ref="J4:J5"/>
    <mergeCell ref="K4:K5"/>
    <mergeCell ref="A13:A15"/>
    <mergeCell ref="B13:B15"/>
    <mergeCell ref="C13:C15"/>
    <mergeCell ref="D13:D15"/>
    <mergeCell ref="Q13:Q15"/>
    <mergeCell ref="J14:J15"/>
    <mergeCell ref="L14:P15"/>
    <mergeCell ref="A10:A12"/>
    <mergeCell ref="B10:B12"/>
    <mergeCell ref="C10:C12"/>
    <mergeCell ref="D10:D12"/>
    <mergeCell ref="Q10:Q12"/>
    <mergeCell ref="J11:J12"/>
    <mergeCell ref="L11:P12"/>
    <mergeCell ref="Q17:Q18"/>
    <mergeCell ref="A19:A21"/>
    <mergeCell ref="B19:B21"/>
    <mergeCell ref="C19:C21"/>
    <mergeCell ref="D19:D21"/>
    <mergeCell ref="J20:J21"/>
    <mergeCell ref="L20:P21"/>
    <mergeCell ref="Q20:Q21"/>
    <mergeCell ref="A16:A18"/>
    <mergeCell ref="B16:B18"/>
    <mergeCell ref="C16:C18"/>
    <mergeCell ref="D16:D18"/>
    <mergeCell ref="J17:J18"/>
    <mergeCell ref="L17:P18"/>
    <mergeCell ref="A25:A27"/>
    <mergeCell ref="B25:B27"/>
    <mergeCell ref="C25:C27"/>
    <mergeCell ref="D25:D27"/>
    <mergeCell ref="J26:J27"/>
    <mergeCell ref="L26:P27"/>
    <mergeCell ref="A22:A24"/>
    <mergeCell ref="B22:B24"/>
    <mergeCell ref="C22:C24"/>
    <mergeCell ref="D22:D24"/>
    <mergeCell ref="J23:J24"/>
    <mergeCell ref="L23:P24"/>
    <mergeCell ref="A31:A33"/>
    <mergeCell ref="B31:B33"/>
    <mergeCell ref="C31:C33"/>
    <mergeCell ref="D31:D33"/>
    <mergeCell ref="J32:J33"/>
    <mergeCell ref="L32:P33"/>
    <mergeCell ref="A28:A30"/>
    <mergeCell ref="B28:B30"/>
    <mergeCell ref="C28:C30"/>
    <mergeCell ref="D28:D30"/>
    <mergeCell ref="J29:J30"/>
    <mergeCell ref="L29:P30"/>
    <mergeCell ref="A37:A39"/>
    <mergeCell ref="B37:B39"/>
    <mergeCell ref="C37:C39"/>
    <mergeCell ref="D37:D39"/>
    <mergeCell ref="J38:J39"/>
    <mergeCell ref="L38:P39"/>
    <mergeCell ref="A34:A36"/>
    <mergeCell ref="B34:B36"/>
    <mergeCell ref="C34:C36"/>
    <mergeCell ref="D34:D36"/>
    <mergeCell ref="J35:J36"/>
    <mergeCell ref="L35:P36"/>
    <mergeCell ref="A43:A45"/>
    <mergeCell ref="B43:B45"/>
    <mergeCell ref="C43:C45"/>
    <mergeCell ref="D43:D45"/>
    <mergeCell ref="J44:J45"/>
    <mergeCell ref="L44:P45"/>
    <mergeCell ref="A40:A42"/>
    <mergeCell ref="B40:B42"/>
    <mergeCell ref="C40:C42"/>
    <mergeCell ref="D40:D42"/>
    <mergeCell ref="J41:J42"/>
    <mergeCell ref="L41:P42"/>
    <mergeCell ref="A49:A51"/>
    <mergeCell ref="B49:B51"/>
    <mergeCell ref="C49:C51"/>
    <mergeCell ref="D49:D51"/>
    <mergeCell ref="J50:J51"/>
    <mergeCell ref="L50:P51"/>
    <mergeCell ref="A46:A48"/>
    <mergeCell ref="B46:B48"/>
    <mergeCell ref="C46:C48"/>
    <mergeCell ref="D46:D48"/>
    <mergeCell ref="J47:J48"/>
    <mergeCell ref="L47:P48"/>
    <mergeCell ref="A55:A57"/>
    <mergeCell ref="B55:B57"/>
    <mergeCell ref="C55:C57"/>
    <mergeCell ref="D55:D57"/>
    <mergeCell ref="J56:J57"/>
    <mergeCell ref="L56:P57"/>
    <mergeCell ref="A52:A54"/>
    <mergeCell ref="B52:B54"/>
    <mergeCell ref="C52:C54"/>
    <mergeCell ref="D52:D54"/>
    <mergeCell ref="J53:J54"/>
    <mergeCell ref="L53:P54"/>
    <mergeCell ref="A61:A63"/>
    <mergeCell ref="B61:B63"/>
    <mergeCell ref="C61:C63"/>
    <mergeCell ref="D61:D63"/>
    <mergeCell ref="J62:J63"/>
    <mergeCell ref="L62:P63"/>
    <mergeCell ref="A58:A60"/>
    <mergeCell ref="B58:B60"/>
    <mergeCell ref="C58:C60"/>
    <mergeCell ref="D58:D60"/>
    <mergeCell ref="J59:J60"/>
    <mergeCell ref="L59:P60"/>
    <mergeCell ref="A67:A69"/>
    <mergeCell ref="B67:B69"/>
    <mergeCell ref="C67:C69"/>
    <mergeCell ref="D67:D69"/>
    <mergeCell ref="J68:J69"/>
    <mergeCell ref="L68:P69"/>
    <mergeCell ref="A64:A66"/>
    <mergeCell ref="B64:B66"/>
    <mergeCell ref="C64:C66"/>
    <mergeCell ref="D64:D66"/>
    <mergeCell ref="J65:J66"/>
    <mergeCell ref="L65:P66"/>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
  <sheetViews>
    <sheetView topLeftCell="F10" zoomScale="80" zoomScaleNormal="80" workbookViewId="0">
      <selection activeCell="L15" sqref="L15:P18"/>
    </sheetView>
  </sheetViews>
  <sheetFormatPr baseColWidth="10" defaultRowHeight="12.75" x14ac:dyDescent="0.2"/>
  <cols>
    <col min="2" max="2" width="18.42578125" customWidth="1"/>
    <col min="3" max="3" width="17" customWidth="1"/>
    <col min="4" max="4" width="16.42578125" customWidth="1"/>
    <col min="6" max="6" width="18.7109375" customWidth="1"/>
    <col min="7" max="7" width="13.7109375" customWidth="1"/>
    <col min="8" max="8" width="16.28515625" customWidth="1"/>
    <col min="9" max="9" width="17" customWidth="1"/>
    <col min="10" max="10" width="16.42578125" customWidth="1"/>
    <col min="11" max="11" width="23.7109375" customWidth="1"/>
    <col min="17" max="17" width="55.85546875" customWidth="1"/>
  </cols>
  <sheetData>
    <row r="1" spans="1:17" x14ac:dyDescent="0.2">
      <c r="A1" s="391"/>
      <c r="B1" s="391"/>
      <c r="C1" s="391"/>
      <c r="D1" s="393" t="s">
        <v>42</v>
      </c>
      <c r="E1" s="393"/>
      <c r="F1" s="393"/>
      <c r="G1" s="393"/>
      <c r="H1" s="393"/>
      <c r="I1" s="393"/>
      <c r="J1" s="393"/>
      <c r="K1" s="393"/>
      <c r="L1" s="393"/>
      <c r="M1" s="393"/>
      <c r="N1" s="393"/>
      <c r="O1" s="393"/>
      <c r="P1" s="393"/>
      <c r="Q1" s="393"/>
    </row>
    <row r="2" spans="1:17" x14ac:dyDescent="0.2">
      <c r="A2" s="391"/>
      <c r="B2" s="391"/>
      <c r="C2" s="391"/>
      <c r="D2" s="393"/>
      <c r="E2" s="393"/>
      <c r="F2" s="393"/>
      <c r="G2" s="393"/>
      <c r="H2" s="393"/>
      <c r="I2" s="393"/>
      <c r="J2" s="393"/>
      <c r="K2" s="393"/>
      <c r="L2" s="393"/>
      <c r="M2" s="393"/>
      <c r="N2" s="393"/>
      <c r="O2" s="393"/>
      <c r="P2" s="393"/>
      <c r="Q2" s="393"/>
    </row>
    <row r="3" spans="1:17" x14ac:dyDescent="0.2">
      <c r="A3" s="391"/>
      <c r="B3" s="391"/>
      <c r="C3" s="391"/>
      <c r="D3" s="394" t="s">
        <v>43</v>
      </c>
      <c r="E3" s="394"/>
      <c r="F3" s="394"/>
      <c r="G3" s="394"/>
      <c r="H3" s="394"/>
      <c r="I3" s="394"/>
      <c r="J3" s="394"/>
      <c r="K3" s="394"/>
      <c r="L3" s="394"/>
      <c r="M3" s="394"/>
      <c r="N3" s="394"/>
      <c r="O3" s="394"/>
      <c r="P3" s="394"/>
      <c r="Q3" s="394"/>
    </row>
    <row r="4" spans="1:17" x14ac:dyDescent="0.2">
      <c r="A4" s="391"/>
      <c r="B4" s="391"/>
      <c r="C4" s="391"/>
      <c r="D4" s="394"/>
      <c r="E4" s="394"/>
      <c r="F4" s="394"/>
      <c r="G4" s="394"/>
      <c r="H4" s="394"/>
      <c r="I4" s="394"/>
      <c r="J4" s="394"/>
      <c r="K4" s="394"/>
      <c r="L4" s="394"/>
      <c r="M4" s="394"/>
      <c r="N4" s="394"/>
      <c r="O4" s="394"/>
      <c r="P4" s="394"/>
      <c r="Q4" s="394"/>
    </row>
    <row r="5" spans="1:17" x14ac:dyDescent="0.2">
      <c r="A5" s="391"/>
      <c r="B5" s="391"/>
      <c r="C5" s="391"/>
      <c r="D5" s="395" t="s">
        <v>41</v>
      </c>
      <c r="E5" s="395"/>
      <c r="F5" s="395"/>
      <c r="G5" s="395"/>
      <c r="H5" s="395"/>
      <c r="I5" s="395"/>
      <c r="J5" s="395"/>
      <c r="K5" s="395"/>
      <c r="L5" s="395"/>
      <c r="M5" s="395"/>
      <c r="N5" s="395"/>
      <c r="O5" s="395"/>
      <c r="P5" s="395"/>
      <c r="Q5" s="395"/>
    </row>
    <row r="6" spans="1:17" x14ac:dyDescent="0.2">
      <c r="A6" s="391"/>
      <c r="B6" s="391"/>
      <c r="C6" s="391"/>
      <c r="D6" s="395"/>
      <c r="E6" s="395"/>
      <c r="F6" s="395"/>
      <c r="G6" s="395"/>
      <c r="H6" s="395"/>
      <c r="I6" s="395"/>
      <c r="J6" s="395"/>
      <c r="K6" s="395"/>
      <c r="L6" s="395"/>
      <c r="M6" s="395"/>
      <c r="N6" s="395"/>
      <c r="O6" s="395"/>
      <c r="P6" s="395"/>
      <c r="Q6" s="395"/>
    </row>
    <row r="7" spans="1:17" ht="13.5" thickBot="1" x14ac:dyDescent="0.25">
      <c r="A7" s="392"/>
      <c r="B7" s="392"/>
      <c r="C7" s="392"/>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379" t="s">
        <v>77</v>
      </c>
      <c r="B9" s="379"/>
      <c r="C9" s="379"/>
      <c r="D9" s="380" t="s">
        <v>89</v>
      </c>
      <c r="E9" s="381"/>
      <c r="F9" s="381"/>
      <c r="G9" s="381"/>
      <c r="H9" s="381"/>
      <c r="I9" s="381"/>
      <c r="J9" s="381"/>
      <c r="K9" s="382" t="s">
        <v>88</v>
      </c>
      <c r="L9" s="382"/>
      <c r="M9" s="383" t="s">
        <v>79</v>
      </c>
      <c r="N9" s="384"/>
      <c r="O9" s="384"/>
      <c r="P9" s="385"/>
      <c r="Q9" s="389" t="s">
        <v>134</v>
      </c>
    </row>
    <row r="10" spans="1:17" x14ac:dyDescent="0.2">
      <c r="A10" s="379"/>
      <c r="B10" s="379"/>
      <c r="C10" s="379"/>
      <c r="D10" s="381"/>
      <c r="E10" s="381"/>
      <c r="F10" s="381"/>
      <c r="G10" s="381"/>
      <c r="H10" s="381"/>
      <c r="I10" s="381"/>
      <c r="J10" s="381"/>
      <c r="K10" s="382"/>
      <c r="L10" s="382"/>
      <c r="M10" s="386"/>
      <c r="N10" s="387"/>
      <c r="O10" s="387"/>
      <c r="P10" s="388"/>
      <c r="Q10" s="389"/>
    </row>
    <row r="11" spans="1:17" x14ac:dyDescent="0.2">
      <c r="A11" s="390" t="s">
        <v>34</v>
      </c>
      <c r="B11" s="373" t="s">
        <v>35</v>
      </c>
      <c r="C11" s="373" t="s">
        <v>28</v>
      </c>
      <c r="D11" s="372" t="s">
        <v>40</v>
      </c>
      <c r="E11" s="372" t="s">
        <v>0</v>
      </c>
      <c r="F11" s="372" t="s">
        <v>4</v>
      </c>
      <c r="G11" s="372" t="s">
        <v>10</v>
      </c>
      <c r="H11" s="372" t="s">
        <v>124</v>
      </c>
      <c r="I11" s="372" t="s">
        <v>84</v>
      </c>
      <c r="J11" s="372" t="s">
        <v>87</v>
      </c>
      <c r="K11" s="371" t="s">
        <v>85</v>
      </c>
      <c r="L11" s="371" t="s">
        <v>86</v>
      </c>
      <c r="M11" s="364" t="s">
        <v>102</v>
      </c>
      <c r="N11" s="364" t="s">
        <v>90</v>
      </c>
      <c r="O11" s="365" t="s">
        <v>91</v>
      </c>
      <c r="P11" s="365" t="s">
        <v>92</v>
      </c>
      <c r="Q11" s="389"/>
    </row>
    <row r="12" spans="1:17" ht="42.75" customHeight="1" x14ac:dyDescent="0.2">
      <c r="A12" s="390"/>
      <c r="B12" s="373"/>
      <c r="C12" s="373"/>
      <c r="D12" s="372"/>
      <c r="E12" s="372"/>
      <c r="F12" s="372"/>
      <c r="G12" s="372"/>
      <c r="H12" s="372"/>
      <c r="I12" s="372"/>
      <c r="J12" s="372"/>
      <c r="K12" s="371"/>
      <c r="L12" s="371"/>
      <c r="M12" s="364"/>
      <c r="N12" s="364"/>
      <c r="O12" s="365"/>
      <c r="P12" s="365"/>
      <c r="Q12" s="389"/>
    </row>
    <row r="13" spans="1:17" ht="18" x14ac:dyDescent="0.2">
      <c r="A13" s="366" t="s">
        <v>144</v>
      </c>
      <c r="B13" s="366"/>
      <c r="C13" s="366"/>
      <c r="D13" s="368"/>
      <c r="E13" s="367" t="s">
        <v>75</v>
      </c>
      <c r="F13" s="368"/>
      <c r="G13" s="62"/>
      <c r="H13" s="60">
        <f>+H14+H19+H25+H31+H37+H42</f>
        <v>36</v>
      </c>
      <c r="I13" s="63"/>
      <c r="J13" s="60">
        <f>+J14+J19+J25+J31+J37+J42</f>
        <v>36</v>
      </c>
      <c r="K13" s="60">
        <f t="shared" ref="K13:L13" si="0">+K14+K19+K25+K31+K37+K42</f>
        <v>36</v>
      </c>
      <c r="L13" s="63">
        <f t="shared" si="0"/>
        <v>36</v>
      </c>
      <c r="M13" s="60">
        <f>+J13-L13</f>
        <v>0</v>
      </c>
      <c r="N13" s="60">
        <f>+(N14+N19+N25+N31+N37+N42)/6</f>
        <v>0.16666666666666666</v>
      </c>
      <c r="O13" s="60">
        <f>+(O14+O19+O25+O31+O37+O42)/6</f>
        <v>0.16666666666666666</v>
      </c>
      <c r="P13" s="60">
        <f>+(P14+P19+P25+P31+P37+P42)/6</f>
        <v>0.16666666666666666</v>
      </c>
      <c r="Q13" s="419" t="s">
        <v>986</v>
      </c>
    </row>
    <row r="14" spans="1:17" ht="15.75" x14ac:dyDescent="0.2">
      <c r="A14" s="565" t="s">
        <v>987</v>
      </c>
      <c r="B14" s="565" t="s">
        <v>612</v>
      </c>
      <c r="C14" s="565" t="s">
        <v>613</v>
      </c>
      <c r="D14" s="565" t="s">
        <v>988</v>
      </c>
      <c r="E14" s="42">
        <v>1</v>
      </c>
      <c r="F14" s="56"/>
      <c r="G14" s="57"/>
      <c r="H14" s="60">
        <f>SUM(H15:H18)</f>
        <v>36</v>
      </c>
      <c r="I14" s="27"/>
      <c r="J14" s="27">
        <v>36</v>
      </c>
      <c r="K14" s="60">
        <f>SUM(K15:K18)</f>
        <v>36</v>
      </c>
      <c r="L14" s="31">
        <v>36</v>
      </c>
      <c r="M14" s="60">
        <f>+J14-L14</f>
        <v>0</v>
      </c>
      <c r="N14" s="61">
        <f>+K14/H14</f>
        <v>1</v>
      </c>
      <c r="O14" s="61">
        <f>+L14/J14</f>
        <v>1</v>
      </c>
      <c r="P14" s="61">
        <f>(N14+O14)/2</f>
        <v>1</v>
      </c>
      <c r="Q14" s="563"/>
    </row>
    <row r="15" spans="1:17" ht="48" x14ac:dyDescent="0.2">
      <c r="A15" s="566"/>
      <c r="B15" s="566"/>
      <c r="C15" s="566"/>
      <c r="D15" s="566"/>
      <c r="E15" s="44" t="s">
        <v>30</v>
      </c>
      <c r="F15" s="74" t="s">
        <v>989</v>
      </c>
      <c r="G15" s="304" t="s">
        <v>990</v>
      </c>
      <c r="H15" s="36">
        <v>12</v>
      </c>
      <c r="I15" s="36" t="s">
        <v>991</v>
      </c>
      <c r="J15" s="400" t="s">
        <v>27</v>
      </c>
      <c r="K15" s="36">
        <v>12</v>
      </c>
      <c r="L15" s="402" t="s">
        <v>55</v>
      </c>
      <c r="M15" s="402"/>
      <c r="N15" s="402"/>
      <c r="O15" s="402"/>
      <c r="P15" s="403"/>
      <c r="Q15" s="563"/>
    </row>
    <row r="16" spans="1:17" ht="60" x14ac:dyDescent="0.2">
      <c r="A16" s="566"/>
      <c r="B16" s="566"/>
      <c r="C16" s="566"/>
      <c r="D16" s="566"/>
      <c r="E16" s="44" t="s">
        <v>25</v>
      </c>
      <c r="F16" s="74" t="s">
        <v>992</v>
      </c>
      <c r="G16" s="305" t="s">
        <v>990</v>
      </c>
      <c r="H16" s="36">
        <v>12</v>
      </c>
      <c r="I16" s="36" t="s">
        <v>991</v>
      </c>
      <c r="J16" s="401"/>
      <c r="K16" s="36">
        <v>12</v>
      </c>
      <c r="L16" s="404"/>
      <c r="M16" s="404"/>
      <c r="N16" s="404"/>
      <c r="O16" s="404"/>
      <c r="P16" s="405"/>
      <c r="Q16" s="563"/>
    </row>
    <row r="17" spans="1:17" ht="105" customHeight="1" x14ac:dyDescent="0.2">
      <c r="A17" s="566"/>
      <c r="B17" s="566"/>
      <c r="C17" s="566"/>
      <c r="D17" s="566"/>
      <c r="E17" s="44" t="s">
        <v>26</v>
      </c>
      <c r="F17" s="74" t="s">
        <v>993</v>
      </c>
      <c r="G17" s="305" t="s">
        <v>990</v>
      </c>
      <c r="H17" s="36">
        <v>12</v>
      </c>
      <c r="I17" s="36" t="s">
        <v>991</v>
      </c>
      <c r="J17" s="401"/>
      <c r="K17" s="36">
        <v>12</v>
      </c>
      <c r="L17" s="404"/>
      <c r="M17" s="404"/>
      <c r="N17" s="404"/>
      <c r="O17" s="404"/>
      <c r="P17" s="405"/>
      <c r="Q17" s="563"/>
    </row>
    <row r="18" spans="1:17" ht="93.75" customHeight="1" x14ac:dyDescent="0.2">
      <c r="A18" s="566"/>
      <c r="B18" s="566"/>
      <c r="C18" s="566"/>
      <c r="D18" s="566"/>
      <c r="E18" s="44" t="s">
        <v>51</v>
      </c>
      <c r="F18" s="22"/>
      <c r="G18" s="34"/>
      <c r="H18" s="35"/>
      <c r="I18" s="36"/>
      <c r="J18" s="401"/>
      <c r="K18" s="36"/>
      <c r="L18" s="404"/>
      <c r="M18" s="404"/>
      <c r="N18" s="404"/>
      <c r="O18" s="404"/>
      <c r="P18" s="405"/>
      <c r="Q18" s="564"/>
    </row>
  </sheetData>
  <mergeCells count="34">
    <mergeCell ref="G11:G12"/>
    <mergeCell ref="A1:C7"/>
    <mergeCell ref="D1:Q2"/>
    <mergeCell ref="D3:Q4"/>
    <mergeCell ref="D5:Q6"/>
    <mergeCell ref="A9:C10"/>
    <mergeCell ref="D9:J10"/>
    <mergeCell ref="K9:L10"/>
    <mergeCell ref="M9:P10"/>
    <mergeCell ref="Q9:Q12"/>
    <mergeCell ref="A11:A12"/>
    <mergeCell ref="B11:B12"/>
    <mergeCell ref="C11:C12"/>
    <mergeCell ref="D11:D12"/>
    <mergeCell ref="E11:E12"/>
    <mergeCell ref="F11:F12"/>
    <mergeCell ref="H11:H12"/>
    <mergeCell ref="I11:I12"/>
    <mergeCell ref="J11:J12"/>
    <mergeCell ref="K11:K12"/>
    <mergeCell ref="L11:L12"/>
    <mergeCell ref="A13:D13"/>
    <mergeCell ref="E13:F13"/>
    <mergeCell ref="Q13:Q18"/>
    <mergeCell ref="A14:A18"/>
    <mergeCell ref="B14:B18"/>
    <mergeCell ref="C14:C18"/>
    <mergeCell ref="D14:D18"/>
    <mergeCell ref="J15:J18"/>
    <mergeCell ref="L15:P18"/>
    <mergeCell ref="N11:N12"/>
    <mergeCell ref="O11:O12"/>
    <mergeCell ref="P11:P12"/>
    <mergeCell ref="M11:M12"/>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tabSelected="1" zoomScale="75" zoomScaleNormal="75" workbookViewId="0">
      <selection activeCell="D11" sqref="D11:D14"/>
    </sheetView>
  </sheetViews>
  <sheetFormatPr baseColWidth="10" defaultRowHeight="12.75" x14ac:dyDescent="0.2"/>
  <cols>
    <col min="1" max="1" width="21" customWidth="1"/>
    <col min="2" max="2" width="18.28515625" customWidth="1"/>
    <col min="4" max="4" width="16" customWidth="1"/>
    <col min="5" max="5" width="5.7109375" bestFit="1" customWidth="1"/>
    <col min="6" max="6" width="31.85546875" customWidth="1"/>
    <col min="17" max="17" width="40" customWidth="1"/>
  </cols>
  <sheetData>
    <row r="1" spans="1:17" x14ac:dyDescent="0.2">
      <c r="A1" s="659"/>
      <c r="B1" s="659"/>
      <c r="C1" s="659"/>
      <c r="D1" s="660"/>
      <c r="E1" s="661"/>
      <c r="F1" s="661"/>
      <c r="G1" s="660"/>
      <c r="H1" s="661"/>
      <c r="I1" s="661"/>
      <c r="J1" s="661"/>
      <c r="K1" s="661"/>
      <c r="L1" s="662"/>
      <c r="M1" s="661"/>
      <c r="N1" s="661"/>
      <c r="O1" s="661"/>
      <c r="P1" s="661"/>
      <c r="Q1" s="663"/>
    </row>
    <row r="2" spans="1:17" x14ac:dyDescent="0.2">
      <c r="A2" s="664" t="s">
        <v>77</v>
      </c>
      <c r="B2" s="664"/>
      <c r="C2" s="664"/>
      <c r="D2" s="665" t="s">
        <v>89</v>
      </c>
      <c r="E2" s="666"/>
      <c r="F2" s="666"/>
      <c r="G2" s="666"/>
      <c r="H2" s="666"/>
      <c r="I2" s="666"/>
      <c r="J2" s="666"/>
      <c r="K2" s="667" t="s">
        <v>88</v>
      </c>
      <c r="L2" s="667"/>
      <c r="M2" s="668" t="s">
        <v>79</v>
      </c>
      <c r="N2" s="668"/>
      <c r="O2" s="668"/>
      <c r="P2" s="668"/>
      <c r="Q2" s="669" t="s">
        <v>134</v>
      </c>
    </row>
    <row r="3" spans="1:17" x14ac:dyDescent="0.2">
      <c r="A3" s="664"/>
      <c r="B3" s="664"/>
      <c r="C3" s="664"/>
      <c r="D3" s="666"/>
      <c r="E3" s="666"/>
      <c r="F3" s="666"/>
      <c r="G3" s="666"/>
      <c r="H3" s="666"/>
      <c r="I3" s="666"/>
      <c r="J3" s="666"/>
      <c r="K3" s="667"/>
      <c r="L3" s="667"/>
      <c r="M3" s="668"/>
      <c r="N3" s="668"/>
      <c r="O3" s="668"/>
      <c r="P3" s="668"/>
      <c r="Q3" s="669"/>
    </row>
    <row r="4" spans="1:17" x14ac:dyDescent="0.2">
      <c r="A4" s="670" t="s">
        <v>34</v>
      </c>
      <c r="B4" s="671" t="s">
        <v>35</v>
      </c>
      <c r="C4" s="671" t="s">
        <v>28</v>
      </c>
      <c r="D4" s="672" t="s">
        <v>40</v>
      </c>
      <c r="E4" s="672" t="s">
        <v>0</v>
      </c>
      <c r="F4" s="672" t="s">
        <v>4</v>
      </c>
      <c r="G4" s="672" t="s">
        <v>10</v>
      </c>
      <c r="H4" s="672" t="s">
        <v>124</v>
      </c>
      <c r="I4" s="672" t="s">
        <v>84</v>
      </c>
      <c r="J4" s="672" t="s">
        <v>87</v>
      </c>
      <c r="K4" s="673" t="s">
        <v>85</v>
      </c>
      <c r="L4" s="674" t="s">
        <v>86</v>
      </c>
      <c r="M4" s="675" t="s">
        <v>1082</v>
      </c>
      <c r="N4" s="675" t="s">
        <v>1083</v>
      </c>
      <c r="O4" s="676" t="s">
        <v>1084</v>
      </c>
      <c r="P4" s="676" t="s">
        <v>1085</v>
      </c>
      <c r="Q4" s="669"/>
    </row>
    <row r="5" spans="1:17" ht="39" customHeight="1" x14ac:dyDescent="0.2">
      <c r="A5" s="670"/>
      <c r="B5" s="671"/>
      <c r="C5" s="671"/>
      <c r="D5" s="672"/>
      <c r="E5" s="672"/>
      <c r="F5" s="672"/>
      <c r="G5" s="672"/>
      <c r="H5" s="672"/>
      <c r="I5" s="672"/>
      <c r="J5" s="672"/>
      <c r="K5" s="673"/>
      <c r="L5" s="674"/>
      <c r="M5" s="675"/>
      <c r="N5" s="675"/>
      <c r="O5" s="676"/>
      <c r="P5" s="676"/>
      <c r="Q5" s="669"/>
    </row>
    <row r="6" spans="1:17" ht="28.5" customHeight="1" x14ac:dyDescent="0.2">
      <c r="A6" s="677" t="s">
        <v>144</v>
      </c>
      <c r="B6" s="677"/>
      <c r="C6" s="677"/>
      <c r="D6" s="677"/>
      <c r="E6" s="677" t="s">
        <v>75</v>
      </c>
      <c r="F6" s="677"/>
      <c r="G6" s="678"/>
      <c r="H6" s="679">
        <f>+H7+H11+H15+H19+H27+H31+H36+H48+H53+H57+H60</f>
        <v>777</v>
      </c>
      <c r="I6" s="678"/>
      <c r="J6" s="679">
        <f>+J7+J11+J15+J19+J27+J31+J36+J48+J53+J57+J60</f>
        <v>356</v>
      </c>
      <c r="K6" s="679">
        <f>+K7+K11+K15+K19+K27+K31+K36+K48+K53+K57+K60</f>
        <v>915</v>
      </c>
      <c r="L6" s="680">
        <f>+L7+L11+L15+L19+L27+L31+L36+L48+L53+L57+L60</f>
        <v>405</v>
      </c>
      <c r="M6" s="679">
        <f>+M7+M11+M15+M19+M27+M31+M36+M48+M53+M57+M60</f>
        <v>-49</v>
      </c>
      <c r="N6" s="681">
        <f>AVERAGE(N7,N11,N15,N19,N27,N31,N36,N48,N53,N57,N60)</f>
        <v>1.0259735796849199</v>
      </c>
      <c r="O6" s="681">
        <f>AVERAGE(O7,O11,O15,O19,O27,O31,O36,O48,O53,O57,O60)</f>
        <v>0.80692596063730093</v>
      </c>
      <c r="P6" s="681">
        <f>AVERAGE(P7,P11,P15,P19,P27,P31,P36,P48,P53,P57,P60)</f>
        <v>0.9164497701611104</v>
      </c>
      <c r="Q6" s="682" t="s">
        <v>1086</v>
      </c>
    </row>
    <row r="7" spans="1:17" ht="48" x14ac:dyDescent="0.2">
      <c r="A7" s="683" t="s">
        <v>1087</v>
      </c>
      <c r="B7" s="683" t="s">
        <v>1088</v>
      </c>
      <c r="C7" s="683" t="s">
        <v>27</v>
      </c>
      <c r="D7" s="683" t="s">
        <v>1089</v>
      </c>
      <c r="E7" s="684">
        <v>1</v>
      </c>
      <c r="F7" s="685" t="s">
        <v>1090</v>
      </c>
      <c r="G7" s="686" t="s">
        <v>2</v>
      </c>
      <c r="H7" s="679">
        <f>SUM(H8:H10)</f>
        <v>600</v>
      </c>
      <c r="I7" s="684" t="s">
        <v>1091</v>
      </c>
      <c r="J7" s="684">
        <v>200</v>
      </c>
      <c r="K7" s="679">
        <f>SUM(K8:K10)</f>
        <v>702</v>
      </c>
      <c r="L7" s="687">
        <v>234</v>
      </c>
      <c r="M7" s="679">
        <f>+J7-L7</f>
        <v>-34</v>
      </c>
      <c r="N7" s="688">
        <f>+K7/H7</f>
        <v>1.17</v>
      </c>
      <c r="O7" s="688">
        <f>+L7/J7</f>
        <v>1.17</v>
      </c>
      <c r="P7" s="688">
        <f>(N7+O7)/2</f>
        <v>1.17</v>
      </c>
      <c r="Q7" s="682"/>
    </row>
    <row r="8" spans="1:17" ht="36" x14ac:dyDescent="0.2">
      <c r="A8" s="683"/>
      <c r="B8" s="683"/>
      <c r="C8" s="683"/>
      <c r="D8" s="683"/>
      <c r="E8" s="151" t="s">
        <v>30</v>
      </c>
      <c r="F8" s="689" t="s">
        <v>1092</v>
      </c>
      <c r="G8" s="34" t="s">
        <v>2</v>
      </c>
      <c r="H8" s="656">
        <v>200</v>
      </c>
      <c r="I8" s="36" t="s">
        <v>1093</v>
      </c>
      <c r="J8" s="690" t="s">
        <v>27</v>
      </c>
      <c r="K8" s="36">
        <v>234</v>
      </c>
      <c r="L8" s="690" t="s">
        <v>55</v>
      </c>
      <c r="M8" s="690"/>
      <c r="N8" s="690"/>
      <c r="O8" s="690"/>
      <c r="P8" s="690"/>
      <c r="Q8" s="682"/>
    </row>
    <row r="9" spans="1:17" ht="24" x14ac:dyDescent="0.2">
      <c r="A9" s="683"/>
      <c r="B9" s="683"/>
      <c r="C9" s="683"/>
      <c r="D9" s="683"/>
      <c r="E9" s="151" t="s">
        <v>25</v>
      </c>
      <c r="F9" s="41" t="s">
        <v>1094</v>
      </c>
      <c r="G9" s="34" t="s">
        <v>2</v>
      </c>
      <c r="H9" s="656">
        <v>200</v>
      </c>
      <c r="I9" s="36" t="s">
        <v>1091</v>
      </c>
      <c r="J9" s="690"/>
      <c r="K9" s="36">
        <v>234</v>
      </c>
      <c r="L9" s="690"/>
      <c r="M9" s="690"/>
      <c r="N9" s="690"/>
      <c r="O9" s="690"/>
      <c r="P9" s="690"/>
      <c r="Q9" s="682"/>
    </row>
    <row r="10" spans="1:17" ht="36" x14ac:dyDescent="0.2">
      <c r="A10" s="683"/>
      <c r="B10" s="683"/>
      <c r="C10" s="683"/>
      <c r="D10" s="683"/>
      <c r="E10" s="151" t="s">
        <v>26</v>
      </c>
      <c r="F10" s="691" t="s">
        <v>1095</v>
      </c>
      <c r="G10" s="34" t="s">
        <v>2</v>
      </c>
      <c r="H10" s="656">
        <v>200</v>
      </c>
      <c r="I10" s="36" t="s">
        <v>1091</v>
      </c>
      <c r="J10" s="690"/>
      <c r="K10" s="36">
        <v>234</v>
      </c>
      <c r="L10" s="690"/>
      <c r="M10" s="690"/>
      <c r="N10" s="690"/>
      <c r="O10" s="690"/>
      <c r="P10" s="690"/>
      <c r="Q10" s="682"/>
    </row>
    <row r="11" spans="1:17" ht="24" x14ac:dyDescent="0.2">
      <c r="A11" s="692" t="s">
        <v>1087</v>
      </c>
      <c r="B11" s="692" t="s">
        <v>1088</v>
      </c>
      <c r="C11" s="692" t="s">
        <v>27</v>
      </c>
      <c r="D11" s="683" t="s">
        <v>1089</v>
      </c>
      <c r="E11" s="684">
        <v>2</v>
      </c>
      <c r="F11" s="693" t="s">
        <v>1096</v>
      </c>
      <c r="G11" s="686" t="s">
        <v>2</v>
      </c>
      <c r="H11" s="679">
        <f>SUM(H12:H14)</f>
        <v>4</v>
      </c>
      <c r="I11" s="694" t="s">
        <v>1097</v>
      </c>
      <c r="J11" s="694">
        <v>4</v>
      </c>
      <c r="K11" s="679">
        <f>SUM(K12:K14)</f>
        <v>4</v>
      </c>
      <c r="L11" s="695">
        <v>4</v>
      </c>
      <c r="M11" s="679">
        <f>+J11-L11</f>
        <v>0</v>
      </c>
      <c r="N11" s="688">
        <f>+K11/H11</f>
        <v>1</v>
      </c>
      <c r="O11" s="688">
        <f>+L11/J11</f>
        <v>1</v>
      </c>
      <c r="P11" s="688">
        <f>(N11+O11)/2</f>
        <v>1</v>
      </c>
      <c r="Q11" s="682" t="s">
        <v>1098</v>
      </c>
    </row>
    <row r="12" spans="1:17" ht="24" x14ac:dyDescent="0.2">
      <c r="A12" s="692"/>
      <c r="B12" s="692"/>
      <c r="C12" s="692"/>
      <c r="D12" s="683"/>
      <c r="E12" s="151" t="s">
        <v>70</v>
      </c>
      <c r="F12" s="696" t="s">
        <v>1099</v>
      </c>
      <c r="G12" s="34" t="s">
        <v>2</v>
      </c>
      <c r="H12" s="36">
        <v>1</v>
      </c>
      <c r="I12" s="36" t="s">
        <v>1100</v>
      </c>
      <c r="J12" s="690" t="s">
        <v>27</v>
      </c>
      <c r="K12" s="36">
        <v>1</v>
      </c>
      <c r="L12" s="690" t="s">
        <v>55</v>
      </c>
      <c r="M12" s="690"/>
      <c r="N12" s="690"/>
      <c r="O12" s="690"/>
      <c r="P12" s="690"/>
      <c r="Q12" s="682"/>
    </row>
    <row r="13" spans="1:17" ht="24" x14ac:dyDescent="0.2">
      <c r="A13" s="692"/>
      <c r="B13" s="692"/>
      <c r="C13" s="692"/>
      <c r="D13" s="683"/>
      <c r="E13" s="151" t="s">
        <v>71</v>
      </c>
      <c r="F13" s="696" t="s">
        <v>1101</v>
      </c>
      <c r="G13" s="34" t="s">
        <v>2</v>
      </c>
      <c r="H13" s="36">
        <v>2</v>
      </c>
      <c r="I13" s="36" t="s">
        <v>1102</v>
      </c>
      <c r="J13" s="690"/>
      <c r="K13" s="36">
        <v>2</v>
      </c>
      <c r="L13" s="690"/>
      <c r="M13" s="690"/>
      <c r="N13" s="690"/>
      <c r="O13" s="690"/>
      <c r="P13" s="690"/>
      <c r="Q13" s="682"/>
    </row>
    <row r="14" spans="1:17" ht="36" x14ac:dyDescent="0.2">
      <c r="A14" s="692"/>
      <c r="B14" s="692"/>
      <c r="C14" s="692"/>
      <c r="D14" s="683"/>
      <c r="E14" s="151" t="s">
        <v>72</v>
      </c>
      <c r="F14" s="696" t="s">
        <v>1103</v>
      </c>
      <c r="G14" s="34" t="s">
        <v>2</v>
      </c>
      <c r="H14" s="36">
        <v>1</v>
      </c>
      <c r="I14" s="36" t="s">
        <v>1104</v>
      </c>
      <c r="J14" s="690"/>
      <c r="K14" s="36">
        <v>1</v>
      </c>
      <c r="L14" s="690"/>
      <c r="M14" s="690"/>
      <c r="N14" s="690"/>
      <c r="O14" s="690"/>
      <c r="P14" s="690"/>
      <c r="Q14" s="682"/>
    </row>
    <row r="15" spans="1:17" ht="48" x14ac:dyDescent="0.2">
      <c r="A15" s="683" t="s">
        <v>1087</v>
      </c>
      <c r="B15" s="683" t="s">
        <v>1088</v>
      </c>
      <c r="C15" s="683" t="s">
        <v>27</v>
      </c>
      <c r="D15" s="683" t="s">
        <v>1105</v>
      </c>
      <c r="E15" s="684">
        <v>4</v>
      </c>
      <c r="F15" s="685" t="s">
        <v>1106</v>
      </c>
      <c r="G15" s="686" t="s">
        <v>2</v>
      </c>
      <c r="H15" s="679">
        <f>SUM(H16:H18)</f>
        <v>7</v>
      </c>
      <c r="I15" s="684" t="s">
        <v>1107</v>
      </c>
      <c r="J15" s="684">
        <v>5</v>
      </c>
      <c r="K15" s="679">
        <f>SUM(K16:K18)</f>
        <v>7</v>
      </c>
      <c r="L15" s="697">
        <v>5</v>
      </c>
      <c r="M15" s="679">
        <f>+J15-L15</f>
        <v>0</v>
      </c>
      <c r="N15" s="688">
        <f>+K15/H15</f>
        <v>1</v>
      </c>
      <c r="O15" s="688">
        <f>+L15/J15</f>
        <v>1</v>
      </c>
      <c r="P15" s="688">
        <f>(N15+O15)/2</f>
        <v>1</v>
      </c>
      <c r="Q15" s="682" t="s">
        <v>1108</v>
      </c>
    </row>
    <row r="16" spans="1:17" ht="24" x14ac:dyDescent="0.2">
      <c r="A16" s="683"/>
      <c r="B16" s="683"/>
      <c r="C16" s="683"/>
      <c r="D16" s="683"/>
      <c r="E16" s="151" t="s">
        <v>80</v>
      </c>
      <c r="F16" s="689" t="s">
        <v>1109</v>
      </c>
      <c r="G16" s="34" t="s">
        <v>2</v>
      </c>
      <c r="H16" s="656">
        <v>1</v>
      </c>
      <c r="I16" s="36" t="s">
        <v>1110</v>
      </c>
      <c r="J16" s="690" t="s">
        <v>27</v>
      </c>
      <c r="K16" s="36">
        <v>1</v>
      </c>
      <c r="L16" s="690" t="s">
        <v>55</v>
      </c>
      <c r="M16" s="690"/>
      <c r="N16" s="690"/>
      <c r="O16" s="690"/>
      <c r="P16" s="690"/>
      <c r="Q16" s="682"/>
    </row>
    <row r="17" spans="1:17" ht="36" x14ac:dyDescent="0.2">
      <c r="A17" s="683"/>
      <c r="B17" s="683"/>
      <c r="C17" s="683"/>
      <c r="D17" s="683"/>
      <c r="E17" s="151" t="s">
        <v>57</v>
      </c>
      <c r="F17" s="41" t="s">
        <v>1111</v>
      </c>
      <c r="G17" s="34" t="s">
        <v>2</v>
      </c>
      <c r="H17" s="656">
        <v>1</v>
      </c>
      <c r="I17" s="36" t="s">
        <v>1112</v>
      </c>
      <c r="J17" s="690"/>
      <c r="K17" s="36">
        <v>1</v>
      </c>
      <c r="L17" s="690"/>
      <c r="M17" s="690"/>
      <c r="N17" s="690"/>
      <c r="O17" s="690"/>
      <c r="P17" s="690"/>
      <c r="Q17" s="682"/>
    </row>
    <row r="18" spans="1:17" ht="36" x14ac:dyDescent="0.2">
      <c r="A18" s="683"/>
      <c r="B18" s="683"/>
      <c r="C18" s="683"/>
      <c r="D18" s="683"/>
      <c r="E18" s="151" t="s">
        <v>58</v>
      </c>
      <c r="F18" s="41" t="s">
        <v>1113</v>
      </c>
      <c r="G18" s="34" t="s">
        <v>2</v>
      </c>
      <c r="H18" s="656">
        <v>5</v>
      </c>
      <c r="I18" s="36" t="s">
        <v>1107</v>
      </c>
      <c r="J18" s="690"/>
      <c r="K18" s="36">
        <v>5</v>
      </c>
      <c r="L18" s="690"/>
      <c r="M18" s="690"/>
      <c r="N18" s="690"/>
      <c r="O18" s="690"/>
      <c r="P18" s="690"/>
      <c r="Q18" s="682"/>
    </row>
    <row r="19" spans="1:17" ht="36" x14ac:dyDescent="0.2">
      <c r="A19" s="683" t="s">
        <v>1087</v>
      </c>
      <c r="B19" s="683" t="s">
        <v>1088</v>
      </c>
      <c r="C19" s="692" t="s">
        <v>27</v>
      </c>
      <c r="D19" s="692" t="s">
        <v>1105</v>
      </c>
      <c r="E19" s="684">
        <v>5</v>
      </c>
      <c r="F19" s="693" t="s">
        <v>1114</v>
      </c>
      <c r="G19" s="686" t="s">
        <v>2</v>
      </c>
      <c r="H19" s="679">
        <f>SUM(H20:H26)</f>
        <v>7</v>
      </c>
      <c r="I19" s="694" t="s">
        <v>1115</v>
      </c>
      <c r="J19" s="694">
        <v>1</v>
      </c>
      <c r="K19" s="679">
        <f>SUM(K20:K26)</f>
        <v>8</v>
      </c>
      <c r="L19" s="697">
        <v>0</v>
      </c>
      <c r="M19" s="679">
        <f>+J19-L19</f>
        <v>1</v>
      </c>
      <c r="N19" s="688">
        <f>+K19/H19</f>
        <v>1.1428571428571428</v>
      </c>
      <c r="O19" s="688">
        <f>+L19/J19</f>
        <v>0</v>
      </c>
      <c r="P19" s="688">
        <f>(N19+O19)/2</f>
        <v>0.5714285714285714</v>
      </c>
      <c r="Q19" s="682" t="s">
        <v>1116</v>
      </c>
    </row>
    <row r="20" spans="1:17" ht="24" x14ac:dyDescent="0.2">
      <c r="A20" s="683"/>
      <c r="B20" s="683"/>
      <c r="C20" s="692"/>
      <c r="D20" s="692"/>
      <c r="E20" s="151" t="s">
        <v>62</v>
      </c>
      <c r="F20" s="33" t="s">
        <v>1117</v>
      </c>
      <c r="G20" s="34" t="s">
        <v>2</v>
      </c>
      <c r="H20" s="36">
        <v>1</v>
      </c>
      <c r="I20" s="36" t="s">
        <v>1118</v>
      </c>
      <c r="J20" s="690" t="s">
        <v>27</v>
      </c>
      <c r="K20" s="36">
        <v>0</v>
      </c>
      <c r="L20" s="690" t="s">
        <v>55</v>
      </c>
      <c r="M20" s="690"/>
      <c r="N20" s="690"/>
      <c r="O20" s="690"/>
      <c r="P20" s="690"/>
      <c r="Q20" s="682"/>
    </row>
    <row r="21" spans="1:17" ht="24" x14ac:dyDescent="0.2">
      <c r="A21" s="683"/>
      <c r="B21" s="683"/>
      <c r="C21" s="692"/>
      <c r="D21" s="692"/>
      <c r="E21" s="151" t="s">
        <v>63</v>
      </c>
      <c r="F21" s="33" t="s">
        <v>1119</v>
      </c>
      <c r="G21" s="34" t="s">
        <v>2</v>
      </c>
      <c r="H21" s="36">
        <v>1</v>
      </c>
      <c r="I21" s="36" t="s">
        <v>1120</v>
      </c>
      <c r="J21" s="690"/>
      <c r="K21" s="36">
        <v>1</v>
      </c>
      <c r="L21" s="690"/>
      <c r="M21" s="690"/>
      <c r="N21" s="690"/>
      <c r="O21" s="690"/>
      <c r="P21" s="690"/>
      <c r="Q21" s="682"/>
    </row>
    <row r="22" spans="1:17" ht="24" x14ac:dyDescent="0.2">
      <c r="A22" s="683"/>
      <c r="B22" s="683"/>
      <c r="C22" s="692"/>
      <c r="D22" s="692"/>
      <c r="E22" s="151" t="s">
        <v>64</v>
      </c>
      <c r="F22" s="33" t="s">
        <v>1121</v>
      </c>
      <c r="G22" s="34" t="s">
        <v>2</v>
      </c>
      <c r="H22" s="36">
        <v>1</v>
      </c>
      <c r="I22" s="36" t="s">
        <v>272</v>
      </c>
      <c r="J22" s="690"/>
      <c r="K22" s="36">
        <v>1</v>
      </c>
      <c r="L22" s="690"/>
      <c r="M22" s="690"/>
      <c r="N22" s="690"/>
      <c r="O22" s="690"/>
      <c r="P22" s="690"/>
      <c r="Q22" s="682"/>
    </row>
    <row r="23" spans="1:17" ht="36" x14ac:dyDescent="0.2">
      <c r="A23" s="683"/>
      <c r="B23" s="683"/>
      <c r="C23" s="692"/>
      <c r="D23" s="692"/>
      <c r="E23" s="151" t="s">
        <v>65</v>
      </c>
      <c r="F23" s="33" t="s">
        <v>1122</v>
      </c>
      <c r="G23" s="34" t="s">
        <v>2</v>
      </c>
      <c r="H23" s="36">
        <v>1</v>
      </c>
      <c r="I23" s="36" t="s">
        <v>1123</v>
      </c>
      <c r="J23" s="690"/>
      <c r="K23" s="36">
        <v>1</v>
      </c>
      <c r="L23" s="690"/>
      <c r="M23" s="690"/>
      <c r="N23" s="690"/>
      <c r="O23" s="690"/>
      <c r="P23" s="690"/>
      <c r="Q23" s="682"/>
    </row>
    <row r="24" spans="1:17" ht="24" x14ac:dyDescent="0.2">
      <c r="A24" s="683"/>
      <c r="B24" s="683"/>
      <c r="C24" s="692"/>
      <c r="D24" s="692"/>
      <c r="E24" s="151" t="s">
        <v>291</v>
      </c>
      <c r="F24" s="33" t="s">
        <v>1124</v>
      </c>
      <c r="G24" s="34" t="s">
        <v>2</v>
      </c>
      <c r="H24" s="36">
        <v>1</v>
      </c>
      <c r="I24" s="36" t="s">
        <v>162</v>
      </c>
      <c r="J24" s="690"/>
      <c r="K24" s="36">
        <v>2</v>
      </c>
      <c r="L24" s="690"/>
      <c r="M24" s="690"/>
      <c r="N24" s="690"/>
      <c r="O24" s="690"/>
      <c r="P24" s="690"/>
      <c r="Q24" s="682"/>
    </row>
    <row r="25" spans="1:17" ht="24" x14ac:dyDescent="0.2">
      <c r="A25" s="683"/>
      <c r="B25" s="683"/>
      <c r="C25" s="692"/>
      <c r="D25" s="692"/>
      <c r="E25" s="151" t="s">
        <v>293</v>
      </c>
      <c r="F25" s="33" t="s">
        <v>1125</v>
      </c>
      <c r="G25" s="34" t="s">
        <v>2</v>
      </c>
      <c r="H25" s="36">
        <v>1</v>
      </c>
      <c r="I25" s="36" t="s">
        <v>1126</v>
      </c>
      <c r="J25" s="690"/>
      <c r="K25" s="36">
        <v>1</v>
      </c>
      <c r="L25" s="690"/>
      <c r="M25" s="690"/>
      <c r="N25" s="690"/>
      <c r="O25" s="690"/>
      <c r="P25" s="690"/>
      <c r="Q25" s="682"/>
    </row>
    <row r="26" spans="1:17" ht="24" x14ac:dyDescent="0.2">
      <c r="A26" s="683"/>
      <c r="B26" s="683"/>
      <c r="C26" s="692"/>
      <c r="D26" s="692"/>
      <c r="E26" s="151" t="s">
        <v>729</v>
      </c>
      <c r="F26" s="33" t="s">
        <v>1127</v>
      </c>
      <c r="G26" s="34" t="s">
        <v>2</v>
      </c>
      <c r="H26" s="36">
        <v>1</v>
      </c>
      <c r="I26" s="36" t="s">
        <v>1128</v>
      </c>
      <c r="J26" s="690"/>
      <c r="K26" s="36">
        <v>2</v>
      </c>
      <c r="L26" s="690"/>
      <c r="M26" s="690"/>
      <c r="N26" s="690"/>
      <c r="O26" s="690"/>
      <c r="P26" s="690"/>
      <c r="Q26" s="682"/>
    </row>
    <row r="27" spans="1:17" ht="84" x14ac:dyDescent="0.2">
      <c r="A27" s="683" t="str">
        <f>UPPER("Transformación de la arquitectura organizacional.")</f>
        <v>TRANSFORMACIÓN DE LA ARQUITECTURA ORGANIZACIONAL.</v>
      </c>
      <c r="B27" s="683" t="s">
        <v>1088</v>
      </c>
      <c r="C27" s="683" t="s">
        <v>27</v>
      </c>
      <c r="D27" s="683" t="s">
        <v>1129</v>
      </c>
      <c r="E27" s="684">
        <v>6</v>
      </c>
      <c r="F27" s="685" t="s">
        <v>1096</v>
      </c>
      <c r="G27" s="686" t="s">
        <v>2</v>
      </c>
      <c r="H27" s="679">
        <f>SUM(H28:H30)</f>
        <v>8</v>
      </c>
      <c r="I27" s="684" t="s">
        <v>1130</v>
      </c>
      <c r="J27" s="684">
        <f>H27</f>
        <v>8</v>
      </c>
      <c r="K27" s="679">
        <f>SUM(K28:K30)</f>
        <v>8</v>
      </c>
      <c r="L27" s="687">
        <v>8</v>
      </c>
      <c r="M27" s="679">
        <f>+J27-L27</f>
        <v>0</v>
      </c>
      <c r="N27" s="688">
        <f>+K27/H27</f>
        <v>1</v>
      </c>
      <c r="O27" s="688">
        <f>+L27/J27</f>
        <v>1</v>
      </c>
      <c r="P27" s="688">
        <f>(N27+O27)/2</f>
        <v>1</v>
      </c>
      <c r="Q27" s="698" t="s">
        <v>1131</v>
      </c>
    </row>
    <row r="28" spans="1:17" ht="24" x14ac:dyDescent="0.2">
      <c r="A28" s="683"/>
      <c r="B28" s="683"/>
      <c r="C28" s="683"/>
      <c r="D28" s="683"/>
      <c r="E28" s="151" t="s">
        <v>66</v>
      </c>
      <c r="F28" s="689" t="s">
        <v>1132</v>
      </c>
      <c r="G28" s="34" t="s">
        <v>2</v>
      </c>
      <c r="H28" s="656">
        <v>4</v>
      </c>
      <c r="I28" s="36" t="s">
        <v>1130</v>
      </c>
      <c r="J28" s="690" t="s">
        <v>27</v>
      </c>
      <c r="K28" s="36">
        <v>6</v>
      </c>
      <c r="L28" s="690" t="s">
        <v>55</v>
      </c>
      <c r="M28" s="690"/>
      <c r="N28" s="690"/>
      <c r="O28" s="690"/>
      <c r="P28" s="690"/>
      <c r="Q28" s="698"/>
    </row>
    <row r="29" spans="1:17" ht="36" x14ac:dyDescent="0.2">
      <c r="A29" s="683"/>
      <c r="B29" s="683"/>
      <c r="C29" s="683"/>
      <c r="D29" s="683"/>
      <c r="E29" s="151" t="s">
        <v>67</v>
      </c>
      <c r="F29" s="41" t="s">
        <v>1133</v>
      </c>
      <c r="G29" s="34" t="s">
        <v>2</v>
      </c>
      <c r="H29" s="656">
        <v>2</v>
      </c>
      <c r="I29" s="36" t="s">
        <v>1130</v>
      </c>
      <c r="J29" s="690"/>
      <c r="K29" s="36">
        <v>1</v>
      </c>
      <c r="L29" s="690"/>
      <c r="M29" s="690"/>
      <c r="N29" s="690"/>
      <c r="O29" s="690"/>
      <c r="P29" s="690"/>
      <c r="Q29" s="698"/>
    </row>
    <row r="30" spans="1:17" ht="84" x14ac:dyDescent="0.2">
      <c r="A30" s="683"/>
      <c r="B30" s="683"/>
      <c r="C30" s="683"/>
      <c r="D30" s="683"/>
      <c r="E30" s="151" t="s">
        <v>68</v>
      </c>
      <c r="F30" s="33" t="s">
        <v>1134</v>
      </c>
      <c r="G30" s="34" t="s">
        <v>2</v>
      </c>
      <c r="H30" s="656">
        <v>2</v>
      </c>
      <c r="I30" s="36" t="s">
        <v>1130</v>
      </c>
      <c r="J30" s="690"/>
      <c r="K30" s="36">
        <v>1</v>
      </c>
      <c r="L30" s="690"/>
      <c r="M30" s="690"/>
      <c r="N30" s="690"/>
      <c r="O30" s="690"/>
      <c r="P30" s="690"/>
      <c r="Q30" s="698"/>
    </row>
    <row r="31" spans="1:17" ht="48" x14ac:dyDescent="0.2">
      <c r="A31" s="683" t="s">
        <v>1135</v>
      </c>
      <c r="B31" s="683" t="s">
        <v>1136</v>
      </c>
      <c r="C31" s="692" t="s">
        <v>27</v>
      </c>
      <c r="D31" s="683" t="s">
        <v>1129</v>
      </c>
      <c r="E31" s="684">
        <v>7</v>
      </c>
      <c r="F31" s="693" t="s">
        <v>1090</v>
      </c>
      <c r="G31" s="686"/>
      <c r="H31" s="679">
        <f>SUM(H32:H35)</f>
        <v>97</v>
      </c>
      <c r="I31" s="694" t="s">
        <v>1137</v>
      </c>
      <c r="J31" s="694">
        <f>H31</f>
        <v>97</v>
      </c>
      <c r="K31" s="679">
        <f>SUM(K32:K35)</f>
        <v>117</v>
      </c>
      <c r="L31" s="695">
        <v>117</v>
      </c>
      <c r="M31" s="679">
        <f>+J31-L31</f>
        <v>-20</v>
      </c>
      <c r="N31" s="688">
        <f>+K31/H31</f>
        <v>1.2061855670103092</v>
      </c>
      <c r="O31" s="688">
        <f>+L31/J31</f>
        <v>1.2061855670103092</v>
      </c>
      <c r="P31" s="688">
        <f>(N31+O31)/2</f>
        <v>1.2061855670103092</v>
      </c>
      <c r="Q31" s="698" t="s">
        <v>1138</v>
      </c>
    </row>
    <row r="32" spans="1:17" ht="96" x14ac:dyDescent="0.2">
      <c r="A32" s="683"/>
      <c r="B32" s="683"/>
      <c r="C32" s="692"/>
      <c r="D32" s="683"/>
      <c r="E32" s="151" t="s">
        <v>367</v>
      </c>
      <c r="F32" s="33" t="s">
        <v>1139</v>
      </c>
      <c r="G32" s="34" t="s">
        <v>6</v>
      </c>
      <c r="H32" s="36">
        <v>25</v>
      </c>
      <c r="I32" s="36" t="s">
        <v>1140</v>
      </c>
      <c r="J32" s="690" t="s">
        <v>27</v>
      </c>
      <c r="K32" s="36">
        <f>11+17</f>
        <v>28</v>
      </c>
      <c r="L32" s="690" t="s">
        <v>55</v>
      </c>
      <c r="M32" s="690"/>
      <c r="N32" s="690"/>
      <c r="O32" s="690"/>
      <c r="P32" s="690"/>
      <c r="Q32" s="698"/>
    </row>
    <row r="33" spans="1:17" ht="36" x14ac:dyDescent="0.2">
      <c r="A33" s="683"/>
      <c r="B33" s="683"/>
      <c r="C33" s="692"/>
      <c r="D33" s="683"/>
      <c r="E33" s="151" t="s">
        <v>371</v>
      </c>
      <c r="F33" s="33" t="s">
        <v>1094</v>
      </c>
      <c r="G33" s="34" t="s">
        <v>6</v>
      </c>
      <c r="H33" s="36">
        <v>25</v>
      </c>
      <c r="I33" s="36" t="s">
        <v>1141</v>
      </c>
      <c r="J33" s="690"/>
      <c r="K33" s="36">
        <f>8+24</f>
        <v>32</v>
      </c>
      <c r="L33" s="690"/>
      <c r="M33" s="690"/>
      <c r="N33" s="690"/>
      <c r="O33" s="690"/>
      <c r="P33" s="690"/>
      <c r="Q33" s="689" t="s">
        <v>1142</v>
      </c>
    </row>
    <row r="34" spans="1:17" ht="83.25" customHeight="1" x14ac:dyDescent="0.2">
      <c r="A34" s="683"/>
      <c r="B34" s="683"/>
      <c r="C34" s="692"/>
      <c r="D34" s="683"/>
      <c r="E34" s="151" t="s">
        <v>374</v>
      </c>
      <c r="F34" s="33" t="s">
        <v>1143</v>
      </c>
      <c r="G34" s="34" t="s">
        <v>1144</v>
      </c>
      <c r="H34" s="36">
        <v>25</v>
      </c>
      <c r="I34" s="36" t="s">
        <v>1145</v>
      </c>
      <c r="J34" s="690"/>
      <c r="K34" s="36">
        <f>24+8</f>
        <v>32</v>
      </c>
      <c r="L34" s="690"/>
      <c r="M34" s="690"/>
      <c r="N34" s="690"/>
      <c r="O34" s="690"/>
      <c r="P34" s="690"/>
      <c r="Q34" s="689" t="s">
        <v>1146</v>
      </c>
    </row>
    <row r="35" spans="1:17" ht="409.5" x14ac:dyDescent="0.2">
      <c r="A35" s="683"/>
      <c r="B35" s="683"/>
      <c r="C35" s="692"/>
      <c r="D35" s="683"/>
      <c r="E35" s="151" t="s">
        <v>377</v>
      </c>
      <c r="F35" s="33" t="s">
        <v>1147</v>
      </c>
      <c r="G35" s="34" t="s">
        <v>6</v>
      </c>
      <c r="H35" s="36">
        <v>22</v>
      </c>
      <c r="I35" s="36" t="s">
        <v>1148</v>
      </c>
      <c r="J35" s="690"/>
      <c r="K35" s="36">
        <v>25</v>
      </c>
      <c r="L35" s="690"/>
      <c r="M35" s="690"/>
      <c r="N35" s="690"/>
      <c r="O35" s="690"/>
      <c r="P35" s="690"/>
      <c r="Q35" s="689" t="s">
        <v>1149</v>
      </c>
    </row>
    <row r="36" spans="1:17" ht="120" x14ac:dyDescent="0.2">
      <c r="A36" s="683" t="s">
        <v>1135</v>
      </c>
      <c r="B36" s="683" t="s">
        <v>1136</v>
      </c>
      <c r="C36" s="683" t="s">
        <v>27</v>
      </c>
      <c r="D36" s="683" t="s">
        <v>1129</v>
      </c>
      <c r="E36" s="684">
        <v>8</v>
      </c>
      <c r="F36" s="693" t="s">
        <v>1150</v>
      </c>
      <c r="G36" s="686"/>
      <c r="H36" s="679">
        <f>SUM(H37:H47)</f>
        <v>27</v>
      </c>
      <c r="I36" s="694"/>
      <c r="J36" s="694">
        <f>H36</f>
        <v>27</v>
      </c>
      <c r="K36" s="679">
        <f>SUM(K37:K47)</f>
        <v>27</v>
      </c>
      <c r="L36" s="695">
        <v>27</v>
      </c>
      <c r="M36" s="679">
        <f>+J36-L36</f>
        <v>0</v>
      </c>
      <c r="N36" s="688">
        <f>+K36/H36</f>
        <v>1</v>
      </c>
      <c r="O36" s="688">
        <f>+L36/J36</f>
        <v>1</v>
      </c>
      <c r="P36" s="688">
        <f>(N36+O36)/2</f>
        <v>1</v>
      </c>
      <c r="Q36" s="243"/>
    </row>
    <row r="37" spans="1:17" ht="60" x14ac:dyDescent="0.2">
      <c r="A37" s="683"/>
      <c r="B37" s="683"/>
      <c r="C37" s="683"/>
      <c r="D37" s="683"/>
      <c r="E37" s="151" t="s">
        <v>397</v>
      </c>
      <c r="F37" s="33" t="s">
        <v>1151</v>
      </c>
      <c r="G37" s="34" t="s">
        <v>6</v>
      </c>
      <c r="H37" s="36">
        <v>1</v>
      </c>
      <c r="I37" s="36" t="s">
        <v>1152</v>
      </c>
      <c r="J37" s="690" t="s">
        <v>27</v>
      </c>
      <c r="K37" s="36">
        <v>1</v>
      </c>
      <c r="L37" s="690" t="s">
        <v>55</v>
      </c>
      <c r="M37" s="690"/>
      <c r="N37" s="690"/>
      <c r="O37" s="690"/>
      <c r="P37" s="690"/>
      <c r="Q37" s="271" t="s">
        <v>1153</v>
      </c>
    </row>
    <row r="38" spans="1:17" ht="60" x14ac:dyDescent="0.2">
      <c r="A38" s="683"/>
      <c r="B38" s="683"/>
      <c r="C38" s="683"/>
      <c r="D38" s="683"/>
      <c r="E38" s="151" t="s">
        <v>401</v>
      </c>
      <c r="F38" s="33" t="s">
        <v>1154</v>
      </c>
      <c r="G38" s="34" t="s">
        <v>6</v>
      </c>
      <c r="H38" s="36">
        <v>1</v>
      </c>
      <c r="I38" s="36" t="s">
        <v>1152</v>
      </c>
      <c r="J38" s="690"/>
      <c r="K38" s="36">
        <v>1</v>
      </c>
      <c r="L38" s="690"/>
      <c r="M38" s="690"/>
      <c r="N38" s="690"/>
      <c r="O38" s="690"/>
      <c r="P38" s="690"/>
      <c r="Q38" s="271" t="s">
        <v>1155</v>
      </c>
    </row>
    <row r="39" spans="1:17" ht="409.5" x14ac:dyDescent="0.2">
      <c r="A39" s="683"/>
      <c r="B39" s="683"/>
      <c r="C39" s="683"/>
      <c r="D39" s="683"/>
      <c r="E39" s="151" t="s">
        <v>404</v>
      </c>
      <c r="F39" s="33" t="s">
        <v>1156</v>
      </c>
      <c r="G39" s="34" t="s">
        <v>6</v>
      </c>
      <c r="H39" s="36">
        <v>7</v>
      </c>
      <c r="I39" s="36" t="s">
        <v>1157</v>
      </c>
      <c r="J39" s="690"/>
      <c r="K39" s="36">
        <v>7</v>
      </c>
      <c r="L39" s="690"/>
      <c r="M39" s="690"/>
      <c r="N39" s="690"/>
      <c r="O39" s="690"/>
      <c r="P39" s="690"/>
      <c r="Q39" s="271" t="s">
        <v>1158</v>
      </c>
    </row>
    <row r="40" spans="1:17" ht="127.5" x14ac:dyDescent="0.2">
      <c r="A40" s="683"/>
      <c r="B40" s="683"/>
      <c r="C40" s="683"/>
      <c r="D40" s="683"/>
      <c r="E40" s="151" t="s">
        <v>1159</v>
      </c>
      <c r="F40" s="33" t="s">
        <v>1160</v>
      </c>
      <c r="G40" s="34" t="s">
        <v>6</v>
      </c>
      <c r="H40" s="36">
        <v>4</v>
      </c>
      <c r="I40" s="36" t="s">
        <v>1161</v>
      </c>
      <c r="J40" s="690"/>
      <c r="K40" s="36">
        <v>4</v>
      </c>
      <c r="L40" s="690"/>
      <c r="M40" s="690"/>
      <c r="N40" s="690"/>
      <c r="O40" s="690"/>
      <c r="P40" s="690"/>
      <c r="Q40" s="271" t="s">
        <v>1162</v>
      </c>
    </row>
    <row r="41" spans="1:17" ht="96" x14ac:dyDescent="0.2">
      <c r="A41" s="683"/>
      <c r="B41" s="683"/>
      <c r="C41" s="683"/>
      <c r="D41" s="683"/>
      <c r="E41" s="151" t="s">
        <v>1163</v>
      </c>
      <c r="F41" s="33" t="s">
        <v>1164</v>
      </c>
      <c r="G41" s="34" t="s">
        <v>6</v>
      </c>
      <c r="H41" s="36">
        <v>2</v>
      </c>
      <c r="I41" s="36" t="s">
        <v>1165</v>
      </c>
      <c r="J41" s="690"/>
      <c r="K41" s="36">
        <v>2</v>
      </c>
      <c r="L41" s="690"/>
      <c r="M41" s="690"/>
      <c r="N41" s="690"/>
      <c r="O41" s="690"/>
      <c r="P41" s="690"/>
      <c r="Q41" s="271" t="s">
        <v>1166</v>
      </c>
    </row>
    <row r="42" spans="1:17" ht="306" x14ac:dyDescent="0.2">
      <c r="A42" s="683"/>
      <c r="B42" s="683"/>
      <c r="C42" s="683"/>
      <c r="D42" s="683"/>
      <c r="E42" s="151" t="s">
        <v>1167</v>
      </c>
      <c r="F42" s="33" t="s">
        <v>1168</v>
      </c>
      <c r="G42" s="34" t="s">
        <v>2</v>
      </c>
      <c r="H42" s="36">
        <v>2</v>
      </c>
      <c r="I42" s="36" t="s">
        <v>1169</v>
      </c>
      <c r="J42" s="690"/>
      <c r="K42" s="36">
        <v>2</v>
      </c>
      <c r="L42" s="690"/>
      <c r="M42" s="690"/>
      <c r="N42" s="690"/>
      <c r="O42" s="690"/>
      <c r="P42" s="690"/>
      <c r="Q42" s="699" t="s">
        <v>1170</v>
      </c>
    </row>
    <row r="43" spans="1:17" ht="114.75" x14ac:dyDescent="0.2">
      <c r="A43" s="683"/>
      <c r="B43" s="683"/>
      <c r="C43" s="683"/>
      <c r="D43" s="683"/>
      <c r="E43" s="151" t="s">
        <v>1171</v>
      </c>
      <c r="F43" s="33" t="s">
        <v>1172</v>
      </c>
      <c r="G43" s="34" t="s">
        <v>2</v>
      </c>
      <c r="H43" s="36">
        <v>1</v>
      </c>
      <c r="I43" s="36" t="s">
        <v>1173</v>
      </c>
      <c r="J43" s="690"/>
      <c r="K43" s="40">
        <v>1</v>
      </c>
      <c r="L43" s="690"/>
      <c r="M43" s="690"/>
      <c r="N43" s="690"/>
      <c r="O43" s="690"/>
      <c r="P43" s="690"/>
      <c r="Q43" s="271" t="s">
        <v>1174</v>
      </c>
    </row>
    <row r="44" spans="1:17" ht="25.5" x14ac:dyDescent="0.2">
      <c r="A44" s="683"/>
      <c r="B44" s="683"/>
      <c r="C44" s="683"/>
      <c r="D44" s="683"/>
      <c r="E44" s="151" t="s">
        <v>1175</v>
      </c>
      <c r="F44" s="33" t="s">
        <v>1176</v>
      </c>
      <c r="G44" s="34" t="s">
        <v>6</v>
      </c>
      <c r="H44" s="36">
        <v>1</v>
      </c>
      <c r="I44" s="36" t="s">
        <v>1177</v>
      </c>
      <c r="J44" s="690"/>
      <c r="K44" s="40">
        <v>1</v>
      </c>
      <c r="L44" s="690"/>
      <c r="M44" s="690"/>
      <c r="N44" s="690"/>
      <c r="O44" s="690"/>
      <c r="P44" s="690"/>
      <c r="Q44" s="271" t="s">
        <v>1178</v>
      </c>
    </row>
    <row r="45" spans="1:17" ht="51" x14ac:dyDescent="0.2">
      <c r="A45" s="683"/>
      <c r="B45" s="683"/>
      <c r="C45" s="683"/>
      <c r="D45" s="683"/>
      <c r="E45" s="151" t="s">
        <v>1179</v>
      </c>
      <c r="F45" s="33" t="s">
        <v>1180</v>
      </c>
      <c r="G45" s="34" t="s">
        <v>6</v>
      </c>
      <c r="H45" s="36">
        <v>3</v>
      </c>
      <c r="I45" s="36" t="s">
        <v>1177</v>
      </c>
      <c r="J45" s="690"/>
      <c r="K45" s="40">
        <v>3</v>
      </c>
      <c r="L45" s="690"/>
      <c r="M45" s="690"/>
      <c r="N45" s="690"/>
      <c r="O45" s="690"/>
      <c r="P45" s="690"/>
      <c r="Q45" s="271" t="s">
        <v>1181</v>
      </c>
    </row>
    <row r="46" spans="1:17" ht="63.75" x14ac:dyDescent="0.2">
      <c r="A46" s="683"/>
      <c r="B46" s="683"/>
      <c r="C46" s="683"/>
      <c r="D46" s="683"/>
      <c r="E46" s="151" t="s">
        <v>1182</v>
      </c>
      <c r="F46" s="33" t="s">
        <v>1183</v>
      </c>
      <c r="G46" s="34" t="s">
        <v>6</v>
      </c>
      <c r="H46" s="36">
        <v>4</v>
      </c>
      <c r="I46" s="36" t="s">
        <v>1169</v>
      </c>
      <c r="J46" s="690"/>
      <c r="K46" s="40">
        <v>4</v>
      </c>
      <c r="L46" s="690"/>
      <c r="M46" s="690"/>
      <c r="N46" s="690"/>
      <c r="O46" s="690"/>
      <c r="P46" s="690"/>
      <c r="Q46" s="271" t="s">
        <v>1184</v>
      </c>
    </row>
    <row r="47" spans="1:17" ht="60" x14ac:dyDescent="0.2">
      <c r="A47" s="683"/>
      <c r="B47" s="683"/>
      <c r="C47" s="683"/>
      <c r="D47" s="683"/>
      <c r="E47" s="151" t="s">
        <v>1185</v>
      </c>
      <c r="F47" s="33" t="s">
        <v>1186</v>
      </c>
      <c r="G47" s="34" t="s">
        <v>6</v>
      </c>
      <c r="H47" s="36">
        <v>1</v>
      </c>
      <c r="I47" s="36" t="s">
        <v>1152</v>
      </c>
      <c r="J47" s="690"/>
      <c r="K47" s="40">
        <v>1</v>
      </c>
      <c r="L47" s="690"/>
      <c r="M47" s="690"/>
      <c r="N47" s="690"/>
      <c r="O47" s="690"/>
      <c r="P47" s="690"/>
      <c r="Q47" s="271" t="s">
        <v>1187</v>
      </c>
    </row>
    <row r="48" spans="1:17" ht="24" x14ac:dyDescent="0.2">
      <c r="A48" s="692" t="s">
        <v>1087</v>
      </c>
      <c r="B48" s="692" t="s">
        <v>1088</v>
      </c>
      <c r="C48" s="692" t="s">
        <v>27</v>
      </c>
      <c r="D48" s="692" t="s">
        <v>1188</v>
      </c>
      <c r="E48" s="684">
        <v>9</v>
      </c>
      <c r="F48" s="693" t="s">
        <v>1189</v>
      </c>
      <c r="G48" s="686" t="s">
        <v>194</v>
      </c>
      <c r="H48" s="679">
        <f>SUM(H49:H52)</f>
        <v>15</v>
      </c>
      <c r="I48" s="694" t="s">
        <v>1190</v>
      </c>
      <c r="J48" s="694">
        <v>2</v>
      </c>
      <c r="K48" s="679">
        <f>SUM(K49:K52)</f>
        <v>34</v>
      </c>
      <c r="L48" s="695">
        <v>2</v>
      </c>
      <c r="M48" s="679">
        <f>+J48-L48</f>
        <v>0</v>
      </c>
      <c r="N48" s="688">
        <f>+K48/H48</f>
        <v>2.2666666666666666</v>
      </c>
      <c r="O48" s="688">
        <f>+L48/J48</f>
        <v>1</v>
      </c>
      <c r="P48" s="688">
        <f>(N48+O48)/2</f>
        <v>1.6333333333333333</v>
      </c>
      <c r="Q48" s="682" t="s">
        <v>1191</v>
      </c>
    </row>
    <row r="49" spans="1:17" ht="24" x14ac:dyDescent="0.2">
      <c r="A49" s="692"/>
      <c r="B49" s="692"/>
      <c r="C49" s="692"/>
      <c r="D49" s="692"/>
      <c r="E49" s="151" t="s">
        <v>409</v>
      </c>
      <c r="F49" s="33" t="s">
        <v>1192</v>
      </c>
      <c r="G49" s="34" t="s">
        <v>2</v>
      </c>
      <c r="H49" s="36">
        <v>1</v>
      </c>
      <c r="I49" s="36" t="s">
        <v>1193</v>
      </c>
      <c r="J49" s="690" t="s">
        <v>27</v>
      </c>
      <c r="K49" s="36">
        <v>1</v>
      </c>
      <c r="L49" s="690" t="s">
        <v>55</v>
      </c>
      <c r="M49" s="690"/>
      <c r="N49" s="690"/>
      <c r="O49" s="690"/>
      <c r="P49" s="690"/>
      <c r="Q49" s="682"/>
    </row>
    <row r="50" spans="1:17" ht="24" x14ac:dyDescent="0.2">
      <c r="A50" s="692"/>
      <c r="B50" s="692"/>
      <c r="C50" s="692"/>
      <c r="D50" s="692"/>
      <c r="E50" s="151" t="s">
        <v>413</v>
      </c>
      <c r="F50" s="33" t="s">
        <v>1194</v>
      </c>
      <c r="G50" s="34" t="s">
        <v>2</v>
      </c>
      <c r="H50" s="36">
        <v>1</v>
      </c>
      <c r="I50" s="36" t="s">
        <v>1195</v>
      </c>
      <c r="J50" s="690"/>
      <c r="K50" s="36">
        <v>1</v>
      </c>
      <c r="L50" s="690"/>
      <c r="M50" s="690"/>
      <c r="N50" s="690"/>
      <c r="O50" s="690"/>
      <c r="P50" s="690"/>
      <c r="Q50" s="682"/>
    </row>
    <row r="51" spans="1:17" ht="24" x14ac:dyDescent="0.2">
      <c r="A51" s="692"/>
      <c r="B51" s="692"/>
      <c r="C51" s="692"/>
      <c r="D51" s="692"/>
      <c r="E51" s="151" t="s">
        <v>416</v>
      </c>
      <c r="F51" s="33" t="s">
        <v>1196</v>
      </c>
      <c r="G51" s="34" t="s">
        <v>6</v>
      </c>
      <c r="H51" s="36">
        <v>12</v>
      </c>
      <c r="I51" s="33" t="s">
        <v>1197</v>
      </c>
      <c r="J51" s="690"/>
      <c r="K51" s="36">
        <v>31</v>
      </c>
      <c r="L51" s="690"/>
      <c r="M51" s="690"/>
      <c r="N51" s="690"/>
      <c r="O51" s="690"/>
      <c r="P51" s="690"/>
      <c r="Q51" s="682"/>
    </row>
    <row r="52" spans="1:17" ht="24" x14ac:dyDescent="0.2">
      <c r="A52" s="692"/>
      <c r="B52" s="692"/>
      <c r="C52" s="692"/>
      <c r="D52" s="692"/>
      <c r="E52" s="151" t="s">
        <v>419</v>
      </c>
      <c r="F52" s="33" t="s">
        <v>1198</v>
      </c>
      <c r="G52" s="34" t="s">
        <v>2</v>
      </c>
      <c r="H52" s="36">
        <v>1</v>
      </c>
      <c r="I52" s="36" t="s">
        <v>1199</v>
      </c>
      <c r="J52" s="690"/>
      <c r="K52" s="36">
        <v>1</v>
      </c>
      <c r="L52" s="690"/>
      <c r="M52" s="690"/>
      <c r="N52" s="690"/>
      <c r="O52" s="690"/>
      <c r="P52" s="690"/>
      <c r="Q52" s="682"/>
    </row>
    <row r="53" spans="1:17" ht="24" x14ac:dyDescent="0.2">
      <c r="A53" s="700" t="str">
        <f>UPPER("Transformación de la arquitectura organizacional.")</f>
        <v>TRANSFORMACIÓN DE LA ARQUITECTURA ORGANIZACIONAL.</v>
      </c>
      <c r="B53" s="700" t="s">
        <v>1088</v>
      </c>
      <c r="C53" s="683" t="s">
        <v>27</v>
      </c>
      <c r="D53" s="683" t="s">
        <v>1200</v>
      </c>
      <c r="E53" s="684">
        <v>10</v>
      </c>
      <c r="F53" s="693" t="s">
        <v>1201</v>
      </c>
      <c r="G53" s="686" t="s">
        <v>2</v>
      </c>
      <c r="H53" s="679">
        <f>SUM(H54:H56)</f>
        <v>3</v>
      </c>
      <c r="I53" s="694" t="s">
        <v>1097</v>
      </c>
      <c r="J53" s="694">
        <f>H53</f>
        <v>3</v>
      </c>
      <c r="K53" s="679">
        <f>SUM(K54:K56)</f>
        <v>0</v>
      </c>
      <c r="L53" s="695">
        <f>SUM(K54:K56)</f>
        <v>0</v>
      </c>
      <c r="M53" s="679">
        <f>+J53-L53</f>
        <v>3</v>
      </c>
      <c r="N53" s="688">
        <f>+K53/H53</f>
        <v>0</v>
      </c>
      <c r="O53" s="688">
        <f>+L53/J53</f>
        <v>0</v>
      </c>
      <c r="P53" s="688">
        <f>(N53+O53)/2</f>
        <v>0</v>
      </c>
      <c r="Q53" s="698" t="s">
        <v>1202</v>
      </c>
    </row>
    <row r="54" spans="1:17" ht="108" x14ac:dyDescent="0.2">
      <c r="A54" s="700"/>
      <c r="B54" s="700"/>
      <c r="C54" s="683"/>
      <c r="D54" s="683"/>
      <c r="E54" s="151" t="s">
        <v>426</v>
      </c>
      <c r="F54" s="701" t="s">
        <v>1203</v>
      </c>
      <c r="G54" s="251" t="s">
        <v>2</v>
      </c>
      <c r="H54" s="702">
        <v>1</v>
      </c>
      <c r="I54" s="249" t="s">
        <v>1204</v>
      </c>
      <c r="J54" s="690" t="s">
        <v>27</v>
      </c>
      <c r="K54" s="151">
        <v>0</v>
      </c>
      <c r="L54" s="690" t="s">
        <v>55</v>
      </c>
      <c r="M54" s="690"/>
      <c r="N54" s="690"/>
      <c r="O54" s="690"/>
      <c r="P54" s="690"/>
      <c r="Q54" s="698"/>
    </row>
    <row r="55" spans="1:17" ht="48" x14ac:dyDescent="0.2">
      <c r="A55" s="700"/>
      <c r="B55" s="700"/>
      <c r="C55" s="683"/>
      <c r="D55" s="683"/>
      <c r="E55" s="151" t="s">
        <v>428</v>
      </c>
      <c r="F55" s="162" t="s">
        <v>1205</v>
      </c>
      <c r="G55" s="251" t="s">
        <v>2</v>
      </c>
      <c r="H55" s="702">
        <v>1</v>
      </c>
      <c r="I55" s="249" t="s">
        <v>1206</v>
      </c>
      <c r="J55" s="690"/>
      <c r="K55" s="151">
        <v>0</v>
      </c>
      <c r="L55" s="690"/>
      <c r="M55" s="690"/>
      <c r="N55" s="690"/>
      <c r="O55" s="690"/>
      <c r="P55" s="690"/>
      <c r="Q55" s="689" t="s">
        <v>1207</v>
      </c>
    </row>
    <row r="56" spans="1:17" ht="60" x14ac:dyDescent="0.2">
      <c r="A56" s="700"/>
      <c r="B56" s="700"/>
      <c r="C56" s="683"/>
      <c r="D56" s="683"/>
      <c r="E56" s="151" t="s">
        <v>429</v>
      </c>
      <c r="F56" s="162" t="s">
        <v>1208</v>
      </c>
      <c r="G56" s="251" t="s">
        <v>2</v>
      </c>
      <c r="H56" s="702">
        <v>1</v>
      </c>
      <c r="I56" s="249" t="s">
        <v>1130</v>
      </c>
      <c r="J56" s="690"/>
      <c r="K56" s="151">
        <v>0</v>
      </c>
      <c r="L56" s="690"/>
      <c r="M56" s="690"/>
      <c r="N56" s="690"/>
      <c r="O56" s="690"/>
      <c r="P56" s="690"/>
      <c r="Q56" s="689" t="s">
        <v>1209</v>
      </c>
    </row>
    <row r="57" spans="1:17" ht="48" x14ac:dyDescent="0.2">
      <c r="A57" s="700" t="s">
        <v>1135</v>
      </c>
      <c r="B57" s="700" t="s">
        <v>1136</v>
      </c>
      <c r="C57" s="703" t="s">
        <v>27</v>
      </c>
      <c r="D57" s="683" t="s">
        <v>1200</v>
      </c>
      <c r="E57" s="684">
        <v>11</v>
      </c>
      <c r="F57" s="693" t="s">
        <v>1210</v>
      </c>
      <c r="G57" s="686" t="s">
        <v>2</v>
      </c>
      <c r="H57" s="679">
        <f>SUM(H58:H59)</f>
        <v>2</v>
      </c>
      <c r="I57" s="694" t="s">
        <v>1097</v>
      </c>
      <c r="J57" s="694">
        <f>H57</f>
        <v>2</v>
      </c>
      <c r="K57" s="679">
        <f>SUM(K58:K59)</f>
        <v>1</v>
      </c>
      <c r="L57" s="695">
        <f>SUM(K58:K59)</f>
        <v>1</v>
      </c>
      <c r="M57" s="679">
        <f>+J57-L57</f>
        <v>1</v>
      </c>
      <c r="N57" s="688">
        <f>+K57/H57</f>
        <v>0.5</v>
      </c>
      <c r="O57" s="688">
        <f>+L57/J57</f>
        <v>0.5</v>
      </c>
      <c r="P57" s="688">
        <f>(N57+O57)/2</f>
        <v>0.5</v>
      </c>
      <c r="Q57" s="698" t="s">
        <v>1211</v>
      </c>
    </row>
    <row r="58" spans="1:17" ht="48" x14ac:dyDescent="0.2">
      <c r="A58" s="700"/>
      <c r="B58" s="700"/>
      <c r="C58" s="703"/>
      <c r="D58" s="683"/>
      <c r="E58" s="151" t="s">
        <v>436</v>
      </c>
      <c r="F58" s="162" t="s">
        <v>1212</v>
      </c>
      <c r="G58" s="251" t="s">
        <v>2</v>
      </c>
      <c r="H58" s="151">
        <v>1</v>
      </c>
      <c r="I58" s="249" t="s">
        <v>1213</v>
      </c>
      <c r="J58" s="690" t="s">
        <v>27</v>
      </c>
      <c r="K58" s="151"/>
      <c r="L58" s="690" t="s">
        <v>55</v>
      </c>
      <c r="M58" s="690"/>
      <c r="N58" s="690"/>
      <c r="O58" s="690"/>
      <c r="P58" s="690"/>
      <c r="Q58" s="698"/>
    </row>
    <row r="59" spans="1:17" ht="96" x14ac:dyDescent="0.2">
      <c r="A59" s="700"/>
      <c r="B59" s="700"/>
      <c r="C59" s="703"/>
      <c r="D59" s="683"/>
      <c r="E59" s="151" t="s">
        <v>440</v>
      </c>
      <c r="F59" s="162" t="s">
        <v>1214</v>
      </c>
      <c r="G59" s="251" t="s">
        <v>6</v>
      </c>
      <c r="H59" s="151">
        <v>1</v>
      </c>
      <c r="I59" s="249" t="s">
        <v>1148</v>
      </c>
      <c r="J59" s="690"/>
      <c r="K59" s="151">
        <v>1</v>
      </c>
      <c r="L59" s="690"/>
      <c r="M59" s="690"/>
      <c r="N59" s="690"/>
      <c r="O59" s="690"/>
      <c r="P59" s="690"/>
      <c r="Q59" s="689" t="s">
        <v>1215</v>
      </c>
    </row>
    <row r="60" spans="1:17" ht="36" x14ac:dyDescent="0.2">
      <c r="A60" s="700" t="s">
        <v>1135</v>
      </c>
      <c r="B60" s="700" t="s">
        <v>1136</v>
      </c>
      <c r="C60" s="683" t="s">
        <v>27</v>
      </c>
      <c r="D60" s="683" t="s">
        <v>1200</v>
      </c>
      <c r="E60" s="684">
        <v>12</v>
      </c>
      <c r="F60" s="693" t="s">
        <v>1150</v>
      </c>
      <c r="G60" s="686" t="s">
        <v>344</v>
      </c>
      <c r="H60" s="679">
        <f>SUM(H61:H67)</f>
        <v>7</v>
      </c>
      <c r="I60" s="694" t="s">
        <v>1097</v>
      </c>
      <c r="J60" s="694">
        <f>H60</f>
        <v>7</v>
      </c>
      <c r="K60" s="679">
        <f>SUM(K61:K67)</f>
        <v>7</v>
      </c>
      <c r="L60" s="695">
        <f>SUM(K61:K67)</f>
        <v>7</v>
      </c>
      <c r="M60" s="679">
        <f>+J60-L60</f>
        <v>0</v>
      </c>
      <c r="N60" s="688">
        <f>+K60/H60</f>
        <v>1</v>
      </c>
      <c r="O60" s="688">
        <f>+L60/J60</f>
        <v>1</v>
      </c>
      <c r="P60" s="688">
        <f>(N60+O60)/2</f>
        <v>1</v>
      </c>
      <c r="Q60" s="698" t="s">
        <v>1216</v>
      </c>
    </row>
    <row r="61" spans="1:17" ht="24" x14ac:dyDescent="0.2">
      <c r="A61" s="700"/>
      <c r="B61" s="700"/>
      <c r="C61" s="683"/>
      <c r="D61" s="683"/>
      <c r="E61" s="151" t="s">
        <v>452</v>
      </c>
      <c r="F61" s="162" t="s">
        <v>1151</v>
      </c>
      <c r="G61" s="251" t="s">
        <v>344</v>
      </c>
      <c r="H61" s="151">
        <v>1</v>
      </c>
      <c r="I61" s="249" t="s">
        <v>1217</v>
      </c>
      <c r="J61" s="690" t="s">
        <v>27</v>
      </c>
      <c r="K61" s="151">
        <v>1</v>
      </c>
      <c r="L61" s="690" t="s">
        <v>55</v>
      </c>
      <c r="M61" s="690"/>
      <c r="N61" s="690"/>
      <c r="O61" s="690"/>
      <c r="P61" s="690"/>
      <c r="Q61" s="698"/>
    </row>
    <row r="62" spans="1:17" ht="24" x14ac:dyDescent="0.2">
      <c r="A62" s="700"/>
      <c r="B62" s="700"/>
      <c r="C62" s="683"/>
      <c r="D62" s="683"/>
      <c r="E62" s="151" t="s">
        <v>456</v>
      </c>
      <c r="F62" s="162" t="s">
        <v>1154</v>
      </c>
      <c r="G62" s="251" t="s">
        <v>344</v>
      </c>
      <c r="H62" s="151">
        <v>1</v>
      </c>
      <c r="I62" s="249" t="s">
        <v>1217</v>
      </c>
      <c r="J62" s="690"/>
      <c r="K62" s="151">
        <v>1</v>
      </c>
      <c r="L62" s="690"/>
      <c r="M62" s="690"/>
      <c r="N62" s="690"/>
      <c r="O62" s="690"/>
      <c r="P62" s="690"/>
      <c r="Q62" s="689" t="s">
        <v>1216</v>
      </c>
    </row>
    <row r="63" spans="1:17" ht="36" x14ac:dyDescent="0.2">
      <c r="A63" s="700"/>
      <c r="B63" s="700"/>
      <c r="C63" s="683"/>
      <c r="D63" s="683"/>
      <c r="E63" s="151" t="s">
        <v>459</v>
      </c>
      <c r="F63" s="162" t="s">
        <v>1156</v>
      </c>
      <c r="G63" s="251" t="s">
        <v>344</v>
      </c>
      <c r="H63" s="151">
        <v>1</v>
      </c>
      <c r="I63" s="249" t="s">
        <v>1218</v>
      </c>
      <c r="J63" s="690"/>
      <c r="K63" s="151">
        <v>1</v>
      </c>
      <c r="L63" s="690"/>
      <c r="M63" s="690"/>
      <c r="N63" s="690"/>
      <c r="O63" s="690"/>
      <c r="P63" s="690"/>
      <c r="Q63" s="689" t="s">
        <v>1219</v>
      </c>
    </row>
    <row r="64" spans="1:17" ht="48" x14ac:dyDescent="0.2">
      <c r="A64" s="700"/>
      <c r="B64" s="700"/>
      <c r="C64" s="683"/>
      <c r="D64" s="683"/>
      <c r="E64" s="151" t="s">
        <v>461</v>
      </c>
      <c r="F64" s="162" t="s">
        <v>1220</v>
      </c>
      <c r="G64" s="251" t="s">
        <v>344</v>
      </c>
      <c r="H64" s="151">
        <v>1</v>
      </c>
      <c r="I64" s="249" t="s">
        <v>1221</v>
      </c>
      <c r="J64" s="690"/>
      <c r="K64" s="151">
        <v>1</v>
      </c>
      <c r="L64" s="690"/>
      <c r="M64" s="690"/>
      <c r="N64" s="690"/>
      <c r="O64" s="690"/>
      <c r="P64" s="690"/>
      <c r="Q64" s="689" t="s">
        <v>1219</v>
      </c>
    </row>
    <row r="65" spans="1:17" ht="24" x14ac:dyDescent="0.2">
      <c r="A65" s="700"/>
      <c r="B65" s="700"/>
      <c r="C65" s="683"/>
      <c r="D65" s="683"/>
      <c r="E65" s="151" t="s">
        <v>464</v>
      </c>
      <c r="F65" s="162" t="s">
        <v>1222</v>
      </c>
      <c r="G65" s="251" t="s">
        <v>344</v>
      </c>
      <c r="H65" s="151">
        <v>1</v>
      </c>
      <c r="I65" s="249" t="s">
        <v>1217</v>
      </c>
      <c r="J65" s="690"/>
      <c r="K65" s="151">
        <v>1</v>
      </c>
      <c r="L65" s="690"/>
      <c r="M65" s="690"/>
      <c r="N65" s="690"/>
      <c r="O65" s="690"/>
      <c r="P65" s="690"/>
      <c r="Q65" s="689" t="s">
        <v>1223</v>
      </c>
    </row>
    <row r="66" spans="1:17" ht="72" x14ac:dyDescent="0.2">
      <c r="A66" s="700"/>
      <c r="B66" s="700"/>
      <c r="C66" s="683"/>
      <c r="D66" s="683"/>
      <c r="E66" s="151" t="s">
        <v>467</v>
      </c>
      <c r="F66" s="162" t="s">
        <v>1224</v>
      </c>
      <c r="G66" s="251" t="s">
        <v>344</v>
      </c>
      <c r="H66" s="151">
        <v>1</v>
      </c>
      <c r="I66" s="249" t="s">
        <v>1225</v>
      </c>
      <c r="J66" s="690"/>
      <c r="K66" s="151">
        <v>1</v>
      </c>
      <c r="L66" s="690"/>
      <c r="M66" s="690"/>
      <c r="N66" s="690"/>
      <c r="O66" s="690"/>
      <c r="P66" s="690"/>
      <c r="Q66" s="689" t="s">
        <v>1226</v>
      </c>
    </row>
    <row r="67" spans="1:17" ht="60" x14ac:dyDescent="0.2">
      <c r="A67" s="700"/>
      <c r="B67" s="700"/>
      <c r="C67" s="683"/>
      <c r="D67" s="683"/>
      <c r="E67" s="151" t="s">
        <v>470</v>
      </c>
      <c r="F67" s="162" t="s">
        <v>1227</v>
      </c>
      <c r="G67" s="251" t="s">
        <v>344</v>
      </c>
      <c r="H67" s="151">
        <v>1</v>
      </c>
      <c r="I67" s="249" t="s">
        <v>1228</v>
      </c>
      <c r="J67" s="690"/>
      <c r="K67" s="151">
        <v>1</v>
      </c>
      <c r="L67" s="690"/>
      <c r="M67" s="690"/>
      <c r="N67" s="690"/>
      <c r="O67" s="690"/>
      <c r="P67" s="690"/>
      <c r="Q67" s="701" t="s">
        <v>1229</v>
      </c>
    </row>
  </sheetData>
  <mergeCells count="99">
    <mergeCell ref="A60:A67"/>
    <mergeCell ref="B60:B67"/>
    <mergeCell ref="C60:C67"/>
    <mergeCell ref="D60:D67"/>
    <mergeCell ref="Q60:Q61"/>
    <mergeCell ref="J61:J67"/>
    <mergeCell ref="L61:P67"/>
    <mergeCell ref="A57:A59"/>
    <mergeCell ref="B57:B59"/>
    <mergeCell ref="C57:C59"/>
    <mergeCell ref="D57:D59"/>
    <mergeCell ref="Q57:Q58"/>
    <mergeCell ref="J58:J59"/>
    <mergeCell ref="L58:P59"/>
    <mergeCell ref="A53:A56"/>
    <mergeCell ref="B53:B56"/>
    <mergeCell ref="C53:C56"/>
    <mergeCell ref="D53:D56"/>
    <mergeCell ref="Q53:Q54"/>
    <mergeCell ref="J54:J56"/>
    <mergeCell ref="L54:P56"/>
    <mergeCell ref="A48:A52"/>
    <mergeCell ref="B48:B52"/>
    <mergeCell ref="C48:C52"/>
    <mergeCell ref="D48:D52"/>
    <mergeCell ref="Q48:Q52"/>
    <mergeCell ref="J49:J52"/>
    <mergeCell ref="L49:P52"/>
    <mergeCell ref="A36:A47"/>
    <mergeCell ref="B36:B47"/>
    <mergeCell ref="C36:C47"/>
    <mergeCell ref="D36:D47"/>
    <mergeCell ref="J37:J47"/>
    <mergeCell ref="L37:P47"/>
    <mergeCell ref="A31:A35"/>
    <mergeCell ref="B31:B35"/>
    <mergeCell ref="C31:C35"/>
    <mergeCell ref="D31:D35"/>
    <mergeCell ref="Q31:Q32"/>
    <mergeCell ref="J32:J35"/>
    <mergeCell ref="L32:P35"/>
    <mergeCell ref="A27:A30"/>
    <mergeCell ref="B27:B30"/>
    <mergeCell ref="C27:C30"/>
    <mergeCell ref="D27:D30"/>
    <mergeCell ref="Q27:Q30"/>
    <mergeCell ref="J28:J30"/>
    <mergeCell ref="L28:P30"/>
    <mergeCell ref="A19:A26"/>
    <mergeCell ref="B19:B26"/>
    <mergeCell ref="C19:C26"/>
    <mergeCell ref="D19:D26"/>
    <mergeCell ref="Q19:Q26"/>
    <mergeCell ref="J20:J26"/>
    <mergeCell ref="L20:P26"/>
    <mergeCell ref="A15:A18"/>
    <mergeCell ref="B15:B18"/>
    <mergeCell ref="C15:C18"/>
    <mergeCell ref="D15:D18"/>
    <mergeCell ref="Q15:Q18"/>
    <mergeCell ref="J16:J18"/>
    <mergeCell ref="L16:P18"/>
    <mergeCell ref="A11:A14"/>
    <mergeCell ref="B11:B14"/>
    <mergeCell ref="C11:C14"/>
    <mergeCell ref="D11:D14"/>
    <mergeCell ref="Q11:Q14"/>
    <mergeCell ref="J12:J14"/>
    <mergeCell ref="L12:P14"/>
    <mergeCell ref="Q6:Q10"/>
    <mergeCell ref="A7:A10"/>
    <mergeCell ref="B7:B10"/>
    <mergeCell ref="C7:C10"/>
    <mergeCell ref="D7:D10"/>
    <mergeCell ref="J8:J10"/>
    <mergeCell ref="L8:P10"/>
    <mergeCell ref="L4:L5"/>
    <mergeCell ref="M4:M5"/>
    <mergeCell ref="N4:N5"/>
    <mergeCell ref="O4:O5"/>
    <mergeCell ref="P4:P5"/>
    <mergeCell ref="A6:D6"/>
    <mergeCell ref="E6:F6"/>
    <mergeCell ref="F4:F5"/>
    <mergeCell ref="G4:G5"/>
    <mergeCell ref="H4:H5"/>
    <mergeCell ref="I4:I5"/>
    <mergeCell ref="J4:J5"/>
    <mergeCell ref="K4:K5"/>
    <mergeCell ref="A2:C3"/>
    <mergeCell ref="D2:J3"/>
    <mergeCell ref="K2:L3"/>
    <mergeCell ref="M2:P3"/>
    <mergeCell ref="Q2:Q5"/>
    <mergeCell ref="A4:A5"/>
    <mergeCell ref="B4:B5"/>
    <mergeCell ref="C4:C5"/>
    <mergeCell ref="D4:D5"/>
    <mergeCell ref="E4:E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2"/>
  <sheetViews>
    <sheetView workbookViewId="0">
      <selection activeCell="D13" sqref="D13:D92"/>
    </sheetView>
  </sheetViews>
  <sheetFormatPr baseColWidth="10" defaultRowHeight="12.75" x14ac:dyDescent="0.2"/>
  <cols>
    <col min="3" max="4" width="14.5703125" customWidth="1"/>
    <col min="6" max="6" width="22.28515625" customWidth="1"/>
    <col min="17" max="17" width="37.140625" customWidth="1"/>
  </cols>
  <sheetData>
    <row r="1" spans="1:18" x14ac:dyDescent="0.2">
      <c r="A1" s="391"/>
      <c r="B1" s="391"/>
      <c r="C1" s="391"/>
      <c r="D1" s="393" t="s">
        <v>1230</v>
      </c>
      <c r="E1" s="393"/>
      <c r="F1" s="393"/>
      <c r="G1" s="393"/>
      <c r="H1" s="393"/>
      <c r="I1" s="393"/>
      <c r="J1" s="393"/>
      <c r="K1" s="393"/>
      <c r="L1" s="393"/>
      <c r="M1" s="393"/>
      <c r="N1" s="393"/>
      <c r="O1" s="393"/>
      <c r="P1" s="393"/>
      <c r="Q1" s="393"/>
    </row>
    <row r="2" spans="1:18" x14ac:dyDescent="0.2">
      <c r="A2" s="391"/>
      <c r="B2" s="391"/>
      <c r="C2" s="391"/>
      <c r="D2" s="393"/>
      <c r="E2" s="393"/>
      <c r="F2" s="393"/>
      <c r="G2" s="393"/>
      <c r="H2" s="393"/>
      <c r="I2" s="393"/>
      <c r="J2" s="393"/>
      <c r="K2" s="393"/>
      <c r="L2" s="393"/>
      <c r="M2" s="393"/>
      <c r="N2" s="393"/>
      <c r="O2" s="393"/>
      <c r="P2" s="393"/>
      <c r="Q2" s="393"/>
    </row>
    <row r="3" spans="1:18" x14ac:dyDescent="0.2">
      <c r="A3" s="391"/>
      <c r="B3" s="391"/>
      <c r="C3" s="391"/>
      <c r="D3" s="394" t="s">
        <v>43</v>
      </c>
      <c r="E3" s="394"/>
      <c r="F3" s="394"/>
      <c r="G3" s="394"/>
      <c r="H3" s="394"/>
      <c r="I3" s="394"/>
      <c r="J3" s="394"/>
      <c r="K3" s="394"/>
      <c r="L3" s="394"/>
      <c r="M3" s="394"/>
      <c r="N3" s="394"/>
      <c r="O3" s="394"/>
      <c r="P3" s="394"/>
      <c r="Q3" s="394"/>
    </row>
    <row r="4" spans="1:18" x14ac:dyDescent="0.2">
      <c r="A4" s="391"/>
      <c r="B4" s="391"/>
      <c r="C4" s="391"/>
      <c r="D4" s="394"/>
      <c r="E4" s="394"/>
      <c r="F4" s="394"/>
      <c r="G4" s="394"/>
      <c r="H4" s="394"/>
      <c r="I4" s="394"/>
      <c r="J4" s="394"/>
      <c r="K4" s="394"/>
      <c r="L4" s="394"/>
      <c r="M4" s="394"/>
      <c r="N4" s="394"/>
      <c r="O4" s="394"/>
      <c r="P4" s="394"/>
      <c r="Q4" s="394"/>
    </row>
    <row r="5" spans="1:18" x14ac:dyDescent="0.2">
      <c r="A5" s="391"/>
      <c r="B5" s="391"/>
      <c r="C5" s="391"/>
      <c r="D5" s="395" t="s">
        <v>41</v>
      </c>
      <c r="E5" s="395"/>
      <c r="F5" s="395"/>
      <c r="G5" s="395"/>
      <c r="H5" s="395"/>
      <c r="I5" s="395"/>
      <c r="J5" s="395"/>
      <c r="K5" s="395"/>
      <c r="L5" s="395"/>
      <c r="M5" s="395"/>
      <c r="N5" s="395"/>
      <c r="O5" s="395"/>
      <c r="P5" s="395"/>
      <c r="Q5" s="395"/>
    </row>
    <row r="6" spans="1:18" x14ac:dyDescent="0.2">
      <c r="A6" s="391"/>
      <c r="B6" s="391"/>
      <c r="C6" s="391"/>
      <c r="D6" s="395"/>
      <c r="E6" s="395"/>
      <c r="F6" s="395"/>
      <c r="G6" s="395"/>
      <c r="H6" s="395"/>
      <c r="I6" s="395"/>
      <c r="J6" s="395"/>
      <c r="K6" s="395"/>
      <c r="L6" s="395"/>
      <c r="M6" s="395"/>
      <c r="N6" s="395"/>
      <c r="O6" s="395"/>
      <c r="P6" s="395"/>
      <c r="Q6" s="395"/>
    </row>
    <row r="7" spans="1:18" x14ac:dyDescent="0.2">
      <c r="A7" s="23"/>
      <c r="B7" s="23"/>
      <c r="C7" s="23"/>
      <c r="D7" s="9"/>
      <c r="E7" s="1"/>
      <c r="F7" s="1"/>
      <c r="G7" s="1"/>
      <c r="H7" s="1"/>
      <c r="I7" s="1"/>
      <c r="J7" s="1"/>
      <c r="K7" s="1"/>
      <c r="L7" s="1"/>
      <c r="M7" s="1"/>
      <c r="N7" s="1"/>
      <c r="O7" s="1"/>
      <c r="P7" s="1"/>
      <c r="Q7" s="704"/>
      <c r="R7" s="1"/>
    </row>
    <row r="8" spans="1:18" x14ac:dyDescent="0.2">
      <c r="A8" s="705" t="s">
        <v>77</v>
      </c>
      <c r="B8" s="705"/>
      <c r="C8" s="705"/>
      <c r="D8" s="706" t="s">
        <v>89</v>
      </c>
      <c r="E8" s="707"/>
      <c r="F8" s="707"/>
      <c r="G8" s="707"/>
      <c r="H8" s="707"/>
      <c r="I8" s="707"/>
      <c r="J8" s="707"/>
      <c r="K8" s="708" t="s">
        <v>1231</v>
      </c>
      <c r="L8" s="708"/>
      <c r="M8" s="709" t="s">
        <v>79</v>
      </c>
      <c r="N8" s="709"/>
      <c r="O8" s="709"/>
      <c r="P8" s="709"/>
      <c r="Q8" s="710" t="s">
        <v>134</v>
      </c>
    </row>
    <row r="9" spans="1:18" ht="32.25" customHeight="1" x14ac:dyDescent="0.2">
      <c r="A9" s="705"/>
      <c r="B9" s="705"/>
      <c r="C9" s="705"/>
      <c r="D9" s="707"/>
      <c r="E9" s="707"/>
      <c r="F9" s="707"/>
      <c r="G9" s="707"/>
      <c r="H9" s="707"/>
      <c r="I9" s="707"/>
      <c r="J9" s="707"/>
      <c r="K9" s="708"/>
      <c r="L9" s="708"/>
      <c r="M9" s="709"/>
      <c r="N9" s="709"/>
      <c r="O9" s="709"/>
      <c r="P9" s="709"/>
      <c r="Q9" s="710"/>
    </row>
    <row r="10" spans="1:18" x14ac:dyDescent="0.2">
      <c r="A10" s="711" t="s">
        <v>1232</v>
      </c>
      <c r="B10" s="712" t="s">
        <v>35</v>
      </c>
      <c r="C10" s="712" t="s">
        <v>1233</v>
      </c>
      <c r="D10" s="713" t="s">
        <v>40</v>
      </c>
      <c r="E10" s="713" t="s">
        <v>1234</v>
      </c>
      <c r="F10" s="713" t="s">
        <v>4</v>
      </c>
      <c r="G10" s="713" t="s">
        <v>10</v>
      </c>
      <c r="H10" s="713" t="s">
        <v>124</v>
      </c>
      <c r="I10" s="713" t="s">
        <v>84</v>
      </c>
      <c r="J10" s="713" t="s">
        <v>87</v>
      </c>
      <c r="K10" s="714" t="s">
        <v>85</v>
      </c>
      <c r="L10" s="714" t="s">
        <v>86</v>
      </c>
      <c r="M10" s="715" t="s">
        <v>102</v>
      </c>
      <c r="N10" s="715" t="s">
        <v>90</v>
      </c>
      <c r="O10" s="716" t="s">
        <v>91</v>
      </c>
      <c r="P10" s="716" t="s">
        <v>92</v>
      </c>
      <c r="Q10" s="710"/>
    </row>
    <row r="11" spans="1:18" ht="23.25" customHeight="1" x14ac:dyDescent="0.2">
      <c r="A11" s="711"/>
      <c r="B11" s="712"/>
      <c r="C11" s="712"/>
      <c r="D11" s="713"/>
      <c r="E11" s="713"/>
      <c r="F11" s="713"/>
      <c r="G11" s="713"/>
      <c r="H11" s="713"/>
      <c r="I11" s="713"/>
      <c r="J11" s="713"/>
      <c r="K11" s="714"/>
      <c r="L11" s="714"/>
      <c r="M11" s="715"/>
      <c r="N11" s="715"/>
      <c r="O11" s="716"/>
      <c r="P11" s="716"/>
      <c r="Q11" s="710"/>
    </row>
    <row r="12" spans="1:18" ht="34.5" customHeight="1" x14ac:dyDescent="0.25">
      <c r="A12" s="717" t="s">
        <v>1235</v>
      </c>
      <c r="B12" s="717"/>
      <c r="C12" s="717"/>
      <c r="D12" s="717"/>
      <c r="E12" s="717" t="s">
        <v>75</v>
      </c>
      <c r="F12" s="717"/>
      <c r="G12" s="718"/>
      <c r="H12" s="719">
        <f>H13+H76+H78+H88+H73</f>
        <v>170</v>
      </c>
      <c r="I12" s="720"/>
      <c r="J12" s="719">
        <f>J13+J76+J78+J88+J73</f>
        <v>170</v>
      </c>
      <c r="K12" s="719">
        <f>K13+K76+K78+K88+K73</f>
        <v>84</v>
      </c>
      <c r="L12" s="721">
        <f>L13+L76+L78+L88+L73</f>
        <v>84</v>
      </c>
      <c r="M12" s="722">
        <f>+J12-L12</f>
        <v>86</v>
      </c>
      <c r="N12" s="723">
        <f>+K12/H12</f>
        <v>0.49411764705882355</v>
      </c>
      <c r="O12" s="723">
        <f>+L12/J12</f>
        <v>0.49411764705882355</v>
      </c>
      <c r="P12" s="723">
        <f>(N12+O12)/2</f>
        <v>0.49411764705882355</v>
      </c>
      <c r="Q12" s="724" t="s">
        <v>1236</v>
      </c>
      <c r="R12" s="24"/>
    </row>
    <row r="13" spans="1:18" ht="24" x14ac:dyDescent="0.2">
      <c r="A13" s="725" t="s">
        <v>1237</v>
      </c>
      <c r="B13" s="726" t="s">
        <v>1238</v>
      </c>
      <c r="C13" s="725" t="s">
        <v>27</v>
      </c>
      <c r="D13" s="725" t="s">
        <v>1239</v>
      </c>
      <c r="E13" s="727">
        <v>1</v>
      </c>
      <c r="F13" s="728" t="s">
        <v>1240</v>
      </c>
      <c r="G13" s="729"/>
      <c r="H13" s="719">
        <f>SUM(H14:H72)</f>
        <v>154</v>
      </c>
      <c r="I13" s="730"/>
      <c r="J13" s="719">
        <f>H13</f>
        <v>154</v>
      </c>
      <c r="K13" s="719">
        <f>SUM(K14:K72)</f>
        <v>69</v>
      </c>
      <c r="L13" s="731">
        <f>K13</f>
        <v>69</v>
      </c>
      <c r="M13" s="719">
        <f>+J13-L13</f>
        <v>85</v>
      </c>
      <c r="N13" s="723">
        <f>+K13/H13</f>
        <v>0.44805194805194803</v>
      </c>
      <c r="O13" s="723">
        <f>+L13/J13</f>
        <v>0.44805194805194803</v>
      </c>
      <c r="P13" s="723">
        <f>(N13+O13)/2</f>
        <v>0.44805194805194803</v>
      </c>
      <c r="Q13" s="732"/>
    </row>
    <row r="14" spans="1:18" ht="15.75" x14ac:dyDescent="0.2">
      <c r="A14" s="725"/>
      <c r="B14" s="733"/>
      <c r="C14" s="725"/>
      <c r="D14" s="725"/>
      <c r="E14" s="734" t="s">
        <v>30</v>
      </c>
      <c r="F14" s="735" t="s">
        <v>1241</v>
      </c>
      <c r="G14" s="736"/>
      <c r="H14" s="737">
        <f>SUM(H15:H29)</f>
        <v>25</v>
      </c>
      <c r="I14" s="738"/>
      <c r="J14" s="739" t="s">
        <v>27</v>
      </c>
      <c r="K14" s="738"/>
      <c r="L14" s="740" t="s">
        <v>55</v>
      </c>
      <c r="M14" s="741"/>
      <c r="N14" s="741"/>
      <c r="O14" s="741"/>
      <c r="P14" s="742"/>
      <c r="Q14" s="732"/>
    </row>
    <row r="15" spans="1:18" ht="51" x14ac:dyDescent="0.2">
      <c r="A15" s="725"/>
      <c r="B15" s="733"/>
      <c r="C15" s="725"/>
      <c r="D15" s="725"/>
      <c r="E15" s="743" t="s">
        <v>1242</v>
      </c>
      <c r="F15" s="744" t="s">
        <v>1243</v>
      </c>
      <c r="G15" s="736" t="s">
        <v>3</v>
      </c>
      <c r="H15" s="738">
        <v>4</v>
      </c>
      <c r="I15" s="738" t="s">
        <v>201</v>
      </c>
      <c r="J15" s="745"/>
      <c r="K15" s="738">
        <v>4</v>
      </c>
      <c r="L15" s="746"/>
      <c r="M15" s="404"/>
      <c r="N15" s="404"/>
      <c r="O15" s="404"/>
      <c r="P15" s="747"/>
      <c r="Q15" s="732"/>
    </row>
    <row r="16" spans="1:18" ht="127.5" x14ac:dyDescent="0.2">
      <c r="A16" s="725"/>
      <c r="B16" s="733"/>
      <c r="C16" s="725"/>
      <c r="D16" s="725"/>
      <c r="E16" s="743" t="s">
        <v>1244</v>
      </c>
      <c r="F16" s="748" t="s">
        <v>1245</v>
      </c>
      <c r="G16" s="736" t="s">
        <v>194</v>
      </c>
      <c r="H16" s="738">
        <v>2</v>
      </c>
      <c r="I16" s="738" t="s">
        <v>201</v>
      </c>
      <c r="J16" s="745"/>
      <c r="K16" s="738">
        <v>2</v>
      </c>
      <c r="L16" s="746"/>
      <c r="M16" s="404"/>
      <c r="N16" s="404"/>
      <c r="O16" s="404"/>
      <c r="P16" s="747"/>
      <c r="Q16" s="732"/>
    </row>
    <row r="17" spans="1:17" ht="25.5" x14ac:dyDescent="0.2">
      <c r="A17" s="725"/>
      <c r="B17" s="733"/>
      <c r="C17" s="725"/>
      <c r="D17" s="725"/>
      <c r="E17" s="743" t="s">
        <v>1246</v>
      </c>
      <c r="F17" s="749" t="s">
        <v>1247</v>
      </c>
      <c r="G17" s="736" t="s">
        <v>194</v>
      </c>
      <c r="H17" s="738">
        <v>2</v>
      </c>
      <c r="I17" s="738" t="s">
        <v>201</v>
      </c>
      <c r="J17" s="745"/>
      <c r="K17" s="738">
        <v>1</v>
      </c>
      <c r="L17" s="746"/>
      <c r="M17" s="404"/>
      <c r="N17" s="404"/>
      <c r="O17" s="404"/>
      <c r="P17" s="747"/>
      <c r="Q17" s="732"/>
    </row>
    <row r="18" spans="1:17" ht="25.5" x14ac:dyDescent="0.2">
      <c r="A18" s="725"/>
      <c r="B18" s="733"/>
      <c r="C18" s="725"/>
      <c r="D18" s="725"/>
      <c r="E18" s="743" t="s">
        <v>1248</v>
      </c>
      <c r="F18" s="748" t="s">
        <v>1249</v>
      </c>
      <c r="G18" s="736" t="s">
        <v>2</v>
      </c>
      <c r="H18" s="738">
        <v>1</v>
      </c>
      <c r="I18" s="738" t="s">
        <v>201</v>
      </c>
      <c r="J18" s="745"/>
      <c r="K18" s="738">
        <v>1</v>
      </c>
      <c r="L18" s="746"/>
      <c r="M18" s="404"/>
      <c r="N18" s="404"/>
      <c r="O18" s="404"/>
      <c r="P18" s="747"/>
      <c r="Q18" s="732"/>
    </row>
    <row r="19" spans="1:17" ht="51" x14ac:dyDescent="0.2">
      <c r="A19" s="725"/>
      <c r="B19" s="733"/>
      <c r="C19" s="725"/>
      <c r="D19" s="725"/>
      <c r="E19" s="743" t="s">
        <v>1250</v>
      </c>
      <c r="F19" s="748" t="s">
        <v>1251</v>
      </c>
      <c r="G19" s="736" t="s">
        <v>2</v>
      </c>
      <c r="H19" s="738">
        <v>1</v>
      </c>
      <c r="I19" s="738" t="s">
        <v>201</v>
      </c>
      <c r="J19" s="745"/>
      <c r="K19" s="738">
        <v>1</v>
      </c>
      <c r="L19" s="746"/>
      <c r="M19" s="404"/>
      <c r="N19" s="404"/>
      <c r="O19" s="404"/>
      <c r="P19" s="747"/>
      <c r="Q19" s="732"/>
    </row>
    <row r="20" spans="1:17" ht="63.75" x14ac:dyDescent="0.2">
      <c r="A20" s="725"/>
      <c r="B20" s="733"/>
      <c r="C20" s="725"/>
      <c r="D20" s="725"/>
      <c r="E20" s="743" t="s">
        <v>1252</v>
      </c>
      <c r="F20" s="748" t="s">
        <v>1253</v>
      </c>
      <c r="G20" s="736" t="s">
        <v>2</v>
      </c>
      <c r="H20" s="738">
        <v>1</v>
      </c>
      <c r="I20" s="738" t="s">
        <v>201</v>
      </c>
      <c r="J20" s="745"/>
      <c r="K20" s="738">
        <v>1</v>
      </c>
      <c r="L20" s="746"/>
      <c r="M20" s="404"/>
      <c r="N20" s="404"/>
      <c r="O20" s="404"/>
      <c r="P20" s="747"/>
      <c r="Q20" s="732"/>
    </row>
    <row r="21" spans="1:17" ht="89.25" x14ac:dyDescent="0.2">
      <c r="A21" s="725"/>
      <c r="B21" s="733"/>
      <c r="C21" s="725"/>
      <c r="D21" s="725"/>
      <c r="E21" s="743" t="s">
        <v>1254</v>
      </c>
      <c r="F21" s="748" t="s">
        <v>1255</v>
      </c>
      <c r="G21" s="736" t="s">
        <v>2</v>
      </c>
      <c r="H21" s="738">
        <v>1</v>
      </c>
      <c r="I21" s="738" t="s">
        <v>201</v>
      </c>
      <c r="J21" s="745"/>
      <c r="K21" s="738">
        <v>1</v>
      </c>
      <c r="L21" s="746"/>
      <c r="M21" s="404"/>
      <c r="N21" s="404"/>
      <c r="O21" s="404"/>
      <c r="P21" s="747"/>
      <c r="Q21" s="732"/>
    </row>
    <row r="22" spans="1:17" ht="63.75" x14ac:dyDescent="0.2">
      <c r="A22" s="725"/>
      <c r="B22" s="733"/>
      <c r="C22" s="725"/>
      <c r="D22" s="725"/>
      <c r="E22" s="743" t="s">
        <v>1256</v>
      </c>
      <c r="F22" s="748" t="s">
        <v>1257</v>
      </c>
      <c r="G22" s="736" t="s">
        <v>1258</v>
      </c>
      <c r="H22" s="738">
        <v>3</v>
      </c>
      <c r="I22" s="738" t="s">
        <v>201</v>
      </c>
      <c r="J22" s="745"/>
      <c r="K22" s="738">
        <v>1</v>
      </c>
      <c r="L22" s="746"/>
      <c r="M22" s="404"/>
      <c r="N22" s="404"/>
      <c r="O22" s="404"/>
      <c r="P22" s="747"/>
      <c r="Q22" s="732"/>
    </row>
    <row r="23" spans="1:17" ht="127.5" x14ac:dyDescent="0.2">
      <c r="A23" s="725"/>
      <c r="B23" s="733"/>
      <c r="C23" s="725"/>
      <c r="D23" s="725"/>
      <c r="E23" s="743" t="s">
        <v>1259</v>
      </c>
      <c r="F23" s="748" t="s">
        <v>1260</v>
      </c>
      <c r="G23" s="736" t="s">
        <v>2</v>
      </c>
      <c r="H23" s="738">
        <v>1</v>
      </c>
      <c r="I23" s="738" t="s">
        <v>201</v>
      </c>
      <c r="J23" s="745"/>
      <c r="K23" s="738">
        <v>1</v>
      </c>
      <c r="L23" s="746"/>
      <c r="M23" s="404"/>
      <c r="N23" s="404"/>
      <c r="O23" s="404"/>
      <c r="P23" s="747"/>
      <c r="Q23" s="732"/>
    </row>
    <row r="24" spans="1:17" ht="38.25" x14ac:dyDescent="0.2">
      <c r="A24" s="725"/>
      <c r="B24" s="733"/>
      <c r="C24" s="725"/>
      <c r="D24" s="725"/>
      <c r="E24" s="743" t="s">
        <v>1261</v>
      </c>
      <c r="F24" s="748" t="s">
        <v>1262</v>
      </c>
      <c r="G24" s="736" t="s">
        <v>2</v>
      </c>
      <c r="H24" s="738">
        <v>1</v>
      </c>
      <c r="I24" s="738" t="s">
        <v>201</v>
      </c>
      <c r="J24" s="745"/>
      <c r="K24" s="738">
        <v>0</v>
      </c>
      <c r="L24" s="746"/>
      <c r="M24" s="404"/>
      <c r="N24" s="404"/>
      <c r="O24" s="404"/>
      <c r="P24" s="747"/>
      <c r="Q24" s="732"/>
    </row>
    <row r="25" spans="1:17" ht="63.75" x14ac:dyDescent="0.2">
      <c r="A25" s="725"/>
      <c r="B25" s="733"/>
      <c r="C25" s="725"/>
      <c r="D25" s="725"/>
      <c r="E25" s="743" t="s">
        <v>1263</v>
      </c>
      <c r="F25" s="750" t="s">
        <v>1264</v>
      </c>
      <c r="G25" s="736" t="s">
        <v>1265</v>
      </c>
      <c r="H25" s="738">
        <v>2</v>
      </c>
      <c r="I25" s="738" t="s">
        <v>201</v>
      </c>
      <c r="J25" s="745"/>
      <c r="K25" s="738">
        <v>1</v>
      </c>
      <c r="L25" s="746"/>
      <c r="M25" s="404"/>
      <c r="N25" s="404"/>
      <c r="O25" s="404"/>
      <c r="P25" s="747"/>
      <c r="Q25" s="732"/>
    </row>
    <row r="26" spans="1:17" ht="38.25" x14ac:dyDescent="0.2">
      <c r="A26" s="725"/>
      <c r="B26" s="733"/>
      <c r="C26" s="725"/>
      <c r="D26" s="725"/>
      <c r="E26" s="743" t="s">
        <v>1266</v>
      </c>
      <c r="F26" s="750" t="s">
        <v>1267</v>
      </c>
      <c r="G26" s="736" t="s">
        <v>1265</v>
      </c>
      <c r="H26" s="738">
        <v>2</v>
      </c>
      <c r="I26" s="738" t="s">
        <v>201</v>
      </c>
      <c r="J26" s="745"/>
      <c r="K26" s="738">
        <v>2</v>
      </c>
      <c r="L26" s="746"/>
      <c r="M26" s="404"/>
      <c r="N26" s="404"/>
      <c r="O26" s="404"/>
      <c r="P26" s="747"/>
      <c r="Q26" s="732"/>
    </row>
    <row r="27" spans="1:17" ht="51" x14ac:dyDescent="0.2">
      <c r="A27" s="725"/>
      <c r="B27" s="733"/>
      <c r="C27" s="725"/>
      <c r="D27" s="725"/>
      <c r="E27" s="743" t="s">
        <v>1268</v>
      </c>
      <c r="F27" s="750" t="s">
        <v>1269</v>
      </c>
      <c r="G27" s="736" t="s">
        <v>1265</v>
      </c>
      <c r="H27" s="738">
        <v>2</v>
      </c>
      <c r="I27" s="738" t="s">
        <v>201</v>
      </c>
      <c r="J27" s="745"/>
      <c r="K27" s="738">
        <v>2</v>
      </c>
      <c r="L27" s="746"/>
      <c r="M27" s="404"/>
      <c r="N27" s="404"/>
      <c r="O27" s="404"/>
      <c r="P27" s="747"/>
      <c r="Q27" s="732"/>
    </row>
    <row r="28" spans="1:17" ht="51" x14ac:dyDescent="0.2">
      <c r="A28" s="725"/>
      <c r="B28" s="733"/>
      <c r="C28" s="725"/>
      <c r="D28" s="725"/>
      <c r="E28" s="743" t="s">
        <v>1270</v>
      </c>
      <c r="F28" s="750" t="s">
        <v>1271</v>
      </c>
      <c r="G28" s="736" t="s">
        <v>2</v>
      </c>
      <c r="H28" s="738">
        <v>1</v>
      </c>
      <c r="I28" s="738" t="s">
        <v>201</v>
      </c>
      <c r="J28" s="745"/>
      <c r="K28" s="738">
        <v>1</v>
      </c>
      <c r="L28" s="746"/>
      <c r="M28" s="404"/>
      <c r="N28" s="404"/>
      <c r="O28" s="404"/>
      <c r="P28" s="747"/>
      <c r="Q28" s="732"/>
    </row>
    <row r="29" spans="1:17" ht="25.5" x14ac:dyDescent="0.2">
      <c r="A29" s="725"/>
      <c r="B29" s="733"/>
      <c r="C29" s="725"/>
      <c r="D29" s="725"/>
      <c r="E29" s="743" t="s">
        <v>1272</v>
      </c>
      <c r="F29" s="748" t="s">
        <v>1273</v>
      </c>
      <c r="G29" s="736" t="s">
        <v>2</v>
      </c>
      <c r="H29" s="738">
        <v>1</v>
      </c>
      <c r="I29" s="738" t="s">
        <v>201</v>
      </c>
      <c r="J29" s="745"/>
      <c r="K29" s="738">
        <v>1</v>
      </c>
      <c r="L29" s="746"/>
      <c r="M29" s="404"/>
      <c r="N29" s="404"/>
      <c r="O29" s="404"/>
      <c r="P29" s="747"/>
      <c r="Q29" s="732"/>
    </row>
    <row r="30" spans="1:17" ht="24" x14ac:dyDescent="0.2">
      <c r="A30" s="725"/>
      <c r="B30" s="733"/>
      <c r="C30" s="725"/>
      <c r="D30" s="725"/>
      <c r="E30" s="734" t="s">
        <v>25</v>
      </c>
      <c r="F30" s="735" t="s">
        <v>1274</v>
      </c>
      <c r="G30" s="735"/>
      <c r="H30" s="735">
        <f>SUM(H31:H62)</f>
        <v>32</v>
      </c>
      <c r="I30" s="735"/>
      <c r="J30" s="745"/>
      <c r="K30" s="735"/>
      <c r="L30" s="746"/>
      <c r="M30" s="404"/>
      <c r="N30" s="404"/>
      <c r="O30" s="404"/>
      <c r="P30" s="747"/>
      <c r="Q30" s="732"/>
    </row>
    <row r="31" spans="1:17" ht="63.75" x14ac:dyDescent="0.2">
      <c r="A31" s="725"/>
      <c r="B31" s="733"/>
      <c r="C31" s="725"/>
      <c r="D31" s="725"/>
      <c r="E31" s="743" t="s">
        <v>673</v>
      </c>
      <c r="F31" s="751" t="s">
        <v>1275</v>
      </c>
      <c r="G31" s="736" t="s">
        <v>1276</v>
      </c>
      <c r="H31" s="737">
        <v>1</v>
      </c>
      <c r="I31" s="738" t="s">
        <v>201</v>
      </c>
      <c r="J31" s="745"/>
      <c r="K31" s="738">
        <v>1</v>
      </c>
      <c r="L31" s="746"/>
      <c r="M31" s="404"/>
      <c r="N31" s="404"/>
      <c r="O31" s="404"/>
      <c r="P31" s="747"/>
      <c r="Q31" s="732"/>
    </row>
    <row r="32" spans="1:17" ht="38.25" x14ac:dyDescent="0.2">
      <c r="A32" s="725"/>
      <c r="B32" s="733"/>
      <c r="C32" s="725"/>
      <c r="D32" s="725"/>
      <c r="E32" s="743" t="s">
        <v>1277</v>
      </c>
      <c r="F32" s="751" t="s">
        <v>1278</v>
      </c>
      <c r="G32" s="736" t="s">
        <v>1276</v>
      </c>
      <c r="H32" s="737">
        <v>1</v>
      </c>
      <c r="I32" s="738" t="s">
        <v>201</v>
      </c>
      <c r="J32" s="745"/>
      <c r="K32" s="738">
        <v>1</v>
      </c>
      <c r="L32" s="746"/>
      <c r="M32" s="404"/>
      <c r="N32" s="404"/>
      <c r="O32" s="404"/>
      <c r="P32" s="747"/>
      <c r="Q32" s="732"/>
    </row>
    <row r="33" spans="1:17" ht="51" x14ac:dyDescent="0.2">
      <c r="A33" s="725"/>
      <c r="B33" s="733"/>
      <c r="C33" s="725"/>
      <c r="D33" s="725"/>
      <c r="E33" s="743" t="s">
        <v>1279</v>
      </c>
      <c r="F33" s="751" t="s">
        <v>1280</v>
      </c>
      <c r="G33" s="736" t="s">
        <v>1276</v>
      </c>
      <c r="H33" s="737">
        <v>1</v>
      </c>
      <c r="I33" s="738" t="s">
        <v>201</v>
      </c>
      <c r="J33" s="745"/>
      <c r="K33" s="738">
        <v>1</v>
      </c>
      <c r="L33" s="746"/>
      <c r="M33" s="404"/>
      <c r="N33" s="404"/>
      <c r="O33" s="404"/>
      <c r="P33" s="747"/>
      <c r="Q33" s="732"/>
    </row>
    <row r="34" spans="1:17" ht="38.25" x14ac:dyDescent="0.2">
      <c r="A34" s="725"/>
      <c r="B34" s="733"/>
      <c r="C34" s="725"/>
      <c r="D34" s="725"/>
      <c r="E34" s="743" t="s">
        <v>1281</v>
      </c>
      <c r="F34" s="751" t="s">
        <v>1282</v>
      </c>
      <c r="G34" s="736" t="s">
        <v>1276</v>
      </c>
      <c r="H34" s="737">
        <v>1</v>
      </c>
      <c r="I34" s="738" t="s">
        <v>201</v>
      </c>
      <c r="J34" s="745"/>
      <c r="K34" s="738">
        <v>1</v>
      </c>
      <c r="L34" s="746"/>
      <c r="M34" s="404"/>
      <c r="N34" s="404"/>
      <c r="O34" s="404"/>
      <c r="P34" s="747"/>
      <c r="Q34" s="732"/>
    </row>
    <row r="35" spans="1:17" ht="51" x14ac:dyDescent="0.2">
      <c r="A35" s="725"/>
      <c r="B35" s="733"/>
      <c r="C35" s="725"/>
      <c r="D35" s="725"/>
      <c r="E35" s="743" t="s">
        <v>1283</v>
      </c>
      <c r="F35" s="751" t="s">
        <v>1284</v>
      </c>
      <c r="G35" s="736" t="s">
        <v>1276</v>
      </c>
      <c r="H35" s="737">
        <v>1</v>
      </c>
      <c r="I35" s="738" t="s">
        <v>201</v>
      </c>
      <c r="J35" s="745"/>
      <c r="K35" s="738">
        <v>1</v>
      </c>
      <c r="L35" s="746"/>
      <c r="M35" s="404"/>
      <c r="N35" s="404"/>
      <c r="O35" s="404"/>
      <c r="P35" s="747"/>
      <c r="Q35" s="732"/>
    </row>
    <row r="36" spans="1:17" ht="51" x14ac:dyDescent="0.2">
      <c r="A36" s="725"/>
      <c r="B36" s="733"/>
      <c r="C36" s="725"/>
      <c r="D36" s="725"/>
      <c r="E36" s="743" t="s">
        <v>1285</v>
      </c>
      <c r="F36" s="751" t="s">
        <v>1286</v>
      </c>
      <c r="G36" s="736" t="s">
        <v>1276</v>
      </c>
      <c r="H36" s="737">
        <v>1</v>
      </c>
      <c r="I36" s="738" t="s">
        <v>201</v>
      </c>
      <c r="J36" s="745"/>
      <c r="K36" s="738">
        <v>1</v>
      </c>
      <c r="L36" s="746"/>
      <c r="M36" s="404"/>
      <c r="N36" s="404"/>
      <c r="O36" s="404"/>
      <c r="P36" s="747"/>
      <c r="Q36" s="732"/>
    </row>
    <row r="37" spans="1:17" ht="38.25" x14ac:dyDescent="0.2">
      <c r="A37" s="725"/>
      <c r="B37" s="733"/>
      <c r="C37" s="725"/>
      <c r="D37" s="725"/>
      <c r="E37" s="743" t="s">
        <v>1287</v>
      </c>
      <c r="F37" s="751" t="s">
        <v>1288</v>
      </c>
      <c r="G37" s="736" t="s">
        <v>1276</v>
      </c>
      <c r="H37" s="737">
        <v>1</v>
      </c>
      <c r="I37" s="738" t="s">
        <v>201</v>
      </c>
      <c r="J37" s="745"/>
      <c r="K37" s="738">
        <v>1</v>
      </c>
      <c r="L37" s="746"/>
      <c r="M37" s="404"/>
      <c r="N37" s="404"/>
      <c r="O37" s="404"/>
      <c r="P37" s="747"/>
      <c r="Q37" s="732"/>
    </row>
    <row r="38" spans="1:17" ht="51" x14ac:dyDescent="0.2">
      <c r="A38" s="725"/>
      <c r="B38" s="733"/>
      <c r="C38" s="725"/>
      <c r="D38" s="725"/>
      <c r="E38" s="743" t="s">
        <v>1289</v>
      </c>
      <c r="F38" s="751" t="s">
        <v>1290</v>
      </c>
      <c r="G38" s="736" t="s">
        <v>1276</v>
      </c>
      <c r="H38" s="737">
        <v>1</v>
      </c>
      <c r="I38" s="738" t="s">
        <v>201</v>
      </c>
      <c r="J38" s="745"/>
      <c r="K38" s="738">
        <v>1</v>
      </c>
      <c r="L38" s="746"/>
      <c r="M38" s="404"/>
      <c r="N38" s="404"/>
      <c r="O38" s="404"/>
      <c r="P38" s="747"/>
      <c r="Q38" s="732"/>
    </row>
    <row r="39" spans="1:17" ht="76.5" x14ac:dyDescent="0.2">
      <c r="A39" s="725"/>
      <c r="B39" s="733"/>
      <c r="C39" s="725"/>
      <c r="D39" s="725"/>
      <c r="E39" s="743" t="s">
        <v>1291</v>
      </c>
      <c r="F39" s="751" t="s">
        <v>1292</v>
      </c>
      <c r="G39" s="736" t="s">
        <v>1276</v>
      </c>
      <c r="H39" s="737">
        <v>1</v>
      </c>
      <c r="I39" s="738" t="s">
        <v>201</v>
      </c>
      <c r="J39" s="745"/>
      <c r="K39" s="738">
        <v>1</v>
      </c>
      <c r="L39" s="746"/>
      <c r="M39" s="404"/>
      <c r="N39" s="404"/>
      <c r="O39" s="404"/>
      <c r="P39" s="747"/>
      <c r="Q39" s="732"/>
    </row>
    <row r="40" spans="1:17" ht="51" x14ac:dyDescent="0.2">
      <c r="A40" s="725"/>
      <c r="B40" s="733"/>
      <c r="C40" s="725"/>
      <c r="D40" s="725"/>
      <c r="E40" s="743" t="s">
        <v>1293</v>
      </c>
      <c r="F40" s="751" t="s">
        <v>1294</v>
      </c>
      <c r="G40" s="736" t="s">
        <v>1276</v>
      </c>
      <c r="H40" s="737">
        <v>1</v>
      </c>
      <c r="I40" s="738" t="s">
        <v>201</v>
      </c>
      <c r="J40" s="745"/>
      <c r="K40" s="738">
        <v>1</v>
      </c>
      <c r="L40" s="746"/>
      <c r="M40" s="404"/>
      <c r="N40" s="404"/>
      <c r="O40" s="404"/>
      <c r="P40" s="747"/>
      <c r="Q40" s="732"/>
    </row>
    <row r="41" spans="1:17" ht="51" x14ac:dyDescent="0.2">
      <c r="A41" s="725"/>
      <c r="B41" s="733"/>
      <c r="C41" s="725"/>
      <c r="D41" s="725"/>
      <c r="E41" s="743" t="s">
        <v>1295</v>
      </c>
      <c r="F41" s="751" t="s">
        <v>1296</v>
      </c>
      <c r="G41" s="736" t="s">
        <v>1276</v>
      </c>
      <c r="H41" s="737">
        <v>1</v>
      </c>
      <c r="I41" s="738" t="s">
        <v>201</v>
      </c>
      <c r="J41" s="745"/>
      <c r="K41" s="738">
        <v>1</v>
      </c>
      <c r="L41" s="746"/>
      <c r="M41" s="404"/>
      <c r="N41" s="404"/>
      <c r="O41" s="404"/>
      <c r="P41" s="747"/>
      <c r="Q41" s="732"/>
    </row>
    <row r="42" spans="1:17" ht="38.25" x14ac:dyDescent="0.2">
      <c r="A42" s="725"/>
      <c r="B42" s="733"/>
      <c r="C42" s="725"/>
      <c r="D42" s="725"/>
      <c r="E42" s="743" t="s">
        <v>1297</v>
      </c>
      <c r="F42" s="751" t="s">
        <v>1298</v>
      </c>
      <c r="G42" s="736" t="s">
        <v>1276</v>
      </c>
      <c r="H42" s="737">
        <v>1</v>
      </c>
      <c r="I42" s="738" t="s">
        <v>201</v>
      </c>
      <c r="J42" s="745"/>
      <c r="K42" s="738">
        <v>1</v>
      </c>
      <c r="L42" s="746"/>
      <c r="M42" s="404"/>
      <c r="N42" s="404"/>
      <c r="O42" s="404"/>
      <c r="P42" s="747"/>
      <c r="Q42" s="732"/>
    </row>
    <row r="43" spans="1:17" ht="51" x14ac:dyDescent="0.2">
      <c r="A43" s="725"/>
      <c r="B43" s="733"/>
      <c r="C43" s="725"/>
      <c r="D43" s="725"/>
      <c r="E43" s="743" t="s">
        <v>1299</v>
      </c>
      <c r="F43" s="751" t="s">
        <v>1300</v>
      </c>
      <c r="G43" s="736" t="s">
        <v>1276</v>
      </c>
      <c r="H43" s="737">
        <v>1</v>
      </c>
      <c r="I43" s="738" t="s">
        <v>201</v>
      </c>
      <c r="J43" s="745"/>
      <c r="K43" s="738">
        <v>1</v>
      </c>
      <c r="L43" s="746"/>
      <c r="M43" s="404"/>
      <c r="N43" s="404"/>
      <c r="O43" s="404"/>
      <c r="P43" s="747"/>
      <c r="Q43" s="732"/>
    </row>
    <row r="44" spans="1:17" ht="25.5" x14ac:dyDescent="0.2">
      <c r="A44" s="725"/>
      <c r="B44" s="733"/>
      <c r="C44" s="725"/>
      <c r="D44" s="725"/>
      <c r="E44" s="743" t="s">
        <v>1301</v>
      </c>
      <c r="F44" s="751" t="s">
        <v>1302</v>
      </c>
      <c r="G44" s="736" t="s">
        <v>1276</v>
      </c>
      <c r="H44" s="737">
        <v>1</v>
      </c>
      <c r="I44" s="738" t="s">
        <v>201</v>
      </c>
      <c r="J44" s="745"/>
      <c r="K44" s="738">
        <v>1</v>
      </c>
      <c r="L44" s="746"/>
      <c r="M44" s="404"/>
      <c r="N44" s="404"/>
      <c r="O44" s="404"/>
      <c r="P44" s="747"/>
      <c r="Q44" s="732"/>
    </row>
    <row r="45" spans="1:17" ht="38.25" x14ac:dyDescent="0.2">
      <c r="A45" s="725"/>
      <c r="B45" s="733"/>
      <c r="C45" s="725"/>
      <c r="D45" s="725"/>
      <c r="E45" s="743" t="s">
        <v>1303</v>
      </c>
      <c r="F45" s="751" t="s">
        <v>1304</v>
      </c>
      <c r="G45" s="736" t="s">
        <v>1276</v>
      </c>
      <c r="H45" s="737">
        <v>1</v>
      </c>
      <c r="I45" s="738" t="s">
        <v>201</v>
      </c>
      <c r="J45" s="745"/>
      <c r="K45" s="738">
        <v>1</v>
      </c>
      <c r="L45" s="746"/>
      <c r="M45" s="404"/>
      <c r="N45" s="404"/>
      <c r="O45" s="404"/>
      <c r="P45" s="747"/>
      <c r="Q45" s="732"/>
    </row>
    <row r="46" spans="1:17" ht="102" x14ac:dyDescent="0.2">
      <c r="A46" s="725"/>
      <c r="B46" s="733"/>
      <c r="C46" s="725"/>
      <c r="D46" s="725"/>
      <c r="E46" s="743" t="s">
        <v>1305</v>
      </c>
      <c r="F46" s="751" t="s">
        <v>1306</v>
      </c>
      <c r="G46" s="736" t="s">
        <v>1276</v>
      </c>
      <c r="H46" s="737">
        <v>1</v>
      </c>
      <c r="I46" s="738" t="s">
        <v>201</v>
      </c>
      <c r="J46" s="745"/>
      <c r="K46" s="738">
        <v>1</v>
      </c>
      <c r="L46" s="746"/>
      <c r="M46" s="404"/>
      <c r="N46" s="404"/>
      <c r="O46" s="404"/>
      <c r="P46" s="747"/>
      <c r="Q46" s="732"/>
    </row>
    <row r="47" spans="1:17" ht="38.25" x14ac:dyDescent="0.2">
      <c r="A47" s="725"/>
      <c r="B47" s="733"/>
      <c r="C47" s="725"/>
      <c r="D47" s="725"/>
      <c r="E47" s="743" t="s">
        <v>1307</v>
      </c>
      <c r="F47" s="751" t="s">
        <v>1308</v>
      </c>
      <c r="G47" s="736" t="s">
        <v>1276</v>
      </c>
      <c r="H47" s="737">
        <v>1</v>
      </c>
      <c r="I47" s="738" t="s">
        <v>201</v>
      </c>
      <c r="J47" s="745"/>
      <c r="K47" s="738"/>
      <c r="L47" s="746"/>
      <c r="M47" s="404"/>
      <c r="N47" s="404"/>
      <c r="O47" s="404"/>
      <c r="P47" s="747"/>
      <c r="Q47" s="732"/>
    </row>
    <row r="48" spans="1:17" ht="102" x14ac:dyDescent="0.2">
      <c r="A48" s="725"/>
      <c r="B48" s="733"/>
      <c r="C48" s="725"/>
      <c r="D48" s="725"/>
      <c r="E48" s="743" t="s">
        <v>1309</v>
      </c>
      <c r="F48" s="751" t="s">
        <v>1310</v>
      </c>
      <c r="G48" s="736" t="s">
        <v>1276</v>
      </c>
      <c r="H48" s="737">
        <v>1</v>
      </c>
      <c r="I48" s="738" t="s">
        <v>201</v>
      </c>
      <c r="J48" s="745"/>
      <c r="K48" s="738">
        <v>1</v>
      </c>
      <c r="L48" s="746"/>
      <c r="M48" s="404"/>
      <c r="N48" s="404"/>
      <c r="O48" s="404"/>
      <c r="P48" s="747"/>
      <c r="Q48" s="732"/>
    </row>
    <row r="49" spans="1:17" ht="76.5" x14ac:dyDescent="0.2">
      <c r="A49" s="725"/>
      <c r="B49" s="733"/>
      <c r="C49" s="725"/>
      <c r="D49" s="725"/>
      <c r="E49" s="743" t="s">
        <v>1311</v>
      </c>
      <c r="F49" s="751" t="s">
        <v>1312</v>
      </c>
      <c r="G49" s="736" t="s">
        <v>1276</v>
      </c>
      <c r="H49" s="737">
        <v>1</v>
      </c>
      <c r="I49" s="738" t="s">
        <v>201</v>
      </c>
      <c r="J49" s="745"/>
      <c r="K49" s="738">
        <v>1</v>
      </c>
      <c r="L49" s="746"/>
      <c r="M49" s="404"/>
      <c r="N49" s="404"/>
      <c r="O49" s="404"/>
      <c r="P49" s="747"/>
      <c r="Q49" s="732"/>
    </row>
    <row r="50" spans="1:17" ht="76.5" x14ac:dyDescent="0.2">
      <c r="A50" s="725"/>
      <c r="B50" s="733"/>
      <c r="C50" s="725"/>
      <c r="D50" s="725"/>
      <c r="E50" s="743" t="s">
        <v>1313</v>
      </c>
      <c r="F50" s="751" t="s">
        <v>1314</v>
      </c>
      <c r="G50" s="736" t="s">
        <v>1276</v>
      </c>
      <c r="H50" s="737">
        <v>1</v>
      </c>
      <c r="I50" s="738" t="s">
        <v>201</v>
      </c>
      <c r="J50" s="745"/>
      <c r="K50" s="738">
        <v>1</v>
      </c>
      <c r="L50" s="746"/>
      <c r="M50" s="404"/>
      <c r="N50" s="404"/>
      <c r="O50" s="404"/>
      <c r="P50" s="747"/>
      <c r="Q50" s="732"/>
    </row>
    <row r="51" spans="1:17" ht="216.75" x14ac:dyDescent="0.2">
      <c r="A51" s="725"/>
      <c r="B51" s="733"/>
      <c r="C51" s="725"/>
      <c r="D51" s="725"/>
      <c r="E51" s="743" t="s">
        <v>1315</v>
      </c>
      <c r="F51" s="751" t="s">
        <v>1316</v>
      </c>
      <c r="G51" s="736" t="s">
        <v>1276</v>
      </c>
      <c r="H51" s="737">
        <v>1</v>
      </c>
      <c r="I51" s="738" t="s">
        <v>201</v>
      </c>
      <c r="J51" s="745"/>
      <c r="K51" s="738">
        <v>1</v>
      </c>
      <c r="L51" s="746"/>
      <c r="M51" s="404"/>
      <c r="N51" s="404"/>
      <c r="O51" s="404"/>
      <c r="P51" s="747"/>
      <c r="Q51" s="732"/>
    </row>
    <row r="52" spans="1:17" ht="89.25" x14ac:dyDescent="0.2">
      <c r="A52" s="725"/>
      <c r="B52" s="733"/>
      <c r="C52" s="725"/>
      <c r="D52" s="725"/>
      <c r="E52" s="743" t="s">
        <v>1317</v>
      </c>
      <c r="F52" s="751" t="s">
        <v>1318</v>
      </c>
      <c r="G52" s="736" t="s">
        <v>1276</v>
      </c>
      <c r="H52" s="737">
        <v>1</v>
      </c>
      <c r="I52" s="738" t="s">
        <v>201</v>
      </c>
      <c r="J52" s="745"/>
      <c r="K52" s="738">
        <v>1</v>
      </c>
      <c r="L52" s="746"/>
      <c r="M52" s="404"/>
      <c r="N52" s="404"/>
      <c r="O52" s="404"/>
      <c r="P52" s="747"/>
      <c r="Q52" s="732"/>
    </row>
    <row r="53" spans="1:17" ht="63.75" x14ac:dyDescent="0.2">
      <c r="A53" s="725"/>
      <c r="B53" s="733"/>
      <c r="C53" s="725"/>
      <c r="D53" s="725"/>
      <c r="E53" s="743" t="s">
        <v>1319</v>
      </c>
      <c r="F53" s="751" t="s">
        <v>1320</v>
      </c>
      <c r="G53" s="736" t="s">
        <v>1276</v>
      </c>
      <c r="H53" s="737">
        <v>1</v>
      </c>
      <c r="I53" s="738" t="s">
        <v>201</v>
      </c>
      <c r="J53" s="745"/>
      <c r="K53" s="738">
        <v>1</v>
      </c>
      <c r="L53" s="746"/>
      <c r="M53" s="404"/>
      <c r="N53" s="404"/>
      <c r="O53" s="404"/>
      <c r="P53" s="747"/>
      <c r="Q53" s="732"/>
    </row>
    <row r="54" spans="1:17" ht="38.25" x14ac:dyDescent="0.2">
      <c r="A54" s="725"/>
      <c r="B54" s="733"/>
      <c r="C54" s="725"/>
      <c r="D54" s="725"/>
      <c r="E54" s="743" t="s">
        <v>1321</v>
      </c>
      <c r="F54" s="751" t="s">
        <v>1322</v>
      </c>
      <c r="G54" s="736" t="s">
        <v>1276</v>
      </c>
      <c r="H54" s="737">
        <v>1</v>
      </c>
      <c r="I54" s="738" t="s">
        <v>201</v>
      </c>
      <c r="J54" s="745"/>
      <c r="K54" s="738">
        <v>1</v>
      </c>
      <c r="L54" s="746"/>
      <c r="M54" s="404"/>
      <c r="N54" s="404"/>
      <c r="O54" s="404"/>
      <c r="P54" s="747"/>
      <c r="Q54" s="732"/>
    </row>
    <row r="55" spans="1:17" ht="38.25" x14ac:dyDescent="0.2">
      <c r="A55" s="725"/>
      <c r="B55" s="733"/>
      <c r="C55" s="725"/>
      <c r="D55" s="725"/>
      <c r="E55" s="743" t="s">
        <v>1323</v>
      </c>
      <c r="F55" s="751" t="s">
        <v>1324</v>
      </c>
      <c r="G55" s="736" t="s">
        <v>1276</v>
      </c>
      <c r="H55" s="737">
        <v>1</v>
      </c>
      <c r="I55" s="738" t="s">
        <v>201</v>
      </c>
      <c r="J55" s="745"/>
      <c r="K55" s="738">
        <v>1</v>
      </c>
      <c r="L55" s="746"/>
      <c r="M55" s="404"/>
      <c r="N55" s="404"/>
      <c r="O55" s="404"/>
      <c r="P55" s="747"/>
      <c r="Q55" s="732"/>
    </row>
    <row r="56" spans="1:17" ht="38.25" x14ac:dyDescent="0.2">
      <c r="A56" s="725"/>
      <c r="B56" s="733"/>
      <c r="C56" s="725"/>
      <c r="D56" s="725"/>
      <c r="E56" s="743" t="s">
        <v>1325</v>
      </c>
      <c r="F56" s="751" t="s">
        <v>1326</v>
      </c>
      <c r="G56" s="736" t="s">
        <v>1276</v>
      </c>
      <c r="H56" s="737">
        <v>1</v>
      </c>
      <c r="I56" s="738" t="s">
        <v>201</v>
      </c>
      <c r="J56" s="745"/>
      <c r="K56" s="738">
        <v>1</v>
      </c>
      <c r="L56" s="746"/>
      <c r="M56" s="404"/>
      <c r="N56" s="404"/>
      <c r="O56" s="404"/>
      <c r="P56" s="747"/>
      <c r="Q56" s="732"/>
    </row>
    <row r="57" spans="1:17" ht="76.5" x14ac:dyDescent="0.2">
      <c r="A57" s="725"/>
      <c r="B57" s="733"/>
      <c r="C57" s="725"/>
      <c r="D57" s="725"/>
      <c r="E57" s="743" t="s">
        <v>1327</v>
      </c>
      <c r="F57" s="751" t="s">
        <v>1328</v>
      </c>
      <c r="G57" s="736" t="s">
        <v>1276</v>
      </c>
      <c r="H57" s="737">
        <v>1</v>
      </c>
      <c r="I57" s="738" t="s">
        <v>201</v>
      </c>
      <c r="J57" s="745"/>
      <c r="K57" s="738">
        <v>1</v>
      </c>
      <c r="L57" s="746"/>
      <c r="M57" s="404"/>
      <c r="N57" s="404"/>
      <c r="O57" s="404"/>
      <c r="P57" s="747"/>
      <c r="Q57" s="732"/>
    </row>
    <row r="58" spans="1:17" ht="89.25" x14ac:dyDescent="0.2">
      <c r="A58" s="725"/>
      <c r="B58" s="733"/>
      <c r="C58" s="725"/>
      <c r="D58" s="725"/>
      <c r="E58" s="743" t="s">
        <v>1329</v>
      </c>
      <c r="F58" s="750" t="s">
        <v>1330</v>
      </c>
      <c r="G58" s="736" t="s">
        <v>1276</v>
      </c>
      <c r="H58" s="737">
        <v>1</v>
      </c>
      <c r="I58" s="738" t="s">
        <v>201</v>
      </c>
      <c r="J58" s="745"/>
      <c r="K58" s="738">
        <v>1</v>
      </c>
      <c r="L58" s="746"/>
      <c r="M58" s="404"/>
      <c r="N58" s="404"/>
      <c r="O58" s="404"/>
      <c r="P58" s="747"/>
      <c r="Q58" s="732"/>
    </row>
    <row r="59" spans="1:17" ht="38.25" x14ac:dyDescent="0.2">
      <c r="A59" s="725"/>
      <c r="B59" s="733"/>
      <c r="C59" s="725"/>
      <c r="D59" s="725"/>
      <c r="E59" s="743" t="s">
        <v>1331</v>
      </c>
      <c r="F59" s="750" t="s">
        <v>1332</v>
      </c>
      <c r="G59" s="736" t="s">
        <v>1276</v>
      </c>
      <c r="H59" s="737">
        <v>1</v>
      </c>
      <c r="I59" s="738" t="s">
        <v>201</v>
      </c>
      <c r="J59" s="745"/>
      <c r="K59" s="738">
        <v>0</v>
      </c>
      <c r="L59" s="746"/>
      <c r="M59" s="404"/>
      <c r="N59" s="404"/>
      <c r="O59" s="404"/>
      <c r="P59" s="747"/>
      <c r="Q59" s="732"/>
    </row>
    <row r="60" spans="1:17" ht="51" x14ac:dyDescent="0.2">
      <c r="A60" s="725"/>
      <c r="B60" s="733"/>
      <c r="C60" s="725"/>
      <c r="D60" s="725"/>
      <c r="E60" s="743" t="s">
        <v>1333</v>
      </c>
      <c r="F60" s="750" t="s">
        <v>1334</v>
      </c>
      <c r="G60" s="736" t="s">
        <v>1276</v>
      </c>
      <c r="H60" s="737">
        <v>1</v>
      </c>
      <c r="I60" s="738" t="s">
        <v>201</v>
      </c>
      <c r="J60" s="745"/>
      <c r="K60" s="738">
        <v>1</v>
      </c>
      <c r="L60" s="746"/>
      <c r="M60" s="404"/>
      <c r="N60" s="404"/>
      <c r="O60" s="404"/>
      <c r="P60" s="747"/>
      <c r="Q60" s="732"/>
    </row>
    <row r="61" spans="1:17" ht="38.25" x14ac:dyDescent="0.2">
      <c r="A61" s="725"/>
      <c r="B61" s="733"/>
      <c r="C61" s="725"/>
      <c r="D61" s="725"/>
      <c r="E61" s="743" t="s">
        <v>1335</v>
      </c>
      <c r="F61" s="750" t="s">
        <v>1336</v>
      </c>
      <c r="G61" s="736" t="s">
        <v>1276</v>
      </c>
      <c r="H61" s="737">
        <v>1</v>
      </c>
      <c r="I61" s="738" t="s">
        <v>201</v>
      </c>
      <c r="J61" s="745"/>
      <c r="K61" s="738">
        <v>1</v>
      </c>
      <c r="L61" s="746"/>
      <c r="M61" s="404"/>
      <c r="N61" s="404"/>
      <c r="O61" s="404"/>
      <c r="P61" s="747"/>
      <c r="Q61" s="732"/>
    </row>
    <row r="62" spans="1:17" ht="25.5" x14ac:dyDescent="0.2">
      <c r="A62" s="725"/>
      <c r="B62" s="733"/>
      <c r="C62" s="725"/>
      <c r="D62" s="725"/>
      <c r="E62" s="743" t="s">
        <v>1337</v>
      </c>
      <c r="F62" s="750" t="s">
        <v>1338</v>
      </c>
      <c r="G62" s="736" t="s">
        <v>1276</v>
      </c>
      <c r="H62" s="737">
        <v>1</v>
      </c>
      <c r="I62" s="738" t="s">
        <v>201</v>
      </c>
      <c r="J62" s="745"/>
      <c r="K62" s="738">
        <v>1</v>
      </c>
      <c r="L62" s="746"/>
      <c r="M62" s="404"/>
      <c r="N62" s="404"/>
      <c r="O62" s="404"/>
      <c r="P62" s="747"/>
      <c r="Q62" s="732"/>
    </row>
    <row r="63" spans="1:17" ht="36" x14ac:dyDescent="0.2">
      <c r="A63" s="725"/>
      <c r="B63" s="733"/>
      <c r="C63" s="725"/>
      <c r="D63" s="725"/>
      <c r="E63" s="734" t="s">
        <v>26</v>
      </c>
      <c r="F63" s="735" t="s">
        <v>1339</v>
      </c>
      <c r="G63" s="735"/>
      <c r="H63" s="752">
        <f>SUM(H64:H72)</f>
        <v>20</v>
      </c>
      <c r="I63" s="735"/>
      <c r="J63" s="745"/>
      <c r="K63" s="735"/>
      <c r="L63" s="746"/>
      <c r="M63" s="404"/>
      <c r="N63" s="404"/>
      <c r="O63" s="404"/>
      <c r="P63" s="747"/>
      <c r="Q63" s="732"/>
    </row>
    <row r="64" spans="1:17" ht="38.25" x14ac:dyDescent="0.2">
      <c r="A64" s="725"/>
      <c r="B64" s="733"/>
      <c r="C64" s="725"/>
      <c r="D64" s="725"/>
      <c r="E64" s="743" t="s">
        <v>1340</v>
      </c>
      <c r="F64" s="751" t="s">
        <v>1341</v>
      </c>
      <c r="G64" s="736" t="s">
        <v>1276</v>
      </c>
      <c r="H64" s="737">
        <v>10</v>
      </c>
      <c r="I64" s="738" t="s">
        <v>201</v>
      </c>
      <c r="J64" s="745"/>
      <c r="K64" s="738">
        <v>10</v>
      </c>
      <c r="L64" s="746"/>
      <c r="M64" s="404"/>
      <c r="N64" s="404"/>
      <c r="O64" s="404"/>
      <c r="P64" s="747"/>
      <c r="Q64" s="732"/>
    </row>
    <row r="65" spans="1:17" ht="102" x14ac:dyDescent="0.2">
      <c r="A65" s="725"/>
      <c r="B65" s="733"/>
      <c r="C65" s="725"/>
      <c r="D65" s="725"/>
      <c r="E65" s="743" t="s">
        <v>1342</v>
      </c>
      <c r="F65" s="749" t="s">
        <v>1343</v>
      </c>
      <c r="G65" s="736" t="s">
        <v>1276</v>
      </c>
      <c r="H65" s="737">
        <v>1</v>
      </c>
      <c r="I65" s="738" t="s">
        <v>201</v>
      </c>
      <c r="J65" s="745"/>
      <c r="K65" s="738">
        <v>1</v>
      </c>
      <c r="L65" s="746"/>
      <c r="M65" s="404"/>
      <c r="N65" s="404"/>
      <c r="O65" s="404"/>
      <c r="P65" s="747"/>
      <c r="Q65" s="732"/>
    </row>
    <row r="66" spans="1:17" ht="38.25" x14ac:dyDescent="0.2">
      <c r="A66" s="725"/>
      <c r="B66" s="733"/>
      <c r="C66" s="725"/>
      <c r="D66" s="725"/>
      <c r="E66" s="743" t="s">
        <v>1344</v>
      </c>
      <c r="F66" s="749" t="s">
        <v>1345</v>
      </c>
      <c r="G66" s="736" t="s">
        <v>1276</v>
      </c>
      <c r="H66" s="737">
        <v>1</v>
      </c>
      <c r="I66" s="738" t="s">
        <v>201</v>
      </c>
      <c r="J66" s="745"/>
      <c r="K66" s="738"/>
      <c r="L66" s="746"/>
      <c r="M66" s="404"/>
      <c r="N66" s="404"/>
      <c r="O66" s="404"/>
      <c r="P66" s="747"/>
      <c r="Q66" s="732"/>
    </row>
    <row r="67" spans="1:17" ht="51" x14ac:dyDescent="0.2">
      <c r="A67" s="725"/>
      <c r="B67" s="733"/>
      <c r="C67" s="725"/>
      <c r="D67" s="725"/>
      <c r="E67" s="743" t="s">
        <v>1346</v>
      </c>
      <c r="F67" s="753" t="s">
        <v>1347</v>
      </c>
      <c r="G67" s="736" t="s">
        <v>1276</v>
      </c>
      <c r="H67" s="737">
        <v>1</v>
      </c>
      <c r="I67" s="738" t="s">
        <v>201</v>
      </c>
      <c r="J67" s="745"/>
      <c r="K67" s="738">
        <v>1</v>
      </c>
      <c r="L67" s="746"/>
      <c r="M67" s="404"/>
      <c r="N67" s="404"/>
      <c r="O67" s="404"/>
      <c r="P67" s="747"/>
      <c r="Q67" s="732"/>
    </row>
    <row r="68" spans="1:17" ht="51" x14ac:dyDescent="0.2">
      <c r="A68" s="725"/>
      <c r="B68" s="733"/>
      <c r="C68" s="725"/>
      <c r="D68" s="725"/>
      <c r="E68" s="743" t="s">
        <v>1348</v>
      </c>
      <c r="F68" s="753" t="s">
        <v>1349</v>
      </c>
      <c r="G68" s="736" t="s">
        <v>1276</v>
      </c>
      <c r="H68" s="737">
        <v>1</v>
      </c>
      <c r="I68" s="738" t="s">
        <v>201</v>
      </c>
      <c r="J68" s="745"/>
      <c r="K68" s="738">
        <v>1</v>
      </c>
      <c r="L68" s="746"/>
      <c r="M68" s="404"/>
      <c r="N68" s="404"/>
      <c r="O68" s="404"/>
      <c r="P68" s="747"/>
      <c r="Q68" s="732"/>
    </row>
    <row r="69" spans="1:17" ht="63.75" x14ac:dyDescent="0.2">
      <c r="A69" s="725"/>
      <c r="B69" s="733"/>
      <c r="C69" s="725"/>
      <c r="D69" s="725"/>
      <c r="E69" s="743" t="s">
        <v>1350</v>
      </c>
      <c r="F69" s="753" t="s">
        <v>1351</v>
      </c>
      <c r="G69" s="736" t="s">
        <v>1276</v>
      </c>
      <c r="H69" s="737">
        <v>1</v>
      </c>
      <c r="I69" s="738" t="s">
        <v>201</v>
      </c>
      <c r="J69" s="745"/>
      <c r="K69" s="738">
        <v>1</v>
      </c>
      <c r="L69" s="746"/>
      <c r="M69" s="404"/>
      <c r="N69" s="404"/>
      <c r="O69" s="404"/>
      <c r="P69" s="747"/>
      <c r="Q69" s="732"/>
    </row>
    <row r="70" spans="1:17" ht="51" x14ac:dyDescent="0.2">
      <c r="A70" s="725"/>
      <c r="B70" s="733"/>
      <c r="C70" s="725"/>
      <c r="D70" s="725"/>
      <c r="E70" s="743" t="s">
        <v>1352</v>
      </c>
      <c r="F70" s="753" t="s">
        <v>1353</v>
      </c>
      <c r="G70" s="736" t="s">
        <v>1276</v>
      </c>
      <c r="H70" s="737">
        <v>1</v>
      </c>
      <c r="I70" s="738" t="s">
        <v>201</v>
      </c>
      <c r="J70" s="745"/>
      <c r="K70" s="738">
        <v>1</v>
      </c>
      <c r="L70" s="746"/>
      <c r="M70" s="404"/>
      <c r="N70" s="404"/>
      <c r="O70" s="404"/>
      <c r="P70" s="747"/>
      <c r="Q70" s="732"/>
    </row>
    <row r="71" spans="1:17" ht="38.25" x14ac:dyDescent="0.2">
      <c r="A71" s="725"/>
      <c r="B71" s="733"/>
      <c r="C71" s="725"/>
      <c r="D71" s="725"/>
      <c r="E71" s="743" t="s">
        <v>1354</v>
      </c>
      <c r="F71" s="753" t="s">
        <v>1355</v>
      </c>
      <c r="G71" s="736" t="s">
        <v>1276</v>
      </c>
      <c r="H71" s="737">
        <v>2</v>
      </c>
      <c r="I71" s="738" t="s">
        <v>201</v>
      </c>
      <c r="J71" s="745"/>
      <c r="K71" s="738">
        <v>2</v>
      </c>
      <c r="L71" s="746"/>
      <c r="M71" s="404"/>
      <c r="N71" s="404"/>
      <c r="O71" s="404"/>
      <c r="P71" s="747"/>
      <c r="Q71" s="732"/>
    </row>
    <row r="72" spans="1:17" ht="25.5" x14ac:dyDescent="0.2">
      <c r="A72" s="725"/>
      <c r="B72" s="754"/>
      <c r="C72" s="725"/>
      <c r="D72" s="725"/>
      <c r="E72" s="743" t="s">
        <v>1356</v>
      </c>
      <c r="F72" s="749" t="s">
        <v>1357</v>
      </c>
      <c r="G72" s="736" t="s">
        <v>1276</v>
      </c>
      <c r="H72" s="737">
        <v>2</v>
      </c>
      <c r="I72" s="738" t="s">
        <v>201</v>
      </c>
      <c r="J72" s="755"/>
      <c r="K72" s="738">
        <v>2</v>
      </c>
      <c r="L72" s="756"/>
      <c r="M72" s="757"/>
      <c r="N72" s="757"/>
      <c r="O72" s="757"/>
      <c r="P72" s="758"/>
      <c r="Q72" s="759"/>
    </row>
    <row r="73" spans="1:17" ht="24" x14ac:dyDescent="0.2">
      <c r="A73" s="725" t="s">
        <v>1237</v>
      </c>
      <c r="B73" s="725" t="s">
        <v>1238</v>
      </c>
      <c r="C73" s="725"/>
      <c r="D73" s="725"/>
      <c r="E73" s="727">
        <v>2</v>
      </c>
      <c r="F73" s="760" t="s">
        <v>1358</v>
      </c>
      <c r="G73" s="760"/>
      <c r="H73" s="719">
        <f>SUM(H74:H75)</f>
        <v>2</v>
      </c>
      <c r="I73" s="761"/>
      <c r="J73" s="719">
        <f>H73</f>
        <v>2</v>
      </c>
      <c r="K73" s="719">
        <f>SUM(K74:K75)</f>
        <v>2</v>
      </c>
      <c r="L73" s="731">
        <f>K73</f>
        <v>2</v>
      </c>
      <c r="M73" s="719">
        <f>+J73-L73</f>
        <v>0</v>
      </c>
      <c r="N73" s="762">
        <f>+K73/H73</f>
        <v>1</v>
      </c>
      <c r="O73" s="762">
        <f>+L73/J73</f>
        <v>1</v>
      </c>
      <c r="P73" s="762">
        <f>(N73+O73)/2</f>
        <v>1</v>
      </c>
      <c r="Q73" s="763"/>
    </row>
    <row r="74" spans="1:17" ht="76.5" x14ac:dyDescent="0.2">
      <c r="A74" s="725"/>
      <c r="B74" s="725"/>
      <c r="C74" s="725"/>
      <c r="D74" s="725"/>
      <c r="E74" s="743" t="s">
        <v>70</v>
      </c>
      <c r="F74" s="748" t="s">
        <v>1359</v>
      </c>
      <c r="G74" s="736" t="s">
        <v>1360</v>
      </c>
      <c r="H74" s="737">
        <v>1</v>
      </c>
      <c r="I74" s="738" t="s">
        <v>1361</v>
      </c>
      <c r="J74" s="739"/>
      <c r="K74" s="738">
        <v>1</v>
      </c>
      <c r="L74" s="740"/>
      <c r="M74" s="741"/>
      <c r="N74" s="741"/>
      <c r="O74" s="741"/>
      <c r="P74" s="742"/>
      <c r="Q74" s="724" t="s">
        <v>1362</v>
      </c>
    </row>
    <row r="75" spans="1:17" ht="25.5" x14ac:dyDescent="0.2">
      <c r="A75" s="725"/>
      <c r="B75" s="725"/>
      <c r="C75" s="725"/>
      <c r="D75" s="725"/>
      <c r="E75" s="743" t="s">
        <v>71</v>
      </c>
      <c r="F75" s="748" t="s">
        <v>1363</v>
      </c>
      <c r="G75" s="736" t="s">
        <v>2</v>
      </c>
      <c r="H75" s="737">
        <v>1</v>
      </c>
      <c r="I75" s="738" t="s">
        <v>201</v>
      </c>
      <c r="J75" s="755"/>
      <c r="K75" s="738">
        <v>1</v>
      </c>
      <c r="L75" s="756"/>
      <c r="M75" s="757"/>
      <c r="N75" s="757"/>
      <c r="O75" s="757"/>
      <c r="P75" s="758"/>
      <c r="Q75" s="759"/>
    </row>
    <row r="76" spans="1:17" ht="36" x14ac:dyDescent="0.2">
      <c r="A76" s="725" t="s">
        <v>1364</v>
      </c>
      <c r="B76" s="725" t="s">
        <v>1365</v>
      </c>
      <c r="C76" s="725" t="s">
        <v>27</v>
      </c>
      <c r="D76" s="725"/>
      <c r="E76" s="727">
        <v>3</v>
      </c>
      <c r="F76" s="760" t="s">
        <v>1366</v>
      </c>
      <c r="G76" s="760"/>
      <c r="H76" s="719">
        <f>SUM(H77:H77)</f>
        <v>1</v>
      </c>
      <c r="I76" s="761"/>
      <c r="J76" s="719">
        <f>H76</f>
        <v>1</v>
      </c>
      <c r="K76" s="719">
        <f>SUM(K77:K77)</f>
        <v>1</v>
      </c>
      <c r="L76" s="731">
        <f>K76</f>
        <v>1</v>
      </c>
      <c r="M76" s="719">
        <f>+J76-L76</f>
        <v>0</v>
      </c>
      <c r="N76" s="762">
        <f>+K76/H76</f>
        <v>1</v>
      </c>
      <c r="O76" s="762">
        <f>+L76/J76</f>
        <v>1</v>
      </c>
      <c r="P76" s="762">
        <f>(N76+O76)/2</f>
        <v>1</v>
      </c>
      <c r="Q76" s="764" t="s">
        <v>1367</v>
      </c>
    </row>
    <row r="77" spans="1:17" ht="36" x14ac:dyDescent="0.2">
      <c r="A77" s="725"/>
      <c r="B77" s="725"/>
      <c r="C77" s="725"/>
      <c r="D77" s="725"/>
      <c r="E77" s="743" t="s">
        <v>54</v>
      </c>
      <c r="F77" s="765" t="s">
        <v>1368</v>
      </c>
      <c r="G77" s="736" t="s">
        <v>1360</v>
      </c>
      <c r="H77" s="738">
        <v>1</v>
      </c>
      <c r="I77" s="738" t="s">
        <v>1369</v>
      </c>
      <c r="J77" s="766" t="s">
        <v>27</v>
      </c>
      <c r="K77" s="738">
        <v>1</v>
      </c>
      <c r="L77" s="767" t="s">
        <v>55</v>
      </c>
      <c r="M77" s="767"/>
      <c r="N77" s="767"/>
      <c r="O77" s="767"/>
      <c r="P77" s="767"/>
      <c r="Q77" s="764"/>
    </row>
    <row r="78" spans="1:17" ht="24" x14ac:dyDescent="0.2">
      <c r="A78" s="725" t="s">
        <v>1237</v>
      </c>
      <c r="B78" s="725" t="s">
        <v>1238</v>
      </c>
      <c r="C78" s="725" t="s">
        <v>27</v>
      </c>
      <c r="D78" s="725"/>
      <c r="E78" s="727">
        <v>4</v>
      </c>
      <c r="F78" s="760" t="s">
        <v>1370</v>
      </c>
      <c r="G78" s="760"/>
      <c r="H78" s="719">
        <f>SUM(H79:H87)</f>
        <v>9</v>
      </c>
      <c r="I78" s="761"/>
      <c r="J78" s="719">
        <f>H78</f>
        <v>9</v>
      </c>
      <c r="K78" s="719">
        <f>SUM(K79:K87)</f>
        <v>9</v>
      </c>
      <c r="L78" s="731">
        <f>K78</f>
        <v>9</v>
      </c>
      <c r="M78" s="719">
        <f>+J78-L78</f>
        <v>0</v>
      </c>
      <c r="N78" s="762">
        <f>+K78/H78</f>
        <v>1</v>
      </c>
      <c r="O78" s="762">
        <f>+L78/J78</f>
        <v>1</v>
      </c>
      <c r="P78" s="762">
        <f>(N78+O78)/2</f>
        <v>1</v>
      </c>
      <c r="Q78" s="768"/>
    </row>
    <row r="79" spans="1:17" ht="63.75" x14ac:dyDescent="0.2">
      <c r="A79" s="725"/>
      <c r="B79" s="725"/>
      <c r="C79" s="725"/>
      <c r="D79" s="725"/>
      <c r="E79" s="743" t="s">
        <v>80</v>
      </c>
      <c r="F79" s="769" t="s">
        <v>1371</v>
      </c>
      <c r="G79" s="736" t="s">
        <v>1360</v>
      </c>
      <c r="H79" s="738">
        <v>1</v>
      </c>
      <c r="I79" s="738" t="s">
        <v>1369</v>
      </c>
      <c r="J79" s="767" t="s">
        <v>27</v>
      </c>
      <c r="K79" s="770">
        <v>1</v>
      </c>
      <c r="L79" s="767" t="s">
        <v>55</v>
      </c>
      <c r="M79" s="767"/>
      <c r="N79" s="767"/>
      <c r="O79" s="767"/>
      <c r="P79" s="767"/>
      <c r="Q79" s="771" t="s">
        <v>1372</v>
      </c>
    </row>
    <row r="80" spans="1:17" ht="38.25" x14ac:dyDescent="0.2">
      <c r="A80" s="725"/>
      <c r="B80" s="725"/>
      <c r="C80" s="725"/>
      <c r="D80" s="725"/>
      <c r="E80" s="743" t="s">
        <v>57</v>
      </c>
      <c r="F80" s="769" t="s">
        <v>1373</v>
      </c>
      <c r="G80" s="736" t="s">
        <v>1360</v>
      </c>
      <c r="H80" s="738">
        <v>1</v>
      </c>
      <c r="I80" s="738" t="s">
        <v>1369</v>
      </c>
      <c r="J80" s="767"/>
      <c r="K80" s="770">
        <v>1</v>
      </c>
      <c r="L80" s="767"/>
      <c r="M80" s="767"/>
      <c r="N80" s="767"/>
      <c r="O80" s="767"/>
      <c r="P80" s="767"/>
      <c r="Q80" s="771"/>
    </row>
    <row r="81" spans="1:17" ht="25.5" x14ac:dyDescent="0.2">
      <c r="A81" s="725"/>
      <c r="B81" s="725"/>
      <c r="C81" s="725"/>
      <c r="D81" s="725"/>
      <c r="E81" s="743" t="s">
        <v>58</v>
      </c>
      <c r="F81" s="769" t="s">
        <v>1374</v>
      </c>
      <c r="G81" s="736" t="s">
        <v>1360</v>
      </c>
      <c r="H81" s="738">
        <v>1</v>
      </c>
      <c r="I81" s="738" t="s">
        <v>1369</v>
      </c>
      <c r="J81" s="767"/>
      <c r="K81" s="770">
        <v>1</v>
      </c>
      <c r="L81" s="767"/>
      <c r="M81" s="767"/>
      <c r="N81" s="767"/>
      <c r="O81" s="767"/>
      <c r="P81" s="767"/>
      <c r="Q81" s="771"/>
    </row>
    <row r="82" spans="1:17" ht="38.25" x14ac:dyDescent="0.2">
      <c r="A82" s="725"/>
      <c r="B82" s="725"/>
      <c r="C82" s="725"/>
      <c r="D82" s="725"/>
      <c r="E82" s="743" t="s">
        <v>59</v>
      </c>
      <c r="F82" s="772" t="s">
        <v>1375</v>
      </c>
      <c r="G82" s="736" t="s">
        <v>1360</v>
      </c>
      <c r="H82" s="738">
        <v>1</v>
      </c>
      <c r="I82" s="738" t="s">
        <v>1369</v>
      </c>
      <c r="J82" s="767"/>
      <c r="K82" s="770">
        <v>1</v>
      </c>
      <c r="L82" s="767"/>
      <c r="M82" s="767"/>
      <c r="N82" s="767"/>
      <c r="O82" s="767"/>
      <c r="P82" s="767"/>
      <c r="Q82" s="771"/>
    </row>
    <row r="83" spans="1:17" ht="63.75" x14ac:dyDescent="0.2">
      <c r="A83" s="725"/>
      <c r="B83" s="725"/>
      <c r="C83" s="725"/>
      <c r="D83" s="725"/>
      <c r="E83" s="743" t="s">
        <v>60</v>
      </c>
      <c r="F83" s="772" t="s">
        <v>1376</v>
      </c>
      <c r="G83" s="736" t="s">
        <v>1360</v>
      </c>
      <c r="H83" s="738">
        <v>1</v>
      </c>
      <c r="I83" s="738" t="s">
        <v>1369</v>
      </c>
      <c r="J83" s="767"/>
      <c r="K83" s="770">
        <v>1</v>
      </c>
      <c r="L83" s="767"/>
      <c r="M83" s="767"/>
      <c r="N83" s="767"/>
      <c r="O83" s="767"/>
      <c r="P83" s="767"/>
      <c r="Q83" s="771"/>
    </row>
    <row r="84" spans="1:17" ht="51" x14ac:dyDescent="0.2">
      <c r="A84" s="725"/>
      <c r="B84" s="725"/>
      <c r="C84" s="725"/>
      <c r="D84" s="725"/>
      <c r="E84" s="743" t="s">
        <v>61</v>
      </c>
      <c r="F84" s="769" t="s">
        <v>1377</v>
      </c>
      <c r="G84" s="736" t="s">
        <v>1360</v>
      </c>
      <c r="H84" s="738">
        <v>1</v>
      </c>
      <c r="I84" s="738" t="s">
        <v>1369</v>
      </c>
      <c r="J84" s="767"/>
      <c r="K84" s="770">
        <v>1</v>
      </c>
      <c r="L84" s="767"/>
      <c r="M84" s="767"/>
      <c r="N84" s="767"/>
      <c r="O84" s="767"/>
      <c r="P84" s="767"/>
      <c r="Q84" s="771"/>
    </row>
    <row r="85" spans="1:17" ht="63.75" x14ac:dyDescent="0.2">
      <c r="A85" s="725"/>
      <c r="B85" s="725"/>
      <c r="C85" s="725"/>
      <c r="D85" s="725"/>
      <c r="E85" s="743" t="s">
        <v>1031</v>
      </c>
      <c r="F85" s="769" t="s">
        <v>1378</v>
      </c>
      <c r="G85" s="736" t="s">
        <v>1360</v>
      </c>
      <c r="H85" s="738">
        <v>1</v>
      </c>
      <c r="I85" s="738" t="s">
        <v>1361</v>
      </c>
      <c r="J85" s="767"/>
      <c r="K85" s="770">
        <v>1</v>
      </c>
      <c r="L85" s="767"/>
      <c r="M85" s="767"/>
      <c r="N85" s="767"/>
      <c r="O85" s="767"/>
      <c r="P85" s="767"/>
      <c r="Q85" s="771"/>
    </row>
    <row r="86" spans="1:17" ht="51" x14ac:dyDescent="0.2">
      <c r="A86" s="725"/>
      <c r="B86" s="725"/>
      <c r="C86" s="725"/>
      <c r="D86" s="725"/>
      <c r="E86" s="743" t="s">
        <v>1379</v>
      </c>
      <c r="F86" s="769" t="s">
        <v>1380</v>
      </c>
      <c r="G86" s="736" t="s">
        <v>1360</v>
      </c>
      <c r="H86" s="738">
        <v>1</v>
      </c>
      <c r="I86" s="738" t="s">
        <v>1361</v>
      </c>
      <c r="J86" s="767"/>
      <c r="K86" s="770">
        <v>1</v>
      </c>
      <c r="L86" s="767"/>
      <c r="M86" s="767"/>
      <c r="N86" s="767"/>
      <c r="O86" s="767"/>
      <c r="P86" s="767"/>
      <c r="Q86" s="771"/>
    </row>
    <row r="87" spans="1:17" ht="63.75" x14ac:dyDescent="0.2">
      <c r="A87" s="725"/>
      <c r="B87" s="725"/>
      <c r="C87" s="725"/>
      <c r="D87" s="725"/>
      <c r="E87" s="743" t="s">
        <v>1381</v>
      </c>
      <c r="F87" s="773" t="s">
        <v>1382</v>
      </c>
      <c r="G87" s="736" t="s">
        <v>1360</v>
      </c>
      <c r="H87" s="738">
        <v>1</v>
      </c>
      <c r="I87" s="738" t="s">
        <v>1361</v>
      </c>
      <c r="J87" s="767"/>
      <c r="K87" s="770">
        <v>1</v>
      </c>
      <c r="L87" s="767"/>
      <c r="M87" s="767"/>
      <c r="N87" s="767"/>
      <c r="O87" s="767"/>
      <c r="P87" s="767"/>
      <c r="Q87" s="771"/>
    </row>
    <row r="88" spans="1:17" ht="24" x14ac:dyDescent="0.2">
      <c r="A88" s="725" t="s">
        <v>1383</v>
      </c>
      <c r="B88" s="725" t="s">
        <v>1384</v>
      </c>
      <c r="C88" s="725" t="s">
        <v>27</v>
      </c>
      <c r="D88" s="725"/>
      <c r="E88" s="727">
        <v>5</v>
      </c>
      <c r="F88" s="760" t="s">
        <v>1385</v>
      </c>
      <c r="G88" s="760"/>
      <c r="H88" s="719">
        <f>SUM(H89:H92)</f>
        <v>4</v>
      </c>
      <c r="I88" s="761"/>
      <c r="J88" s="719">
        <f>H88</f>
        <v>4</v>
      </c>
      <c r="K88" s="719">
        <f>SUM(K89:K92)</f>
        <v>3</v>
      </c>
      <c r="L88" s="731">
        <f>K88</f>
        <v>3</v>
      </c>
      <c r="M88" s="719">
        <f>+J88-L88</f>
        <v>1</v>
      </c>
      <c r="N88" s="762">
        <f>+K88/H88</f>
        <v>0.75</v>
      </c>
      <c r="O88" s="762">
        <f>+L88/J88</f>
        <v>0.75</v>
      </c>
      <c r="P88" s="762">
        <f>(N88+O88)/2</f>
        <v>0.75</v>
      </c>
      <c r="Q88" s="768"/>
    </row>
    <row r="89" spans="1:17" ht="51" x14ac:dyDescent="0.2">
      <c r="A89" s="725"/>
      <c r="B89" s="725"/>
      <c r="C89" s="725"/>
      <c r="D89" s="725"/>
      <c r="E89" s="774" t="s">
        <v>62</v>
      </c>
      <c r="F89" s="775" t="s">
        <v>1386</v>
      </c>
      <c r="G89" s="736" t="s">
        <v>1360</v>
      </c>
      <c r="H89" s="738">
        <v>1</v>
      </c>
      <c r="I89" s="738" t="s">
        <v>1369</v>
      </c>
      <c r="J89" s="767" t="s">
        <v>27</v>
      </c>
      <c r="K89" s="738">
        <v>1</v>
      </c>
      <c r="L89" s="767" t="s">
        <v>55</v>
      </c>
      <c r="M89" s="767"/>
      <c r="N89" s="767"/>
      <c r="O89" s="767"/>
      <c r="P89" s="767"/>
      <c r="Q89" s="771" t="s">
        <v>1387</v>
      </c>
    </row>
    <row r="90" spans="1:17" ht="38.25" x14ac:dyDescent="0.2">
      <c r="A90" s="725"/>
      <c r="B90" s="725"/>
      <c r="C90" s="725"/>
      <c r="D90" s="725"/>
      <c r="E90" s="774" t="s">
        <v>63</v>
      </c>
      <c r="F90" s="775" t="s">
        <v>1388</v>
      </c>
      <c r="G90" s="736" t="s">
        <v>1360</v>
      </c>
      <c r="H90" s="738">
        <v>1</v>
      </c>
      <c r="I90" s="738" t="s">
        <v>1389</v>
      </c>
      <c r="J90" s="767"/>
      <c r="K90" s="738">
        <v>1</v>
      </c>
      <c r="L90" s="767"/>
      <c r="M90" s="767"/>
      <c r="N90" s="767"/>
      <c r="O90" s="767"/>
      <c r="P90" s="767"/>
      <c r="Q90" s="771"/>
    </row>
    <row r="91" spans="1:17" ht="63.75" x14ac:dyDescent="0.2">
      <c r="A91" s="725"/>
      <c r="B91" s="725"/>
      <c r="C91" s="725"/>
      <c r="D91" s="725"/>
      <c r="E91" s="774" t="s">
        <v>64</v>
      </c>
      <c r="F91" s="775" t="s">
        <v>1390</v>
      </c>
      <c r="G91" s="736" t="s">
        <v>1360</v>
      </c>
      <c r="H91" s="738">
        <v>1</v>
      </c>
      <c r="I91" s="738" t="s">
        <v>1389</v>
      </c>
      <c r="J91" s="767"/>
      <c r="K91" s="738">
        <v>1</v>
      </c>
      <c r="L91" s="767"/>
      <c r="M91" s="767"/>
      <c r="N91" s="767"/>
      <c r="O91" s="767"/>
      <c r="P91" s="767"/>
      <c r="Q91" s="771"/>
    </row>
    <row r="92" spans="1:17" ht="38.25" x14ac:dyDescent="0.2">
      <c r="A92" s="725"/>
      <c r="B92" s="725"/>
      <c r="C92" s="725"/>
      <c r="D92" s="725"/>
      <c r="E92" s="774" t="s">
        <v>65</v>
      </c>
      <c r="F92" s="775" t="s">
        <v>1391</v>
      </c>
      <c r="G92" s="736" t="s">
        <v>1360</v>
      </c>
      <c r="H92" s="738">
        <v>1</v>
      </c>
      <c r="I92" s="738" t="s">
        <v>1392</v>
      </c>
      <c r="J92" s="767"/>
      <c r="K92" s="738">
        <v>0</v>
      </c>
      <c r="L92" s="767"/>
      <c r="M92" s="767"/>
      <c r="N92" s="767"/>
      <c r="O92" s="767"/>
      <c r="P92" s="767"/>
      <c r="Q92" s="771"/>
    </row>
  </sheetData>
  <mergeCells count="57">
    <mergeCell ref="A88:A92"/>
    <mergeCell ref="B88:B92"/>
    <mergeCell ref="C88:C92"/>
    <mergeCell ref="J89:J92"/>
    <mergeCell ref="L89:P92"/>
    <mergeCell ref="Q89:Q92"/>
    <mergeCell ref="A78:A87"/>
    <mergeCell ref="B78:B87"/>
    <mergeCell ref="C78:C87"/>
    <mergeCell ref="J79:J87"/>
    <mergeCell ref="L79:P87"/>
    <mergeCell ref="Q79:Q87"/>
    <mergeCell ref="Q74:Q75"/>
    <mergeCell ref="A76:A77"/>
    <mergeCell ref="B76:B77"/>
    <mergeCell ref="C76:C77"/>
    <mergeCell ref="Q76:Q77"/>
    <mergeCell ref="L77:P77"/>
    <mergeCell ref="J14:J72"/>
    <mergeCell ref="L14:P72"/>
    <mergeCell ref="A73:A75"/>
    <mergeCell ref="B73:B75"/>
    <mergeCell ref="C73:C75"/>
    <mergeCell ref="J74:J75"/>
    <mergeCell ref="L74:P75"/>
    <mergeCell ref="N10:N11"/>
    <mergeCell ref="O10:O11"/>
    <mergeCell ref="P10:P11"/>
    <mergeCell ref="A12:D12"/>
    <mergeCell ref="E12:F12"/>
    <mergeCell ref="Q12:Q72"/>
    <mergeCell ref="A13:A72"/>
    <mergeCell ref="B13:B72"/>
    <mergeCell ref="C13:C72"/>
    <mergeCell ref="D13:D92"/>
    <mergeCell ref="H10:H11"/>
    <mergeCell ref="I10:I11"/>
    <mergeCell ref="J10:J11"/>
    <mergeCell ref="K10:K11"/>
    <mergeCell ref="L10:L11"/>
    <mergeCell ref="M10:M11"/>
    <mergeCell ref="B10:B11"/>
    <mergeCell ref="C10:C11"/>
    <mergeCell ref="D10:D11"/>
    <mergeCell ref="E10:E11"/>
    <mergeCell ref="F10:F11"/>
    <mergeCell ref="G10:G11"/>
    <mergeCell ref="A1:C6"/>
    <mergeCell ref="D1:Q2"/>
    <mergeCell ref="D3:Q4"/>
    <mergeCell ref="D5:Q6"/>
    <mergeCell ref="A8:C9"/>
    <mergeCell ref="D8:J9"/>
    <mergeCell ref="K8:L9"/>
    <mergeCell ref="M8:P9"/>
    <mergeCell ref="Q8:Q11"/>
    <mergeCell ref="A10:A11"/>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62"/>
  <sheetViews>
    <sheetView showGridLines="0" topLeftCell="A31" zoomScaleNormal="100" workbookViewId="0">
      <selection activeCell="A61" sqref="A61:O61"/>
    </sheetView>
  </sheetViews>
  <sheetFormatPr baseColWidth="10" defaultRowHeight="12.75" x14ac:dyDescent="0.2"/>
  <cols>
    <col min="1" max="1" width="15.42578125" customWidth="1"/>
    <col min="2" max="2" width="17.85546875" customWidth="1"/>
    <col min="15" max="15" width="13.7109375" customWidth="1"/>
  </cols>
  <sheetData>
    <row r="1" spans="1:32" ht="9.9499999999999993" customHeight="1" x14ac:dyDescent="0.2">
      <c r="A1" s="391"/>
      <c r="B1" s="391"/>
      <c r="C1" s="391"/>
      <c r="D1" s="580" t="s">
        <v>42</v>
      </c>
      <c r="E1" s="580"/>
      <c r="F1" s="580"/>
      <c r="G1" s="580"/>
      <c r="H1" s="580"/>
      <c r="I1" s="580"/>
      <c r="J1" s="580"/>
      <c r="K1" s="580"/>
      <c r="L1" s="580"/>
      <c r="M1" s="580"/>
      <c r="N1" s="580"/>
      <c r="O1" s="580"/>
    </row>
    <row r="2" spans="1:32" ht="9.9499999999999993" customHeight="1" x14ac:dyDescent="0.2">
      <c r="A2" s="391"/>
      <c r="B2" s="391"/>
      <c r="C2" s="391"/>
      <c r="D2" s="580"/>
      <c r="E2" s="580"/>
      <c r="F2" s="580"/>
      <c r="G2" s="580"/>
      <c r="H2" s="580"/>
      <c r="I2" s="580"/>
      <c r="J2" s="580"/>
      <c r="K2" s="580"/>
      <c r="L2" s="580"/>
      <c r="M2" s="580"/>
      <c r="N2" s="580"/>
      <c r="O2" s="580"/>
    </row>
    <row r="3" spans="1:32" ht="9.9499999999999993" customHeight="1" x14ac:dyDescent="0.2">
      <c r="A3" s="391"/>
      <c r="B3" s="391"/>
      <c r="C3" s="391"/>
      <c r="D3" s="580" t="s">
        <v>94</v>
      </c>
      <c r="E3" s="580"/>
      <c r="F3" s="580"/>
      <c r="G3" s="580"/>
      <c r="H3" s="580"/>
      <c r="I3" s="580"/>
      <c r="J3" s="580"/>
      <c r="K3" s="580"/>
      <c r="L3" s="580"/>
      <c r="M3" s="580"/>
      <c r="N3" s="580"/>
      <c r="O3" s="580"/>
    </row>
    <row r="4" spans="1:32" ht="9.9499999999999993" customHeight="1" x14ac:dyDescent="0.2">
      <c r="A4" s="391"/>
      <c r="B4" s="391"/>
      <c r="C4" s="391"/>
      <c r="D4" s="580"/>
      <c r="E4" s="580"/>
      <c r="F4" s="580"/>
      <c r="G4" s="580"/>
      <c r="H4" s="580"/>
      <c r="I4" s="580"/>
      <c r="J4" s="580"/>
      <c r="K4" s="580"/>
      <c r="L4" s="580"/>
      <c r="M4" s="580"/>
      <c r="N4" s="580"/>
      <c r="O4" s="580"/>
    </row>
    <row r="5" spans="1:32" ht="9.9499999999999993" customHeight="1" x14ac:dyDescent="0.2">
      <c r="A5" s="391"/>
      <c r="B5" s="391"/>
      <c r="C5" s="391"/>
      <c r="D5" s="581" t="s">
        <v>41</v>
      </c>
      <c r="E5" s="581"/>
      <c r="F5" s="581"/>
      <c r="G5" s="581"/>
      <c r="H5" s="581"/>
      <c r="I5" s="581"/>
      <c r="J5" s="581"/>
      <c r="K5" s="581"/>
      <c r="L5" s="581"/>
      <c r="M5" s="581"/>
      <c r="N5" s="581"/>
      <c r="O5" s="581"/>
    </row>
    <row r="6" spans="1:32" ht="9.9499999999999993" customHeight="1" x14ac:dyDescent="0.2">
      <c r="A6" s="391"/>
      <c r="B6" s="391"/>
      <c r="C6" s="391"/>
      <c r="D6" s="581"/>
      <c r="E6" s="581"/>
      <c r="F6" s="581"/>
      <c r="G6" s="581"/>
      <c r="H6" s="581"/>
      <c r="I6" s="581"/>
      <c r="J6" s="581"/>
      <c r="K6" s="581"/>
      <c r="L6" s="581"/>
      <c r="M6" s="581"/>
      <c r="N6" s="581"/>
      <c r="O6" s="581"/>
    </row>
    <row r="7" spans="1:32" ht="9.9499999999999993" customHeight="1" thickBot="1" x14ac:dyDescent="0.25">
      <c r="A7" s="392" t="s">
        <v>36</v>
      </c>
      <c r="B7" s="392"/>
      <c r="C7" s="392"/>
      <c r="D7" s="25"/>
      <c r="E7" s="25"/>
      <c r="F7" s="25"/>
      <c r="G7" s="25"/>
      <c r="H7" s="25"/>
      <c r="I7" s="25"/>
      <c r="J7" s="25"/>
      <c r="K7" s="25"/>
      <c r="L7" s="25"/>
      <c r="M7" s="25"/>
      <c r="N7" s="25"/>
      <c r="O7" s="25"/>
      <c r="P7" s="1"/>
      <c r="Q7" s="1"/>
      <c r="R7" s="1"/>
      <c r="S7" s="1"/>
      <c r="T7" s="1"/>
      <c r="U7" s="1"/>
      <c r="V7" s="1"/>
      <c r="W7" s="1"/>
      <c r="X7" s="1"/>
      <c r="Y7" s="1"/>
      <c r="Z7" s="1"/>
      <c r="AA7" s="1"/>
      <c r="AB7" s="1"/>
      <c r="AC7" s="1"/>
      <c r="AD7" s="1"/>
      <c r="AE7" s="1"/>
      <c r="AF7" s="1"/>
    </row>
    <row r="8" spans="1:32" ht="21.75" thickTop="1" x14ac:dyDescent="0.35">
      <c r="A8" s="583" t="s">
        <v>37</v>
      </c>
      <c r="B8" s="584"/>
      <c r="C8" s="584"/>
      <c r="D8" s="584"/>
      <c r="E8" s="584"/>
      <c r="F8" s="584"/>
      <c r="G8" s="584"/>
      <c r="H8" s="584"/>
      <c r="I8" s="584"/>
      <c r="J8" s="584"/>
      <c r="K8" s="584"/>
      <c r="L8" s="584"/>
      <c r="M8" s="584"/>
      <c r="N8" s="584"/>
      <c r="O8" s="584"/>
    </row>
    <row r="9" spans="1:32" x14ac:dyDescent="0.2">
      <c r="A9" s="574" t="s">
        <v>147</v>
      </c>
      <c r="B9" s="574"/>
      <c r="C9" s="574"/>
      <c r="D9" s="574"/>
      <c r="E9" s="574"/>
      <c r="F9" s="574"/>
      <c r="G9" s="574"/>
      <c r="H9" s="574"/>
      <c r="I9" s="574"/>
      <c r="J9" s="574"/>
      <c r="K9" s="574"/>
      <c r="L9" s="574"/>
      <c r="M9" s="574"/>
      <c r="N9" s="574"/>
      <c r="O9" s="574"/>
    </row>
    <row r="10" spans="1:32" x14ac:dyDescent="0.2">
      <c r="A10" s="573" t="s">
        <v>148</v>
      </c>
      <c r="B10" s="574"/>
      <c r="C10" s="574"/>
      <c r="D10" s="574"/>
      <c r="E10" s="574"/>
      <c r="F10" s="574"/>
      <c r="G10" s="574"/>
      <c r="H10" s="574"/>
      <c r="I10" s="574"/>
      <c r="J10" s="574"/>
      <c r="K10" s="574"/>
      <c r="L10" s="574"/>
      <c r="M10" s="574"/>
      <c r="N10" s="574"/>
      <c r="O10" s="574"/>
    </row>
    <row r="11" spans="1:32" x14ac:dyDescent="0.2">
      <c r="A11" s="573" t="s">
        <v>38</v>
      </c>
      <c r="B11" s="574"/>
      <c r="C11" s="574"/>
      <c r="D11" s="574"/>
      <c r="E11" s="574"/>
      <c r="F11" s="574"/>
      <c r="G11" s="574"/>
      <c r="H11" s="574"/>
      <c r="I11" s="574"/>
      <c r="J11" s="574"/>
      <c r="K11" s="574"/>
      <c r="L11" s="574"/>
      <c r="M11" s="574"/>
      <c r="N11" s="574"/>
      <c r="O11" s="574"/>
    </row>
    <row r="12" spans="1:32" x14ac:dyDescent="0.2">
      <c r="A12" s="573" t="s">
        <v>39</v>
      </c>
      <c r="B12" s="574"/>
      <c r="C12" s="574"/>
      <c r="D12" s="574"/>
      <c r="E12" s="574"/>
      <c r="F12" s="574"/>
      <c r="G12" s="574"/>
      <c r="H12" s="574"/>
      <c r="I12" s="574"/>
      <c r="J12" s="574"/>
      <c r="K12" s="574"/>
      <c r="L12" s="574"/>
      <c r="M12" s="574"/>
      <c r="N12" s="574"/>
      <c r="O12" s="574"/>
    </row>
    <row r="13" spans="1:32" x14ac:dyDescent="0.2">
      <c r="A13" s="578"/>
      <c r="B13" s="578"/>
      <c r="C13" s="578"/>
      <c r="D13" s="578"/>
      <c r="E13" s="578"/>
      <c r="F13" s="578"/>
      <c r="G13" s="578"/>
      <c r="H13" s="578"/>
      <c r="I13" s="578"/>
      <c r="J13" s="578"/>
      <c r="K13" s="578"/>
      <c r="L13" s="578"/>
      <c r="M13" s="578"/>
      <c r="N13" s="578"/>
      <c r="O13" s="578"/>
    </row>
    <row r="14" spans="1:32" x14ac:dyDescent="0.2">
      <c r="A14" s="582" t="s">
        <v>150</v>
      </c>
      <c r="B14" s="582"/>
      <c r="C14" s="582"/>
      <c r="D14" s="582"/>
      <c r="E14" s="582"/>
      <c r="F14" s="582"/>
      <c r="G14" s="582"/>
      <c r="H14" s="582"/>
      <c r="I14" s="582"/>
      <c r="J14" s="582"/>
      <c r="K14" s="582"/>
      <c r="L14" s="582"/>
      <c r="M14" s="582"/>
      <c r="N14" s="582"/>
      <c r="O14" s="582"/>
    </row>
    <row r="15" spans="1:32" x14ac:dyDescent="0.2">
      <c r="A15" s="573" t="s">
        <v>56</v>
      </c>
      <c r="B15" s="574"/>
      <c r="C15" s="574"/>
      <c r="D15" s="574"/>
      <c r="E15" s="574"/>
      <c r="F15" s="574"/>
      <c r="G15" s="574"/>
      <c r="H15" s="574"/>
      <c r="I15" s="574"/>
      <c r="J15" s="574"/>
      <c r="K15" s="574"/>
      <c r="L15" s="574"/>
      <c r="M15" s="574"/>
      <c r="N15" s="574"/>
      <c r="O15" s="574"/>
    </row>
    <row r="16" spans="1:32" x14ac:dyDescent="0.2">
      <c r="A16" s="582" t="s">
        <v>149</v>
      </c>
      <c r="B16" s="582"/>
      <c r="C16" s="582"/>
      <c r="D16" s="582"/>
      <c r="E16" s="582"/>
      <c r="F16" s="582"/>
      <c r="G16" s="582"/>
      <c r="H16" s="582"/>
      <c r="I16" s="582"/>
      <c r="J16" s="582"/>
      <c r="K16" s="582"/>
      <c r="L16" s="582"/>
      <c r="M16" s="582"/>
      <c r="N16" s="582"/>
      <c r="O16" s="582"/>
    </row>
    <row r="17" spans="1:15" x14ac:dyDescent="0.2">
      <c r="A17" s="575" t="s">
        <v>103</v>
      </c>
      <c r="B17" s="575"/>
      <c r="C17" s="575"/>
      <c r="D17" s="575"/>
      <c r="E17" s="575"/>
      <c r="F17" s="575"/>
      <c r="G17" s="575"/>
      <c r="H17" s="575"/>
      <c r="I17" s="575"/>
      <c r="J17" s="575"/>
      <c r="K17" s="575"/>
      <c r="L17" s="575"/>
      <c r="M17" s="575"/>
      <c r="N17" s="575"/>
      <c r="O17" s="575"/>
    </row>
    <row r="18" spans="1:15" x14ac:dyDescent="0.2">
      <c r="A18" s="573" t="s">
        <v>145</v>
      </c>
      <c r="B18" s="575"/>
      <c r="C18" s="575"/>
      <c r="D18" s="575"/>
      <c r="E18" s="575"/>
      <c r="F18" s="575"/>
      <c r="G18" s="575"/>
      <c r="H18" s="575"/>
      <c r="I18" s="575"/>
      <c r="J18" s="575"/>
      <c r="K18" s="575"/>
      <c r="L18" s="575"/>
      <c r="M18" s="575"/>
      <c r="N18" s="575"/>
      <c r="O18" s="575"/>
    </row>
    <row r="19" spans="1:15" x14ac:dyDescent="0.2">
      <c r="A19" s="573"/>
      <c r="B19" s="573"/>
      <c r="C19" s="573"/>
      <c r="D19" s="573"/>
      <c r="E19" s="573"/>
      <c r="F19" s="573"/>
      <c r="G19" s="573"/>
      <c r="H19" s="573"/>
      <c r="I19" s="573"/>
      <c r="J19" s="573"/>
      <c r="K19" s="573"/>
      <c r="L19" s="573"/>
      <c r="M19" s="573"/>
      <c r="N19" s="573"/>
      <c r="O19" s="573"/>
    </row>
    <row r="20" spans="1:15" x14ac:dyDescent="0.2">
      <c r="A20" s="573" t="s">
        <v>146</v>
      </c>
      <c r="B20" s="574"/>
      <c r="C20" s="574"/>
      <c r="D20" s="574"/>
      <c r="E20" s="574"/>
      <c r="F20" s="574"/>
      <c r="G20" s="574"/>
      <c r="H20" s="574"/>
      <c r="I20" s="574"/>
      <c r="J20" s="574"/>
      <c r="K20" s="574"/>
      <c r="L20" s="574"/>
      <c r="M20" s="574"/>
      <c r="N20" s="574"/>
      <c r="O20" s="574"/>
    </row>
    <row r="21" spans="1:15" x14ac:dyDescent="0.2">
      <c r="A21" s="573" t="s">
        <v>131</v>
      </c>
      <c r="B21" s="574"/>
      <c r="C21" s="574"/>
      <c r="D21" s="574"/>
      <c r="E21" s="574"/>
      <c r="F21" s="574"/>
      <c r="G21" s="574"/>
      <c r="H21" s="574"/>
      <c r="I21" s="574"/>
      <c r="J21" s="574"/>
      <c r="K21" s="574"/>
      <c r="L21" s="574"/>
      <c r="M21" s="574"/>
      <c r="N21" s="574"/>
      <c r="O21" s="574"/>
    </row>
    <row r="22" spans="1:15" x14ac:dyDescent="0.2">
      <c r="A22" s="573" t="s">
        <v>52</v>
      </c>
      <c r="B22" s="574"/>
      <c r="C22" s="574"/>
      <c r="D22" s="574"/>
      <c r="E22" s="574"/>
      <c r="F22" s="574"/>
      <c r="G22" s="574"/>
      <c r="H22" s="574"/>
      <c r="I22" s="574"/>
      <c r="J22" s="574"/>
      <c r="K22" s="574"/>
      <c r="L22" s="574"/>
      <c r="M22" s="574"/>
      <c r="N22" s="574"/>
      <c r="O22" s="574"/>
    </row>
    <row r="23" spans="1:15" x14ac:dyDescent="0.2">
      <c r="A23" s="573" t="s">
        <v>53</v>
      </c>
      <c r="B23" s="574"/>
      <c r="C23" s="574"/>
      <c r="D23" s="574"/>
      <c r="E23" s="574"/>
      <c r="F23" s="574"/>
      <c r="G23" s="574"/>
      <c r="H23" s="574"/>
      <c r="I23" s="574"/>
      <c r="J23" s="574"/>
      <c r="K23" s="574"/>
      <c r="L23" s="574"/>
      <c r="M23" s="574"/>
      <c r="N23" s="574"/>
      <c r="O23" s="574"/>
    </row>
    <row r="24" spans="1:15" x14ac:dyDescent="0.2">
      <c r="A24" s="573"/>
      <c r="B24" s="574"/>
      <c r="C24" s="574"/>
      <c r="D24" s="574"/>
      <c r="E24" s="574"/>
      <c r="F24" s="574"/>
      <c r="G24" s="574"/>
      <c r="H24" s="574"/>
      <c r="I24" s="574"/>
      <c r="J24" s="574"/>
      <c r="K24" s="574"/>
      <c r="L24" s="574"/>
      <c r="M24" s="574"/>
      <c r="N24" s="574"/>
      <c r="O24" s="574"/>
    </row>
    <row r="25" spans="1:15" ht="21" x14ac:dyDescent="0.35">
      <c r="A25" s="576" t="s">
        <v>44</v>
      </c>
      <c r="B25" s="577"/>
      <c r="C25" s="577"/>
      <c r="D25" s="577"/>
      <c r="E25" s="577"/>
      <c r="F25" s="577"/>
      <c r="G25" s="577"/>
      <c r="H25" s="577"/>
      <c r="I25" s="577"/>
      <c r="J25" s="577"/>
      <c r="K25" s="577"/>
      <c r="L25" s="577"/>
      <c r="M25" s="577"/>
      <c r="N25" s="577"/>
      <c r="O25" s="577"/>
    </row>
    <row r="26" spans="1:15" x14ac:dyDescent="0.2">
      <c r="A26" s="578"/>
      <c r="B26" s="578"/>
      <c r="C26" s="578"/>
      <c r="D26" s="578"/>
      <c r="E26" s="578"/>
      <c r="F26" s="578"/>
      <c r="G26" s="578"/>
      <c r="H26" s="578"/>
      <c r="I26" s="578"/>
      <c r="J26" s="578"/>
      <c r="K26" s="578"/>
      <c r="L26" s="578"/>
      <c r="M26" s="578"/>
      <c r="N26" s="578"/>
      <c r="O26" s="578"/>
    </row>
    <row r="27" spans="1:15" ht="15" x14ac:dyDescent="0.25">
      <c r="A27" s="573" t="s">
        <v>46</v>
      </c>
      <c r="B27" s="574"/>
      <c r="C27" s="574"/>
      <c r="D27" s="574"/>
      <c r="E27" s="574"/>
      <c r="F27" s="574"/>
      <c r="G27" s="574"/>
      <c r="H27" s="574"/>
      <c r="I27" s="574"/>
      <c r="J27" s="574"/>
      <c r="K27" s="574"/>
      <c r="L27" s="574"/>
      <c r="M27" s="574"/>
      <c r="N27" s="574"/>
      <c r="O27" s="574"/>
    </row>
    <row r="28" spans="1:15" x14ac:dyDescent="0.2">
      <c r="A28" s="573" t="s">
        <v>45</v>
      </c>
      <c r="B28" s="574"/>
      <c r="C28" s="574"/>
      <c r="D28" s="574"/>
      <c r="E28" s="574"/>
      <c r="F28" s="574"/>
      <c r="G28" s="574"/>
      <c r="H28" s="574"/>
      <c r="I28" s="574"/>
      <c r="J28" s="574"/>
      <c r="K28" s="574"/>
      <c r="L28" s="574"/>
      <c r="M28" s="574"/>
      <c r="N28" s="574"/>
      <c r="O28" s="574"/>
    </row>
    <row r="29" spans="1:15" x14ac:dyDescent="0.2">
      <c r="A29" s="571"/>
      <c r="B29" s="572"/>
      <c r="C29" s="572"/>
      <c r="D29" s="572"/>
      <c r="E29" s="572"/>
      <c r="F29" s="572"/>
      <c r="G29" s="572"/>
      <c r="H29" s="572"/>
      <c r="I29" s="572"/>
      <c r="J29" s="572"/>
      <c r="K29" s="572"/>
      <c r="L29" s="572"/>
      <c r="M29" s="572"/>
      <c r="N29" s="572"/>
      <c r="O29" s="572"/>
    </row>
    <row r="30" spans="1:15" x14ac:dyDescent="0.2">
      <c r="A30" s="573" t="s">
        <v>142</v>
      </c>
      <c r="B30" s="574"/>
      <c r="C30" s="574"/>
      <c r="D30" s="574"/>
      <c r="E30" s="574"/>
      <c r="F30" s="574"/>
      <c r="G30" s="574"/>
      <c r="H30" s="574"/>
      <c r="I30" s="574"/>
      <c r="J30" s="574"/>
      <c r="K30" s="574"/>
      <c r="L30" s="574"/>
      <c r="M30" s="574"/>
      <c r="N30" s="574"/>
      <c r="O30" s="574"/>
    </row>
    <row r="31" spans="1:15" x14ac:dyDescent="0.2">
      <c r="A31" s="573" t="s">
        <v>81</v>
      </c>
      <c r="B31" s="574"/>
      <c r="C31" s="574"/>
      <c r="D31" s="574"/>
      <c r="E31" s="574"/>
      <c r="F31" s="574"/>
      <c r="G31" s="574"/>
      <c r="H31" s="574"/>
      <c r="I31" s="574"/>
      <c r="J31" s="574"/>
      <c r="K31" s="574"/>
      <c r="L31" s="574"/>
      <c r="M31" s="574"/>
      <c r="N31" s="574"/>
      <c r="O31" s="574"/>
    </row>
    <row r="32" spans="1:15" x14ac:dyDescent="0.2">
      <c r="A32" s="573" t="s">
        <v>82</v>
      </c>
      <c r="B32" s="574"/>
      <c r="C32" s="574"/>
      <c r="D32" s="574"/>
      <c r="E32" s="574"/>
      <c r="F32" s="574"/>
      <c r="G32" s="574"/>
      <c r="H32" s="574"/>
      <c r="I32" s="574"/>
      <c r="J32" s="574"/>
      <c r="K32" s="574"/>
      <c r="L32" s="574"/>
      <c r="M32" s="574"/>
      <c r="N32" s="574"/>
      <c r="O32" s="574"/>
    </row>
    <row r="33" spans="1:15" x14ac:dyDescent="0.2">
      <c r="A33" s="573" t="s">
        <v>83</v>
      </c>
      <c r="B33" s="574"/>
      <c r="C33" s="574"/>
      <c r="D33" s="574"/>
      <c r="E33" s="574"/>
      <c r="F33" s="574"/>
      <c r="G33" s="574"/>
      <c r="H33" s="574"/>
      <c r="I33" s="574"/>
      <c r="J33" s="574"/>
      <c r="K33" s="574"/>
      <c r="L33" s="574"/>
      <c r="M33" s="574"/>
      <c r="N33" s="574"/>
      <c r="O33" s="574"/>
    </row>
    <row r="34" spans="1:15" x14ac:dyDescent="0.2">
      <c r="A34" s="573" t="s">
        <v>125</v>
      </c>
      <c r="B34" s="574"/>
      <c r="C34" s="574"/>
      <c r="D34" s="574"/>
      <c r="E34" s="574"/>
      <c r="F34" s="574"/>
      <c r="G34" s="574"/>
      <c r="H34" s="574"/>
      <c r="I34" s="574"/>
      <c r="J34" s="574"/>
      <c r="K34" s="574"/>
      <c r="L34" s="574"/>
      <c r="M34" s="574"/>
      <c r="N34" s="574"/>
      <c r="O34" s="574"/>
    </row>
    <row r="35" spans="1:15" x14ac:dyDescent="0.2">
      <c r="A35" s="574" t="s">
        <v>110</v>
      </c>
      <c r="B35" s="574"/>
      <c r="C35" s="574"/>
      <c r="D35" s="574"/>
      <c r="E35" s="574"/>
      <c r="F35" s="574"/>
      <c r="G35" s="574"/>
      <c r="H35" s="574"/>
      <c r="I35" s="574"/>
      <c r="J35" s="574"/>
      <c r="K35" s="574"/>
      <c r="L35" s="574"/>
      <c r="M35" s="574"/>
      <c r="N35" s="574"/>
      <c r="O35" s="574"/>
    </row>
    <row r="36" spans="1:15" x14ac:dyDescent="0.2">
      <c r="A36" s="574" t="s">
        <v>111</v>
      </c>
      <c r="B36" s="574"/>
      <c r="C36" s="574"/>
      <c r="D36" s="574"/>
      <c r="E36" s="574"/>
      <c r="F36" s="574"/>
      <c r="G36" s="574"/>
      <c r="H36" s="574"/>
      <c r="I36" s="574"/>
      <c r="J36" s="574"/>
      <c r="K36" s="574"/>
      <c r="L36" s="574"/>
      <c r="M36" s="574"/>
      <c r="N36" s="574"/>
      <c r="O36" s="574"/>
    </row>
    <row r="37" spans="1:15" x14ac:dyDescent="0.2">
      <c r="A37" s="574" t="s">
        <v>112</v>
      </c>
      <c r="B37" s="574"/>
      <c r="C37" s="574"/>
      <c r="D37" s="574"/>
      <c r="E37" s="574"/>
      <c r="F37" s="574"/>
      <c r="G37" s="574"/>
      <c r="H37" s="574"/>
      <c r="I37" s="574"/>
      <c r="J37" s="574"/>
      <c r="K37" s="574"/>
      <c r="L37" s="574"/>
      <c r="M37" s="574"/>
      <c r="N37" s="574"/>
      <c r="O37" s="574"/>
    </row>
    <row r="38" spans="1:15" x14ac:dyDescent="0.2">
      <c r="A38" s="574" t="s">
        <v>113</v>
      </c>
      <c r="B38" s="574"/>
      <c r="C38" s="574"/>
      <c r="D38" s="574"/>
      <c r="E38" s="574"/>
      <c r="F38" s="574"/>
      <c r="G38" s="574"/>
      <c r="H38" s="574"/>
      <c r="I38" s="574"/>
      <c r="J38" s="574"/>
      <c r="K38" s="574"/>
      <c r="L38" s="574"/>
      <c r="M38" s="574"/>
      <c r="N38" s="574"/>
      <c r="O38" s="574"/>
    </row>
    <row r="39" spans="1:15" x14ac:dyDescent="0.2">
      <c r="A39" s="574"/>
      <c r="B39" s="574"/>
      <c r="C39" s="574"/>
      <c r="D39" s="574"/>
      <c r="E39" s="574"/>
      <c r="F39" s="574"/>
      <c r="G39" s="574"/>
      <c r="H39" s="574"/>
      <c r="I39" s="574"/>
      <c r="J39" s="574"/>
      <c r="K39" s="574"/>
      <c r="L39" s="574"/>
      <c r="M39" s="574"/>
      <c r="N39" s="574"/>
      <c r="O39" s="574"/>
    </row>
    <row r="40" spans="1:15" x14ac:dyDescent="0.2">
      <c r="A40" s="571" t="s">
        <v>121</v>
      </c>
      <c r="B40" s="571"/>
      <c r="C40" s="571"/>
      <c r="D40" s="571"/>
      <c r="E40" s="571"/>
      <c r="F40" s="571"/>
      <c r="G40" s="571"/>
      <c r="H40" s="571"/>
      <c r="I40" s="571"/>
      <c r="J40" s="571"/>
      <c r="K40" s="571"/>
      <c r="L40" s="571"/>
      <c r="M40" s="571"/>
      <c r="N40" s="571"/>
      <c r="O40" s="571"/>
    </row>
    <row r="41" spans="1:15" x14ac:dyDescent="0.2">
      <c r="A41" s="574" t="s">
        <v>114</v>
      </c>
      <c r="B41" s="574"/>
      <c r="C41" s="574"/>
      <c r="D41" s="574"/>
      <c r="E41" s="574"/>
      <c r="F41" s="574"/>
      <c r="G41" s="574"/>
      <c r="H41" s="574"/>
      <c r="I41" s="574"/>
      <c r="J41" s="574"/>
      <c r="K41" s="574"/>
      <c r="L41" s="574"/>
      <c r="M41" s="574"/>
      <c r="N41" s="574"/>
      <c r="O41" s="574"/>
    </row>
    <row r="42" spans="1:15" x14ac:dyDescent="0.2">
      <c r="A42" s="579" t="s">
        <v>115</v>
      </c>
      <c r="B42" s="574"/>
      <c r="C42" s="574"/>
      <c r="D42" s="574"/>
      <c r="E42" s="574"/>
      <c r="F42" s="574"/>
      <c r="G42" s="574"/>
      <c r="H42" s="574"/>
      <c r="I42" s="574"/>
      <c r="J42" s="574"/>
      <c r="K42" s="574"/>
      <c r="L42" s="574"/>
      <c r="M42" s="574"/>
      <c r="N42" s="574"/>
      <c r="O42" s="574"/>
    </row>
    <row r="43" spans="1:15" x14ac:dyDescent="0.2">
      <c r="A43" s="574" t="s">
        <v>116</v>
      </c>
      <c r="B43" s="574"/>
      <c r="C43" s="574"/>
      <c r="D43" s="574"/>
      <c r="E43" s="574"/>
      <c r="F43" s="574"/>
      <c r="G43" s="574"/>
      <c r="H43" s="574"/>
      <c r="I43" s="574"/>
      <c r="J43" s="574"/>
      <c r="K43" s="574"/>
      <c r="L43" s="574"/>
      <c r="M43" s="574"/>
      <c r="N43" s="574"/>
      <c r="O43" s="574"/>
    </row>
    <row r="44" spans="1:15" x14ac:dyDescent="0.2">
      <c r="A44" s="574" t="s">
        <v>118</v>
      </c>
      <c r="B44" s="574"/>
      <c r="C44" s="574"/>
      <c r="D44" s="574"/>
      <c r="E44" s="574"/>
      <c r="F44" s="574"/>
      <c r="G44" s="574"/>
      <c r="H44" s="574"/>
      <c r="I44" s="574"/>
      <c r="J44" s="574"/>
      <c r="K44" s="574"/>
      <c r="L44" s="574"/>
      <c r="M44" s="574"/>
      <c r="N44" s="574"/>
      <c r="O44" s="574"/>
    </row>
    <row r="45" spans="1:15" x14ac:dyDescent="0.2">
      <c r="A45" s="574" t="s">
        <v>119</v>
      </c>
      <c r="B45" s="574"/>
      <c r="C45" s="574"/>
      <c r="D45" s="574"/>
      <c r="E45" s="574"/>
      <c r="F45" s="574"/>
      <c r="G45" s="574"/>
      <c r="H45" s="574"/>
      <c r="I45" s="574"/>
      <c r="J45" s="574"/>
      <c r="K45" s="574"/>
      <c r="L45" s="574"/>
      <c r="M45" s="574"/>
      <c r="N45" s="574"/>
      <c r="O45" s="574"/>
    </row>
    <row r="46" spans="1:15" x14ac:dyDescent="0.2">
      <c r="A46" s="574" t="s">
        <v>120</v>
      </c>
      <c r="B46" s="574"/>
      <c r="C46" s="574"/>
      <c r="D46" s="574"/>
      <c r="E46" s="574"/>
      <c r="F46" s="574"/>
      <c r="G46" s="574"/>
      <c r="H46" s="574"/>
      <c r="I46" s="574"/>
      <c r="J46" s="574"/>
      <c r="K46" s="574"/>
      <c r="L46" s="574"/>
      <c r="M46" s="574"/>
      <c r="N46" s="574"/>
      <c r="O46" s="574"/>
    </row>
    <row r="47" spans="1:15" x14ac:dyDescent="0.2">
      <c r="A47" s="574"/>
      <c r="B47" s="574"/>
      <c r="C47" s="574"/>
      <c r="D47" s="574"/>
      <c r="E47" s="574"/>
      <c r="F47" s="574"/>
      <c r="G47" s="574"/>
      <c r="H47" s="574"/>
      <c r="I47" s="574"/>
      <c r="J47" s="574"/>
      <c r="K47" s="574"/>
      <c r="L47" s="574"/>
      <c r="M47" s="574"/>
      <c r="N47" s="574"/>
      <c r="O47" s="574"/>
    </row>
    <row r="48" spans="1:15" x14ac:dyDescent="0.2">
      <c r="A48" s="571" t="s">
        <v>122</v>
      </c>
      <c r="B48" s="571"/>
      <c r="C48" s="571"/>
      <c r="D48" s="571"/>
      <c r="E48" s="571"/>
      <c r="F48" s="571"/>
      <c r="G48" s="571"/>
      <c r="H48" s="571"/>
      <c r="I48" s="571"/>
      <c r="J48" s="571"/>
      <c r="K48" s="571"/>
      <c r="L48" s="571"/>
      <c r="M48" s="571"/>
      <c r="N48" s="571"/>
      <c r="O48" s="571"/>
    </row>
    <row r="49" spans="1:15" x14ac:dyDescent="0.2">
      <c r="A49" s="573" t="s">
        <v>127</v>
      </c>
      <c r="B49" s="574"/>
      <c r="C49" s="574"/>
      <c r="D49" s="574"/>
      <c r="E49" s="574"/>
      <c r="F49" s="574"/>
      <c r="G49" s="574"/>
      <c r="H49" s="574"/>
      <c r="I49" s="574"/>
      <c r="J49" s="574"/>
      <c r="K49" s="574"/>
      <c r="L49" s="574"/>
      <c r="M49" s="574"/>
      <c r="N49" s="574"/>
      <c r="O49" s="574"/>
    </row>
    <row r="50" spans="1:15" x14ac:dyDescent="0.2">
      <c r="A50" s="573" t="s">
        <v>128</v>
      </c>
      <c r="B50" s="574"/>
      <c r="C50" s="574"/>
      <c r="D50" s="574"/>
      <c r="E50" s="574"/>
      <c r="F50" s="574"/>
      <c r="G50" s="574"/>
      <c r="H50" s="574"/>
      <c r="I50" s="574"/>
      <c r="J50" s="574"/>
      <c r="K50" s="574"/>
      <c r="L50" s="574"/>
      <c r="M50" s="574"/>
      <c r="N50" s="574"/>
      <c r="O50" s="574"/>
    </row>
    <row r="51" spans="1:15" x14ac:dyDescent="0.2">
      <c r="A51" s="573" t="s">
        <v>129</v>
      </c>
      <c r="B51" s="574"/>
      <c r="C51" s="574"/>
      <c r="D51" s="574"/>
      <c r="E51" s="574"/>
      <c r="F51" s="574"/>
      <c r="G51" s="574"/>
      <c r="H51" s="574"/>
      <c r="I51" s="574"/>
      <c r="J51" s="574"/>
      <c r="K51" s="574"/>
      <c r="L51" s="574"/>
      <c r="M51" s="574"/>
      <c r="N51" s="574"/>
      <c r="O51" s="574"/>
    </row>
    <row r="52" spans="1:15" x14ac:dyDescent="0.2">
      <c r="A52" s="573" t="s">
        <v>130</v>
      </c>
      <c r="B52" s="574"/>
      <c r="C52" s="574"/>
      <c r="D52" s="574"/>
      <c r="E52" s="574"/>
      <c r="F52" s="574"/>
      <c r="G52" s="574"/>
      <c r="H52" s="574"/>
      <c r="I52" s="574"/>
      <c r="J52" s="574"/>
      <c r="K52" s="574"/>
      <c r="L52" s="574"/>
      <c r="M52" s="574"/>
      <c r="N52" s="574"/>
      <c r="O52" s="574"/>
    </row>
    <row r="53" spans="1:15" x14ac:dyDescent="0.2">
      <c r="A53" s="574"/>
      <c r="B53" s="574"/>
      <c r="C53" s="574"/>
      <c r="D53" s="574"/>
      <c r="E53" s="574"/>
      <c r="F53" s="574"/>
      <c r="G53" s="574"/>
      <c r="H53" s="574"/>
      <c r="I53" s="574"/>
      <c r="J53" s="574"/>
      <c r="K53" s="574"/>
      <c r="L53" s="574"/>
      <c r="M53" s="574"/>
      <c r="N53" s="574"/>
      <c r="O53" s="574"/>
    </row>
    <row r="54" spans="1:15" x14ac:dyDescent="0.2">
      <c r="A54" s="571" t="s">
        <v>133</v>
      </c>
      <c r="B54" s="571"/>
      <c r="C54" s="571"/>
      <c r="D54" s="571"/>
      <c r="E54" s="571"/>
      <c r="F54" s="571"/>
      <c r="G54" s="571"/>
      <c r="H54" s="571"/>
      <c r="I54" s="571"/>
      <c r="J54" s="571"/>
      <c r="K54" s="571"/>
      <c r="L54" s="571"/>
      <c r="M54" s="571"/>
      <c r="N54" s="571"/>
      <c r="O54" s="571"/>
    </row>
    <row r="55" spans="1:15" x14ac:dyDescent="0.2">
      <c r="A55" s="574"/>
      <c r="B55" s="574"/>
      <c r="C55" s="574"/>
      <c r="D55" s="574"/>
      <c r="E55" s="574"/>
      <c r="F55" s="574"/>
      <c r="G55" s="574"/>
      <c r="H55" s="574"/>
      <c r="I55" s="574"/>
      <c r="J55" s="574"/>
      <c r="K55" s="574"/>
      <c r="L55" s="574"/>
      <c r="M55" s="574"/>
      <c r="N55" s="574"/>
      <c r="O55" s="574"/>
    </row>
    <row r="56" spans="1:15" x14ac:dyDescent="0.2">
      <c r="A56" s="574"/>
      <c r="B56" s="574"/>
      <c r="C56" s="574"/>
      <c r="D56" s="574"/>
      <c r="E56" s="574"/>
      <c r="F56" s="574"/>
      <c r="G56" s="574"/>
      <c r="H56" s="574"/>
      <c r="I56" s="574"/>
      <c r="J56" s="574"/>
      <c r="K56" s="574"/>
      <c r="L56" s="574"/>
      <c r="M56" s="574"/>
      <c r="N56" s="574"/>
      <c r="O56" s="574"/>
    </row>
    <row r="57" spans="1:15" x14ac:dyDescent="0.2">
      <c r="A57" s="574"/>
      <c r="B57" s="574"/>
      <c r="C57" s="574"/>
      <c r="D57" s="574"/>
      <c r="E57" s="574"/>
      <c r="F57" s="574"/>
      <c r="G57" s="574"/>
      <c r="H57" s="574"/>
      <c r="I57" s="574"/>
      <c r="J57" s="574"/>
      <c r="K57" s="574"/>
      <c r="L57" s="574"/>
      <c r="M57" s="574"/>
      <c r="N57" s="574"/>
      <c r="O57" s="574"/>
    </row>
    <row r="58" spans="1:15" x14ac:dyDescent="0.2">
      <c r="A58" s="574"/>
      <c r="B58" s="574"/>
      <c r="C58" s="574"/>
      <c r="D58" s="574"/>
      <c r="E58" s="574"/>
      <c r="F58" s="574"/>
      <c r="G58" s="574"/>
      <c r="H58" s="574"/>
      <c r="I58" s="574"/>
      <c r="J58" s="574"/>
      <c r="K58" s="574"/>
      <c r="L58" s="574"/>
      <c r="M58" s="574"/>
      <c r="N58" s="574"/>
      <c r="O58" s="574"/>
    </row>
    <row r="59" spans="1:15" x14ac:dyDescent="0.2">
      <c r="A59" s="578"/>
      <c r="B59" s="578"/>
      <c r="C59" s="578"/>
      <c r="D59" s="578"/>
      <c r="E59" s="578"/>
      <c r="F59" s="578"/>
      <c r="G59" s="578"/>
      <c r="H59" s="578"/>
      <c r="I59" s="578"/>
      <c r="J59" s="578"/>
      <c r="K59" s="578"/>
      <c r="L59" s="578"/>
      <c r="M59" s="578"/>
      <c r="N59" s="578"/>
      <c r="O59" s="578"/>
    </row>
    <row r="60" spans="1:15" x14ac:dyDescent="0.2">
      <c r="A60" s="578"/>
      <c r="B60" s="578"/>
      <c r="C60" s="578"/>
      <c r="D60" s="578"/>
      <c r="E60" s="578"/>
      <c r="F60" s="578"/>
      <c r="G60" s="578"/>
      <c r="H60" s="578"/>
      <c r="I60" s="578"/>
      <c r="J60" s="578"/>
      <c r="K60" s="578"/>
      <c r="L60" s="578"/>
      <c r="M60" s="578"/>
      <c r="N60" s="578"/>
      <c r="O60" s="578"/>
    </row>
    <row r="61" spans="1:15" x14ac:dyDescent="0.2">
      <c r="A61" s="578"/>
      <c r="B61" s="578"/>
      <c r="C61" s="578"/>
      <c r="D61" s="578"/>
      <c r="E61" s="578"/>
      <c r="F61" s="578"/>
      <c r="G61" s="578"/>
      <c r="H61" s="578"/>
      <c r="I61" s="578"/>
      <c r="J61" s="578"/>
      <c r="K61" s="578"/>
      <c r="L61" s="578"/>
      <c r="M61" s="578"/>
      <c r="N61" s="578"/>
      <c r="O61" s="578"/>
    </row>
    <row r="62" spans="1:15" x14ac:dyDescent="0.2">
      <c r="A62" s="578"/>
      <c r="B62" s="578"/>
      <c r="C62" s="578"/>
      <c r="D62" s="578"/>
      <c r="E62" s="578"/>
      <c r="F62" s="578"/>
      <c r="G62" s="578"/>
      <c r="H62" s="578"/>
      <c r="I62" s="578"/>
      <c r="J62" s="578"/>
      <c r="K62" s="578"/>
      <c r="L62" s="578"/>
      <c r="M62" s="578"/>
      <c r="N62" s="578"/>
      <c r="O62" s="578"/>
    </row>
  </sheetData>
  <mergeCells count="59">
    <mergeCell ref="A58:O58"/>
    <mergeCell ref="A59:O59"/>
    <mergeCell ref="A60:O60"/>
    <mergeCell ref="A61:O61"/>
    <mergeCell ref="A62:O62"/>
    <mergeCell ref="A1:C7"/>
    <mergeCell ref="D1:O2"/>
    <mergeCell ref="D3:O4"/>
    <mergeCell ref="D5:O6"/>
    <mergeCell ref="A21:O21"/>
    <mergeCell ref="A17:O17"/>
    <mergeCell ref="A12:O12"/>
    <mergeCell ref="A14:O14"/>
    <mergeCell ref="A15:O15"/>
    <mergeCell ref="A16:O16"/>
    <mergeCell ref="A8:O8"/>
    <mergeCell ref="A9:O9"/>
    <mergeCell ref="A10:O10"/>
    <mergeCell ref="A11:O11"/>
    <mergeCell ref="A13:O13"/>
    <mergeCell ref="A57:O57"/>
    <mergeCell ref="A46:O46"/>
    <mergeCell ref="A47:O47"/>
    <mergeCell ref="A48:O48"/>
    <mergeCell ref="A49:O49"/>
    <mergeCell ref="A50:O50"/>
    <mergeCell ref="A51:O51"/>
    <mergeCell ref="A52:O52"/>
    <mergeCell ref="A53:O53"/>
    <mergeCell ref="A54:O54"/>
    <mergeCell ref="A55:O55"/>
    <mergeCell ref="A56:O56"/>
    <mergeCell ref="A42:O42"/>
    <mergeCell ref="A43:O43"/>
    <mergeCell ref="A44:O44"/>
    <mergeCell ref="A39:O39"/>
    <mergeCell ref="A40:O40"/>
    <mergeCell ref="A45:O45"/>
    <mergeCell ref="A36:O36"/>
    <mergeCell ref="A37:O37"/>
    <mergeCell ref="A18:O18"/>
    <mergeCell ref="A19:O19"/>
    <mergeCell ref="A38:O38"/>
    <mergeCell ref="A31:O31"/>
    <mergeCell ref="A32:O32"/>
    <mergeCell ref="A33:O33"/>
    <mergeCell ref="A34:O34"/>
    <mergeCell ref="A35:O35"/>
    <mergeCell ref="A25:O25"/>
    <mergeCell ref="A26:O26"/>
    <mergeCell ref="A27:O27"/>
    <mergeCell ref="A28:O28"/>
    <mergeCell ref="A41:O41"/>
    <mergeCell ref="A29:O29"/>
    <mergeCell ref="A30:O30"/>
    <mergeCell ref="A20:O20"/>
    <mergeCell ref="A22:O22"/>
    <mergeCell ref="A23:O23"/>
    <mergeCell ref="A24:O24"/>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zoomScale="82" zoomScaleNormal="82" workbookViewId="0">
      <selection activeCell="D14" sqref="D14:D19"/>
    </sheetView>
  </sheetViews>
  <sheetFormatPr baseColWidth="10" defaultRowHeight="12.75" x14ac:dyDescent="0.2"/>
  <cols>
    <col min="1" max="1" width="15.7109375" customWidth="1"/>
    <col min="2" max="2" width="24.85546875" customWidth="1"/>
    <col min="3" max="3" width="23" customWidth="1"/>
    <col min="4" max="4" width="20.28515625" customWidth="1"/>
    <col min="5" max="5" width="6" bestFit="1" customWidth="1"/>
    <col min="6" max="6" width="34.28515625" customWidth="1"/>
    <col min="11" max="11" width="17" customWidth="1"/>
    <col min="12" max="12" width="18.85546875" customWidth="1"/>
    <col min="14" max="14" width="21.42578125" customWidth="1"/>
    <col min="15" max="15" width="17.28515625" customWidth="1"/>
    <col min="24" max="24" width="80" customWidth="1"/>
  </cols>
  <sheetData>
    <row r="1" spans="1:24" x14ac:dyDescent="0.2">
      <c r="A1" s="374"/>
      <c r="B1" s="374"/>
      <c r="C1" s="374"/>
      <c r="D1" s="376" t="s">
        <v>42</v>
      </c>
      <c r="E1" s="376"/>
      <c r="F1" s="376"/>
      <c r="G1" s="376"/>
      <c r="H1" s="376"/>
      <c r="I1" s="376"/>
      <c r="J1" s="376"/>
      <c r="K1" s="376"/>
      <c r="L1" s="376"/>
      <c r="M1" s="376"/>
      <c r="N1" s="376"/>
      <c r="O1" s="376"/>
      <c r="P1" s="376"/>
      <c r="Q1" s="376"/>
      <c r="R1" s="376"/>
      <c r="S1" s="376"/>
      <c r="T1" s="376"/>
      <c r="U1" s="376"/>
      <c r="V1" s="376"/>
      <c r="W1" s="376"/>
      <c r="X1" s="376"/>
    </row>
    <row r="2" spans="1:24"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24" x14ac:dyDescent="0.2">
      <c r="A3" s="374"/>
      <c r="B3" s="374"/>
      <c r="C3" s="374"/>
      <c r="D3" s="377" t="s">
        <v>662</v>
      </c>
      <c r="E3" s="377"/>
      <c r="F3" s="377"/>
      <c r="G3" s="377"/>
      <c r="H3" s="377"/>
      <c r="I3" s="377"/>
      <c r="J3" s="377"/>
      <c r="K3" s="377"/>
      <c r="L3" s="377"/>
      <c r="M3" s="377"/>
      <c r="N3" s="377"/>
      <c r="O3" s="377"/>
      <c r="P3" s="377"/>
      <c r="Q3" s="377"/>
      <c r="R3" s="377"/>
      <c r="S3" s="377"/>
      <c r="T3" s="377"/>
      <c r="U3" s="377"/>
      <c r="V3" s="377"/>
      <c r="W3" s="377"/>
      <c r="X3" s="377"/>
    </row>
    <row r="4" spans="1:24"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24"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24"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24" ht="13.5" thickBot="1" x14ac:dyDescent="0.25">
      <c r="A7" s="375"/>
      <c r="B7" s="375"/>
      <c r="C7" s="375"/>
      <c r="D7" s="48"/>
      <c r="E7" s="48"/>
      <c r="F7" s="48"/>
      <c r="G7" s="48"/>
      <c r="H7" s="48"/>
      <c r="I7" s="48"/>
      <c r="J7" s="48"/>
      <c r="K7" s="48"/>
      <c r="L7" s="48"/>
      <c r="M7" s="48"/>
      <c r="N7" s="48"/>
      <c r="O7" s="48"/>
      <c r="P7" s="48"/>
      <c r="Q7" s="48"/>
      <c r="R7" s="48"/>
      <c r="S7" s="48"/>
      <c r="T7" s="48"/>
      <c r="U7" s="48"/>
      <c r="V7" s="48"/>
      <c r="W7" s="48"/>
      <c r="X7" s="48"/>
    </row>
    <row r="8" spans="1:24" ht="13.5" thickTop="1" x14ac:dyDescent="0.2">
      <c r="A8" s="50"/>
      <c r="B8" s="50"/>
      <c r="C8" s="50"/>
      <c r="D8" s="51"/>
      <c r="E8" s="49"/>
      <c r="F8" s="49"/>
      <c r="G8" s="49"/>
      <c r="H8" s="49"/>
      <c r="I8" s="49"/>
      <c r="J8" s="49"/>
      <c r="K8" s="49"/>
      <c r="L8" s="49"/>
      <c r="M8" s="49"/>
      <c r="N8" s="49"/>
      <c r="O8" s="49"/>
      <c r="P8" s="49"/>
      <c r="Q8" s="49"/>
      <c r="R8" s="49"/>
      <c r="S8" s="49"/>
      <c r="T8" s="49"/>
      <c r="U8" s="49"/>
      <c r="V8" s="49"/>
      <c r="W8" s="49"/>
      <c r="X8" s="49"/>
    </row>
    <row r="9" spans="1:24" x14ac:dyDescent="0.2">
      <c r="A9" s="379" t="s">
        <v>77</v>
      </c>
      <c r="B9" s="379"/>
      <c r="C9" s="379"/>
      <c r="D9" s="380" t="s">
        <v>89</v>
      </c>
      <c r="E9" s="381"/>
      <c r="F9" s="381"/>
      <c r="G9" s="381"/>
      <c r="H9" s="381"/>
      <c r="I9" s="381"/>
      <c r="J9" s="381"/>
      <c r="K9" s="381"/>
      <c r="L9" s="381"/>
      <c r="M9" s="382" t="s">
        <v>93</v>
      </c>
      <c r="N9" s="382"/>
      <c r="O9" s="382"/>
      <c r="P9" s="382"/>
      <c r="Q9" s="382"/>
      <c r="R9" s="382"/>
      <c r="S9" s="382"/>
      <c r="T9" s="383" t="s">
        <v>78</v>
      </c>
      <c r="U9" s="384"/>
      <c r="V9" s="384"/>
      <c r="W9" s="385"/>
      <c r="X9" s="389" t="s">
        <v>132</v>
      </c>
    </row>
    <row r="10" spans="1:24" x14ac:dyDescent="0.2">
      <c r="A10" s="379"/>
      <c r="B10" s="379"/>
      <c r="C10" s="379"/>
      <c r="D10" s="381"/>
      <c r="E10" s="381"/>
      <c r="F10" s="381"/>
      <c r="G10" s="381"/>
      <c r="H10" s="381"/>
      <c r="I10" s="381"/>
      <c r="J10" s="381"/>
      <c r="K10" s="381"/>
      <c r="L10" s="381"/>
      <c r="M10" s="382"/>
      <c r="N10" s="382"/>
      <c r="O10" s="382"/>
      <c r="P10" s="382"/>
      <c r="Q10" s="382"/>
      <c r="R10" s="382"/>
      <c r="S10" s="382"/>
      <c r="T10" s="386"/>
      <c r="U10" s="387"/>
      <c r="V10" s="387"/>
      <c r="W10" s="388"/>
      <c r="X10" s="389"/>
    </row>
    <row r="11" spans="1:24" x14ac:dyDescent="0.2">
      <c r="A11" s="390" t="s">
        <v>34</v>
      </c>
      <c r="B11" s="373" t="s">
        <v>35</v>
      </c>
      <c r="C11" s="373" t="s">
        <v>28</v>
      </c>
      <c r="D11" s="372" t="s">
        <v>40</v>
      </c>
      <c r="E11" s="372" t="s">
        <v>0</v>
      </c>
      <c r="F11" s="372" t="s">
        <v>4</v>
      </c>
      <c r="G11" s="372" t="s">
        <v>10</v>
      </c>
      <c r="H11" s="372" t="s">
        <v>123</v>
      </c>
      <c r="I11" s="372" t="s">
        <v>104</v>
      </c>
      <c r="J11" s="372" t="s">
        <v>105</v>
      </c>
      <c r="K11" s="372" t="s">
        <v>663</v>
      </c>
      <c r="L11" s="372" t="s">
        <v>22</v>
      </c>
      <c r="M11" s="371" t="s">
        <v>106</v>
      </c>
      <c r="N11" s="371" t="s">
        <v>23</v>
      </c>
      <c r="O11" s="371" t="s">
        <v>24</v>
      </c>
      <c r="P11" s="371" t="s">
        <v>117</v>
      </c>
      <c r="Q11" s="371" t="s">
        <v>107</v>
      </c>
      <c r="R11" s="371" t="s">
        <v>33</v>
      </c>
      <c r="S11" s="371"/>
      <c r="T11" s="364" t="s">
        <v>108</v>
      </c>
      <c r="U11" s="364" t="s">
        <v>109</v>
      </c>
      <c r="V11" s="365" t="s">
        <v>126</v>
      </c>
      <c r="W11" s="365" t="s">
        <v>29</v>
      </c>
      <c r="X11" s="389"/>
    </row>
    <row r="12" spans="1:24" ht="24" x14ac:dyDescent="0.2">
      <c r="A12" s="390"/>
      <c r="B12" s="373"/>
      <c r="C12" s="373"/>
      <c r="D12" s="372"/>
      <c r="E12" s="372"/>
      <c r="F12" s="372"/>
      <c r="G12" s="372"/>
      <c r="H12" s="372"/>
      <c r="I12" s="372"/>
      <c r="J12" s="372"/>
      <c r="K12" s="372"/>
      <c r="L12" s="372"/>
      <c r="M12" s="371"/>
      <c r="N12" s="371"/>
      <c r="O12" s="371"/>
      <c r="P12" s="371"/>
      <c r="Q12" s="371"/>
      <c r="R12" s="246" t="s">
        <v>31</v>
      </c>
      <c r="S12" s="246" t="s">
        <v>32</v>
      </c>
      <c r="T12" s="364"/>
      <c r="U12" s="364"/>
      <c r="V12" s="365"/>
      <c r="W12" s="365"/>
      <c r="X12" s="389"/>
    </row>
    <row r="13" spans="1:24" ht="30.75" customHeight="1" x14ac:dyDescent="0.25">
      <c r="A13" s="366" t="s">
        <v>143</v>
      </c>
      <c r="B13" s="366"/>
      <c r="C13" s="366"/>
      <c r="D13" s="366"/>
      <c r="E13" s="367" t="s">
        <v>76</v>
      </c>
      <c r="F13" s="368"/>
      <c r="G13" s="62"/>
      <c r="H13" s="60">
        <f>+H14+H20+H26</f>
        <v>36</v>
      </c>
      <c r="I13" s="63"/>
      <c r="J13" s="63"/>
      <c r="K13" s="65">
        <f>+K14+K20+K26</f>
        <v>318138765</v>
      </c>
      <c r="L13" s="65">
        <f>+L14+L20+L26</f>
        <v>215297912</v>
      </c>
      <c r="M13" s="60">
        <f>+M14+M20+M26</f>
        <v>22</v>
      </c>
      <c r="N13" s="67">
        <f>+N14+N20+N26</f>
        <v>318138765</v>
      </c>
      <c r="O13" s="67">
        <f>+O14+O20+O26</f>
        <v>215297912</v>
      </c>
      <c r="P13" s="66" t="s">
        <v>5</v>
      </c>
      <c r="Q13" s="68"/>
      <c r="R13" s="69"/>
      <c r="S13" s="69"/>
      <c r="T13" s="60">
        <f>+J13-Q13</f>
        <v>0</v>
      </c>
      <c r="U13" s="60">
        <f>+(U14+U20+U26+U32+U38+U44)/6</f>
        <v>0.29949494949494948</v>
      </c>
      <c r="V13" s="60">
        <f>+(V14+V20+V26+V32+V38+V44)/6</f>
        <v>0.33834790269024867</v>
      </c>
      <c r="W13" s="60" t="e">
        <f>+(W14+W20+W26+W32+W38+W44)/6</f>
        <v>#DIV/0!</v>
      </c>
      <c r="X13" s="323" t="s">
        <v>1550</v>
      </c>
    </row>
    <row r="14" spans="1:24" ht="60" x14ac:dyDescent="0.2">
      <c r="A14" s="398" t="s">
        <v>611</v>
      </c>
      <c r="B14" s="398" t="s">
        <v>1551</v>
      </c>
      <c r="C14" s="398" t="s">
        <v>1552</v>
      </c>
      <c r="D14" s="398" t="s">
        <v>1553</v>
      </c>
      <c r="E14" s="42">
        <v>1</v>
      </c>
      <c r="F14" s="26" t="s">
        <v>1554</v>
      </c>
      <c r="G14" s="26"/>
      <c r="H14" s="60">
        <f>SUM(H15:H19)</f>
        <v>11</v>
      </c>
      <c r="I14" s="27" t="s">
        <v>1555</v>
      </c>
      <c r="J14" s="27">
        <v>342496</v>
      </c>
      <c r="K14" s="28">
        <v>0</v>
      </c>
      <c r="L14" s="27">
        <v>0</v>
      </c>
      <c r="M14" s="60">
        <f>SUM(M15:M19)</f>
        <v>4</v>
      </c>
      <c r="N14" s="29">
        <v>0</v>
      </c>
      <c r="O14" s="30">
        <v>0</v>
      </c>
      <c r="P14" s="30" t="s">
        <v>27</v>
      </c>
      <c r="Q14" s="31">
        <v>0</v>
      </c>
      <c r="R14" s="32">
        <v>43529</v>
      </c>
      <c r="S14" s="32">
        <v>43769</v>
      </c>
      <c r="T14" s="60">
        <f>+J14-Q14</f>
        <v>342496</v>
      </c>
      <c r="U14" s="61">
        <f>+M14/H14</f>
        <v>0.36363636363636365</v>
      </c>
      <c r="V14" s="61">
        <f>+Q14/J14</f>
        <v>0</v>
      </c>
      <c r="W14" s="61" t="e">
        <f>+N14/K14</f>
        <v>#DIV/0!</v>
      </c>
      <c r="X14" s="324"/>
    </row>
    <row r="15" spans="1:24" ht="48" x14ac:dyDescent="0.2">
      <c r="A15" s="399"/>
      <c r="B15" s="399"/>
      <c r="C15" s="399"/>
      <c r="D15" s="399"/>
      <c r="E15" s="43" t="s">
        <v>30</v>
      </c>
      <c r="F15" s="73" t="s">
        <v>183</v>
      </c>
      <c r="G15" s="34" t="s">
        <v>139</v>
      </c>
      <c r="H15" s="35">
        <v>1</v>
      </c>
      <c r="I15" s="76" t="s">
        <v>137</v>
      </c>
      <c r="J15" s="361" t="s">
        <v>27</v>
      </c>
      <c r="K15" s="362"/>
      <c r="L15" s="362"/>
      <c r="M15" s="36">
        <v>1</v>
      </c>
      <c r="N15" s="361" t="s">
        <v>27</v>
      </c>
      <c r="O15" s="361"/>
      <c r="P15" s="361"/>
      <c r="Q15" s="361"/>
      <c r="R15" s="361"/>
      <c r="S15" s="361"/>
      <c r="T15" s="361"/>
      <c r="U15" s="361"/>
      <c r="V15" s="361"/>
      <c r="W15" s="361"/>
      <c r="X15" s="324"/>
    </row>
    <row r="16" spans="1:24" ht="24" x14ac:dyDescent="0.2">
      <c r="A16" s="399"/>
      <c r="B16" s="399"/>
      <c r="C16" s="399"/>
      <c r="D16" s="399"/>
      <c r="E16" s="43" t="s">
        <v>25</v>
      </c>
      <c r="F16" s="74" t="s">
        <v>1556</v>
      </c>
      <c r="G16" s="34" t="s">
        <v>139</v>
      </c>
      <c r="H16" s="35">
        <v>1</v>
      </c>
      <c r="I16" s="77" t="s">
        <v>137</v>
      </c>
      <c r="J16" s="362"/>
      <c r="K16" s="362"/>
      <c r="L16" s="362"/>
      <c r="M16" s="36">
        <v>1</v>
      </c>
      <c r="N16" s="361"/>
      <c r="O16" s="361"/>
      <c r="P16" s="361"/>
      <c r="Q16" s="361"/>
      <c r="R16" s="361"/>
      <c r="S16" s="361"/>
      <c r="T16" s="361"/>
      <c r="U16" s="361"/>
      <c r="V16" s="361"/>
      <c r="W16" s="361"/>
      <c r="X16" s="324"/>
    </row>
    <row r="17" spans="1:24" ht="36" x14ac:dyDescent="0.2">
      <c r="A17" s="399"/>
      <c r="B17" s="399"/>
      <c r="C17" s="399"/>
      <c r="D17" s="399"/>
      <c r="E17" s="43" t="s">
        <v>25</v>
      </c>
      <c r="F17" s="74" t="s">
        <v>1557</v>
      </c>
      <c r="G17" s="34" t="s">
        <v>139</v>
      </c>
      <c r="H17" s="35">
        <v>1</v>
      </c>
      <c r="I17" s="77" t="s">
        <v>138</v>
      </c>
      <c r="J17" s="362"/>
      <c r="K17" s="362"/>
      <c r="L17" s="362"/>
      <c r="M17" s="36">
        <v>1</v>
      </c>
      <c r="N17" s="361"/>
      <c r="O17" s="361"/>
      <c r="P17" s="361"/>
      <c r="Q17" s="361"/>
      <c r="R17" s="361"/>
      <c r="S17" s="361"/>
      <c r="T17" s="361"/>
      <c r="U17" s="361"/>
      <c r="V17" s="361"/>
      <c r="W17" s="361"/>
      <c r="X17" s="324"/>
    </row>
    <row r="18" spans="1:24" ht="96" x14ac:dyDescent="0.2">
      <c r="A18" s="399"/>
      <c r="B18" s="399"/>
      <c r="C18" s="399"/>
      <c r="D18" s="399"/>
      <c r="E18" s="43" t="s">
        <v>51</v>
      </c>
      <c r="F18" s="74" t="s">
        <v>1558</v>
      </c>
      <c r="G18" s="34" t="s">
        <v>139</v>
      </c>
      <c r="H18" s="35">
        <v>1</v>
      </c>
      <c r="I18" s="77" t="s">
        <v>137</v>
      </c>
      <c r="J18" s="362"/>
      <c r="K18" s="362"/>
      <c r="L18" s="362"/>
      <c r="M18" s="36">
        <v>1</v>
      </c>
      <c r="N18" s="361"/>
      <c r="O18" s="361"/>
      <c r="P18" s="361"/>
      <c r="Q18" s="361"/>
      <c r="R18" s="361"/>
      <c r="S18" s="361"/>
      <c r="T18" s="361"/>
      <c r="U18" s="361"/>
      <c r="V18" s="361"/>
      <c r="W18" s="361"/>
      <c r="X18" s="324"/>
    </row>
    <row r="19" spans="1:24" ht="48" x14ac:dyDescent="0.2">
      <c r="A19" s="410"/>
      <c r="B19" s="410"/>
      <c r="C19" s="410"/>
      <c r="D19" s="410"/>
      <c r="E19" s="43" t="s">
        <v>136</v>
      </c>
      <c r="F19" s="75" t="s">
        <v>1559</v>
      </c>
      <c r="G19" s="34" t="s">
        <v>140</v>
      </c>
      <c r="H19" s="35">
        <v>7</v>
      </c>
      <c r="I19" s="78" t="s">
        <v>137</v>
      </c>
      <c r="J19" s="362"/>
      <c r="K19" s="362"/>
      <c r="L19" s="362"/>
      <c r="M19" s="36">
        <v>0</v>
      </c>
      <c r="N19" s="361"/>
      <c r="O19" s="361"/>
      <c r="P19" s="361"/>
      <c r="Q19" s="361"/>
      <c r="R19" s="361"/>
      <c r="S19" s="361"/>
      <c r="T19" s="361"/>
      <c r="U19" s="361"/>
      <c r="V19" s="361"/>
      <c r="W19" s="361"/>
      <c r="X19" s="344"/>
    </row>
    <row r="20" spans="1:24" ht="72" x14ac:dyDescent="0.2">
      <c r="A20" s="398" t="s">
        <v>611</v>
      </c>
      <c r="B20" s="398" t="s">
        <v>1551</v>
      </c>
      <c r="C20" s="398" t="s">
        <v>1552</v>
      </c>
      <c r="D20" s="398" t="s">
        <v>1553</v>
      </c>
      <c r="E20" s="42">
        <v>2</v>
      </c>
      <c r="F20" s="26" t="s">
        <v>1560</v>
      </c>
      <c r="G20" s="26"/>
      <c r="H20" s="60">
        <f>SUM(H21:H25)</f>
        <v>10</v>
      </c>
      <c r="I20" s="27" t="s">
        <v>1555</v>
      </c>
      <c r="J20" s="30">
        <v>2</v>
      </c>
      <c r="K20" s="28">
        <v>187938765</v>
      </c>
      <c r="L20" s="28">
        <v>140497912</v>
      </c>
      <c r="M20" s="60">
        <f>SUM(M21:M25)</f>
        <v>7</v>
      </c>
      <c r="N20" s="28">
        <v>187938765</v>
      </c>
      <c r="O20" s="28">
        <v>140497912</v>
      </c>
      <c r="P20" s="80" t="s">
        <v>1561</v>
      </c>
      <c r="Q20" s="37">
        <v>2</v>
      </c>
      <c r="R20" s="32">
        <v>43725</v>
      </c>
      <c r="S20" s="32">
        <v>43907</v>
      </c>
      <c r="T20" s="60">
        <f>+J20-Q20</f>
        <v>0</v>
      </c>
      <c r="U20" s="61">
        <f>+M20/H20</f>
        <v>0.7</v>
      </c>
      <c r="V20" s="61">
        <f>+Q20/J20</f>
        <v>1</v>
      </c>
      <c r="W20" s="61">
        <f>+N20/K20</f>
        <v>1</v>
      </c>
      <c r="X20" s="795" t="s">
        <v>1562</v>
      </c>
    </row>
    <row r="21" spans="1:24" ht="48" x14ac:dyDescent="0.2">
      <c r="A21" s="399"/>
      <c r="B21" s="399"/>
      <c r="C21" s="399"/>
      <c r="D21" s="399"/>
      <c r="E21" s="43" t="s">
        <v>70</v>
      </c>
      <c r="F21" s="73" t="s">
        <v>183</v>
      </c>
      <c r="G21" s="34" t="s">
        <v>139</v>
      </c>
      <c r="H21" s="35">
        <v>1</v>
      </c>
      <c r="I21" s="76" t="s">
        <v>137</v>
      </c>
      <c r="J21" s="361" t="s">
        <v>27</v>
      </c>
      <c r="K21" s="361"/>
      <c r="L21" s="361"/>
      <c r="M21" s="36">
        <v>1</v>
      </c>
      <c r="N21" s="361" t="s">
        <v>27</v>
      </c>
      <c r="O21" s="361"/>
      <c r="P21" s="361"/>
      <c r="Q21" s="361"/>
      <c r="R21" s="361"/>
      <c r="S21" s="361"/>
      <c r="T21" s="361"/>
      <c r="U21" s="361"/>
      <c r="V21" s="361"/>
      <c r="W21" s="361"/>
      <c r="X21" s="795"/>
    </row>
    <row r="22" spans="1:24" ht="24" x14ac:dyDescent="0.2">
      <c r="A22" s="399"/>
      <c r="B22" s="399"/>
      <c r="C22" s="399"/>
      <c r="D22" s="399"/>
      <c r="E22" s="43" t="s">
        <v>71</v>
      </c>
      <c r="F22" s="74" t="s">
        <v>1556</v>
      </c>
      <c r="G22" s="34" t="s">
        <v>139</v>
      </c>
      <c r="H22" s="35">
        <v>1</v>
      </c>
      <c r="I22" s="77" t="s">
        <v>137</v>
      </c>
      <c r="J22" s="361"/>
      <c r="K22" s="361"/>
      <c r="L22" s="361"/>
      <c r="M22" s="36">
        <v>1</v>
      </c>
      <c r="N22" s="361"/>
      <c r="O22" s="361"/>
      <c r="P22" s="361"/>
      <c r="Q22" s="361"/>
      <c r="R22" s="361"/>
      <c r="S22" s="361"/>
      <c r="T22" s="361"/>
      <c r="U22" s="361"/>
      <c r="V22" s="361"/>
      <c r="W22" s="361"/>
      <c r="X22" s="795"/>
    </row>
    <row r="23" spans="1:24" ht="36" x14ac:dyDescent="0.2">
      <c r="A23" s="399"/>
      <c r="B23" s="399"/>
      <c r="C23" s="399"/>
      <c r="D23" s="399"/>
      <c r="E23" s="43" t="s">
        <v>72</v>
      </c>
      <c r="F23" s="74" t="s">
        <v>1557</v>
      </c>
      <c r="G23" s="34" t="s">
        <v>139</v>
      </c>
      <c r="H23" s="35">
        <v>1</v>
      </c>
      <c r="I23" s="77" t="s">
        <v>138</v>
      </c>
      <c r="J23" s="361"/>
      <c r="K23" s="361"/>
      <c r="L23" s="361"/>
      <c r="M23" s="36">
        <v>1</v>
      </c>
      <c r="N23" s="361"/>
      <c r="O23" s="361"/>
      <c r="P23" s="361"/>
      <c r="Q23" s="361"/>
      <c r="R23" s="361"/>
      <c r="S23" s="361"/>
      <c r="T23" s="361"/>
      <c r="U23" s="361"/>
      <c r="V23" s="361"/>
      <c r="W23" s="361"/>
      <c r="X23" s="795"/>
    </row>
    <row r="24" spans="1:24" ht="48" x14ac:dyDescent="0.2">
      <c r="A24" s="399"/>
      <c r="B24" s="399"/>
      <c r="C24" s="399"/>
      <c r="D24" s="399"/>
      <c r="E24" s="43" t="s">
        <v>73</v>
      </c>
      <c r="F24" s="74" t="s">
        <v>1558</v>
      </c>
      <c r="G24" s="34" t="s">
        <v>139</v>
      </c>
      <c r="H24" s="35">
        <v>1</v>
      </c>
      <c r="I24" s="77" t="s">
        <v>137</v>
      </c>
      <c r="J24" s="361"/>
      <c r="K24" s="361"/>
      <c r="L24" s="361"/>
      <c r="M24" s="36">
        <v>1</v>
      </c>
      <c r="N24" s="361"/>
      <c r="O24" s="361"/>
      <c r="P24" s="361"/>
      <c r="Q24" s="361"/>
      <c r="R24" s="361"/>
      <c r="S24" s="361"/>
      <c r="T24" s="361"/>
      <c r="U24" s="361"/>
      <c r="V24" s="361"/>
      <c r="W24" s="361"/>
      <c r="X24" s="795"/>
    </row>
    <row r="25" spans="1:24" ht="24" x14ac:dyDescent="0.2">
      <c r="A25" s="410"/>
      <c r="B25" s="410"/>
      <c r="C25" s="410"/>
      <c r="D25" s="410"/>
      <c r="E25" s="43" t="s">
        <v>74</v>
      </c>
      <c r="F25" s="75" t="s">
        <v>1559</v>
      </c>
      <c r="G25" s="34" t="s">
        <v>140</v>
      </c>
      <c r="H25" s="35">
        <v>6</v>
      </c>
      <c r="I25" s="77" t="s">
        <v>137</v>
      </c>
      <c r="J25" s="361"/>
      <c r="K25" s="361"/>
      <c r="L25" s="361"/>
      <c r="M25" s="36">
        <v>3</v>
      </c>
      <c r="N25" s="361"/>
      <c r="O25" s="361"/>
      <c r="P25" s="361"/>
      <c r="Q25" s="361"/>
      <c r="R25" s="361"/>
      <c r="S25" s="361"/>
      <c r="T25" s="361"/>
      <c r="U25" s="361"/>
      <c r="V25" s="361"/>
      <c r="W25" s="361"/>
      <c r="X25" s="795"/>
    </row>
    <row r="26" spans="1:24" ht="72" x14ac:dyDescent="0.2">
      <c r="A26" s="398" t="s">
        <v>611</v>
      </c>
      <c r="B26" s="398" t="s">
        <v>1551</v>
      </c>
      <c r="C26" s="398" t="s">
        <v>1552</v>
      </c>
      <c r="D26" s="398" t="s">
        <v>1553</v>
      </c>
      <c r="E26" s="42">
        <v>3</v>
      </c>
      <c r="F26" s="26" t="s">
        <v>1563</v>
      </c>
      <c r="G26" s="26"/>
      <c r="H26" s="60">
        <f>SUM(H27:H31)</f>
        <v>15</v>
      </c>
      <c r="I26" s="30">
        <f>SUM(I27:I31)</f>
        <v>0</v>
      </c>
      <c r="J26" s="30">
        <f>(9986+5067)+(852+8690)</f>
        <v>24595</v>
      </c>
      <c r="K26" s="28">
        <f>(82000000+41000000)+(7200000)</f>
        <v>130200000</v>
      </c>
      <c r="L26" s="28">
        <v>74800000</v>
      </c>
      <c r="M26" s="60">
        <f>SUM(M27:M31)</f>
        <v>11</v>
      </c>
      <c r="N26" s="28">
        <v>130200000</v>
      </c>
      <c r="O26" s="28">
        <v>74800000</v>
      </c>
      <c r="P26" s="80" t="s">
        <v>1564</v>
      </c>
      <c r="Q26" s="37">
        <f>(10134+5067)+(890+9244)</f>
        <v>25335</v>
      </c>
      <c r="R26" s="32">
        <v>43629</v>
      </c>
      <c r="S26" s="32">
        <v>43951</v>
      </c>
      <c r="T26" s="273">
        <f>J26-Q26</f>
        <v>-740</v>
      </c>
      <c r="U26" s="61">
        <f>+M26/H26</f>
        <v>0.73333333333333328</v>
      </c>
      <c r="V26" s="61">
        <f>+Q26/J26</f>
        <v>1.0300874161414921</v>
      </c>
      <c r="W26" s="61">
        <f>+N26/K26</f>
        <v>1</v>
      </c>
      <c r="X26" s="795" t="s">
        <v>1565</v>
      </c>
    </row>
    <row r="27" spans="1:24" ht="96" x14ac:dyDescent="0.2">
      <c r="A27" s="399"/>
      <c r="B27" s="399"/>
      <c r="C27" s="399"/>
      <c r="D27" s="399"/>
      <c r="E27" s="43" t="s">
        <v>54</v>
      </c>
      <c r="F27" s="73" t="s">
        <v>183</v>
      </c>
      <c r="G27" s="34" t="s">
        <v>139</v>
      </c>
      <c r="H27" s="35">
        <v>1</v>
      </c>
      <c r="I27" s="76" t="s">
        <v>137</v>
      </c>
      <c r="J27" s="361" t="s">
        <v>27</v>
      </c>
      <c r="K27" s="361"/>
      <c r="L27" s="361"/>
      <c r="M27" s="36">
        <v>1</v>
      </c>
      <c r="N27" s="361" t="s">
        <v>27</v>
      </c>
      <c r="O27" s="361"/>
      <c r="P27" s="361"/>
      <c r="Q27" s="361"/>
      <c r="R27" s="361"/>
      <c r="S27" s="361"/>
      <c r="T27" s="361"/>
      <c r="U27" s="361"/>
      <c r="V27" s="361"/>
      <c r="W27" s="361"/>
      <c r="X27" s="795"/>
    </row>
    <row r="28" spans="1:24" ht="72" x14ac:dyDescent="0.2">
      <c r="A28" s="399"/>
      <c r="B28" s="399"/>
      <c r="C28" s="399"/>
      <c r="D28" s="399"/>
      <c r="E28" s="43" t="s">
        <v>50</v>
      </c>
      <c r="F28" s="74" t="s">
        <v>1556</v>
      </c>
      <c r="G28" s="34" t="s">
        <v>139</v>
      </c>
      <c r="H28" s="35">
        <v>1</v>
      </c>
      <c r="I28" s="77" t="s">
        <v>137</v>
      </c>
      <c r="J28" s="361"/>
      <c r="K28" s="361"/>
      <c r="L28" s="361"/>
      <c r="M28" s="36">
        <v>1</v>
      </c>
      <c r="N28" s="361"/>
      <c r="O28" s="361"/>
      <c r="P28" s="361"/>
      <c r="Q28" s="361"/>
      <c r="R28" s="361"/>
      <c r="S28" s="361"/>
      <c r="T28" s="361"/>
      <c r="U28" s="361"/>
      <c r="V28" s="361"/>
      <c r="W28" s="361"/>
      <c r="X28" s="795"/>
    </row>
    <row r="29" spans="1:24" ht="60" x14ac:dyDescent="0.2">
      <c r="A29" s="399"/>
      <c r="B29" s="399"/>
      <c r="C29" s="399"/>
      <c r="D29" s="399"/>
      <c r="E29" s="43" t="s">
        <v>49</v>
      </c>
      <c r="F29" s="74" t="s">
        <v>1557</v>
      </c>
      <c r="G29" s="34" t="s">
        <v>139</v>
      </c>
      <c r="H29" s="35">
        <v>1</v>
      </c>
      <c r="I29" s="77" t="s">
        <v>138</v>
      </c>
      <c r="J29" s="361"/>
      <c r="K29" s="361"/>
      <c r="L29" s="361"/>
      <c r="M29" s="36">
        <v>1</v>
      </c>
      <c r="N29" s="361"/>
      <c r="O29" s="361"/>
      <c r="P29" s="361"/>
      <c r="Q29" s="361"/>
      <c r="R29" s="361"/>
      <c r="S29" s="361"/>
      <c r="T29" s="361"/>
      <c r="U29" s="361"/>
      <c r="V29" s="361"/>
      <c r="W29" s="361"/>
      <c r="X29" s="795"/>
    </row>
    <row r="30" spans="1:24" ht="96" x14ac:dyDescent="0.2">
      <c r="A30" s="399"/>
      <c r="B30" s="399"/>
      <c r="C30" s="399"/>
      <c r="D30" s="399"/>
      <c r="E30" s="43" t="s">
        <v>47</v>
      </c>
      <c r="F30" s="74" t="s">
        <v>1558</v>
      </c>
      <c r="G30" s="34" t="s">
        <v>139</v>
      </c>
      <c r="H30" s="35">
        <v>1</v>
      </c>
      <c r="I30" s="77" t="s">
        <v>137</v>
      </c>
      <c r="J30" s="361"/>
      <c r="K30" s="361"/>
      <c r="L30" s="361"/>
      <c r="M30" s="36">
        <v>1</v>
      </c>
      <c r="N30" s="361"/>
      <c r="O30" s="361"/>
      <c r="P30" s="361"/>
      <c r="Q30" s="361"/>
      <c r="R30" s="361"/>
      <c r="S30" s="361"/>
      <c r="T30" s="361"/>
      <c r="U30" s="361"/>
      <c r="V30" s="361"/>
      <c r="W30" s="361"/>
      <c r="X30" s="795"/>
    </row>
    <row r="31" spans="1:24" ht="48" x14ac:dyDescent="0.2">
      <c r="A31" s="410"/>
      <c r="B31" s="410"/>
      <c r="C31" s="410"/>
      <c r="D31" s="410"/>
      <c r="E31" s="43" t="s">
        <v>48</v>
      </c>
      <c r="F31" s="75" t="s">
        <v>1559</v>
      </c>
      <c r="G31" s="34" t="s">
        <v>140</v>
      </c>
      <c r="H31" s="35">
        <v>11</v>
      </c>
      <c r="I31" s="77" t="s">
        <v>137</v>
      </c>
      <c r="J31" s="361"/>
      <c r="K31" s="361"/>
      <c r="L31" s="361"/>
      <c r="M31" s="36">
        <v>7</v>
      </c>
      <c r="N31" s="361"/>
      <c r="O31" s="361"/>
      <c r="P31" s="361"/>
      <c r="Q31" s="361"/>
      <c r="R31" s="361"/>
      <c r="S31" s="361"/>
      <c r="T31" s="361"/>
      <c r="U31" s="361"/>
      <c r="V31" s="361"/>
      <c r="W31" s="361"/>
      <c r="X31" s="795"/>
    </row>
  </sheetData>
  <mergeCells count="54">
    <mergeCell ref="X20:X25"/>
    <mergeCell ref="J21:L25"/>
    <mergeCell ref="N21:W25"/>
    <mergeCell ref="A26:A31"/>
    <mergeCell ref="B26:B31"/>
    <mergeCell ref="C26:C31"/>
    <mergeCell ref="D26:D31"/>
    <mergeCell ref="X26:X31"/>
    <mergeCell ref="J27:L31"/>
    <mergeCell ref="N27:W31"/>
    <mergeCell ref="J15:L19"/>
    <mergeCell ref="N15:W19"/>
    <mergeCell ref="A20:A25"/>
    <mergeCell ref="B20:B25"/>
    <mergeCell ref="C20:C25"/>
    <mergeCell ref="D20:D25"/>
    <mergeCell ref="U11:U12"/>
    <mergeCell ref="V11:V12"/>
    <mergeCell ref="W11:W12"/>
    <mergeCell ref="A13:D13"/>
    <mergeCell ref="E13:F13"/>
    <mergeCell ref="X13:X19"/>
    <mergeCell ref="A14:A19"/>
    <mergeCell ref="B14:B19"/>
    <mergeCell ref="C14:C19"/>
    <mergeCell ref="D14:D19"/>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topLeftCell="A13" zoomScale="78" zoomScaleNormal="78" workbookViewId="0">
      <selection activeCell="X13" sqref="X13:X21"/>
    </sheetView>
  </sheetViews>
  <sheetFormatPr baseColWidth="10" defaultRowHeight="12.75" x14ac:dyDescent="0.2"/>
  <cols>
    <col min="1" max="1" width="17.85546875" customWidth="1"/>
    <col min="2" max="2" width="18" customWidth="1"/>
    <col min="3" max="3" width="16.42578125" customWidth="1"/>
    <col min="4" max="4" width="24.85546875" customWidth="1"/>
    <col min="6" max="6" width="31.28515625" customWidth="1"/>
    <col min="8" max="8" width="16.7109375" customWidth="1"/>
    <col min="9" max="9" width="15.5703125" customWidth="1"/>
    <col min="11" max="11" width="20.7109375" bestFit="1" customWidth="1"/>
    <col min="12" max="12" width="19.85546875" customWidth="1"/>
    <col min="13" max="13" width="17.28515625" customWidth="1"/>
    <col min="14" max="14" width="15.42578125" customWidth="1"/>
    <col min="15" max="15" width="21.85546875" customWidth="1"/>
    <col min="16" max="16" width="16.7109375" customWidth="1"/>
    <col min="17" max="17" width="15.85546875" customWidth="1"/>
    <col min="18" max="18" width="14.5703125" customWidth="1"/>
    <col min="24" max="24" width="40.42578125" customWidth="1"/>
  </cols>
  <sheetData>
    <row r="1" spans="1:24" x14ac:dyDescent="0.2">
      <c r="A1" s="374"/>
      <c r="B1" s="374"/>
      <c r="C1" s="374"/>
      <c r="D1" s="376" t="s">
        <v>244</v>
      </c>
      <c r="E1" s="376"/>
      <c r="F1" s="376"/>
      <c r="G1" s="376"/>
      <c r="H1" s="376"/>
      <c r="I1" s="376"/>
      <c r="J1" s="376"/>
      <c r="K1" s="376"/>
      <c r="L1" s="376"/>
      <c r="M1" s="376"/>
      <c r="N1" s="376"/>
      <c r="O1" s="376"/>
      <c r="P1" s="376"/>
      <c r="Q1" s="376"/>
      <c r="R1" s="376"/>
      <c r="S1" s="376"/>
      <c r="T1" s="376"/>
      <c r="U1" s="376"/>
      <c r="V1" s="376"/>
      <c r="W1" s="376"/>
      <c r="X1" s="376"/>
    </row>
    <row r="2" spans="1:24"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24" x14ac:dyDescent="0.2">
      <c r="A3" s="374"/>
      <c r="B3" s="374"/>
      <c r="C3" s="374"/>
      <c r="D3" s="377" t="s">
        <v>43</v>
      </c>
      <c r="E3" s="377"/>
      <c r="F3" s="377"/>
      <c r="G3" s="377"/>
      <c r="H3" s="377"/>
      <c r="I3" s="377"/>
      <c r="J3" s="377"/>
      <c r="K3" s="377"/>
      <c r="L3" s="377"/>
      <c r="M3" s="377"/>
      <c r="N3" s="377"/>
      <c r="O3" s="377"/>
      <c r="P3" s="377"/>
      <c r="Q3" s="377"/>
      <c r="R3" s="377"/>
      <c r="S3" s="377"/>
      <c r="T3" s="377"/>
      <c r="U3" s="377"/>
      <c r="V3" s="377"/>
      <c r="W3" s="377"/>
      <c r="X3" s="377"/>
    </row>
    <row r="4" spans="1:24"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24"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24"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24" ht="13.5" thickBot="1" x14ac:dyDescent="0.25">
      <c r="A7" s="375"/>
      <c r="B7" s="375"/>
      <c r="C7" s="375"/>
      <c r="D7" s="48"/>
      <c r="E7" s="48"/>
      <c r="F7" s="48"/>
      <c r="G7" s="48"/>
      <c r="H7" s="48"/>
      <c r="I7" s="48"/>
      <c r="J7" s="48"/>
      <c r="K7" s="48"/>
      <c r="L7" s="48"/>
      <c r="M7" s="48"/>
      <c r="N7" s="48"/>
      <c r="O7" s="48"/>
      <c r="P7" s="48"/>
      <c r="Q7" s="48"/>
      <c r="R7" s="48"/>
      <c r="S7" s="48"/>
      <c r="T7" s="48"/>
      <c r="U7" s="48"/>
      <c r="V7" s="48"/>
      <c r="W7" s="48"/>
      <c r="X7" s="48"/>
    </row>
    <row r="8" spans="1:24" ht="13.5" thickTop="1" x14ac:dyDescent="0.2">
      <c r="A8" s="50"/>
      <c r="B8" s="50"/>
      <c r="C8" s="50"/>
      <c r="D8" s="51"/>
      <c r="E8" s="49"/>
      <c r="F8" s="49"/>
      <c r="G8" s="49"/>
      <c r="H8" s="49"/>
      <c r="I8" s="49"/>
      <c r="J8" s="49"/>
      <c r="K8" s="49"/>
      <c r="L8" s="49"/>
      <c r="M8" s="49"/>
      <c r="N8" s="49"/>
      <c r="O8" s="49"/>
      <c r="P8" s="49"/>
      <c r="Q8" s="49"/>
      <c r="R8" s="49"/>
      <c r="S8" s="49"/>
      <c r="T8" s="49"/>
      <c r="U8" s="49"/>
      <c r="V8" s="49"/>
      <c r="W8" s="49"/>
      <c r="X8" s="49"/>
    </row>
    <row r="9" spans="1:24" x14ac:dyDescent="0.2">
      <c r="A9" s="379" t="s">
        <v>77</v>
      </c>
      <c r="B9" s="379"/>
      <c r="C9" s="379"/>
      <c r="D9" s="380" t="s">
        <v>89</v>
      </c>
      <c r="E9" s="381"/>
      <c r="F9" s="381"/>
      <c r="G9" s="381"/>
      <c r="H9" s="381"/>
      <c r="I9" s="381"/>
      <c r="J9" s="381"/>
      <c r="K9" s="381"/>
      <c r="L9" s="381"/>
      <c r="M9" s="382" t="s">
        <v>93</v>
      </c>
      <c r="N9" s="382"/>
      <c r="O9" s="382"/>
      <c r="P9" s="382"/>
      <c r="Q9" s="382"/>
      <c r="R9" s="382"/>
      <c r="S9" s="382"/>
      <c r="T9" s="383" t="s">
        <v>78</v>
      </c>
      <c r="U9" s="384"/>
      <c r="V9" s="384"/>
      <c r="W9" s="385"/>
      <c r="X9" s="389" t="s">
        <v>132</v>
      </c>
    </row>
    <row r="10" spans="1:24" ht="39" customHeight="1" x14ac:dyDescent="0.2">
      <c r="A10" s="379"/>
      <c r="B10" s="379"/>
      <c r="C10" s="379"/>
      <c r="D10" s="381"/>
      <c r="E10" s="381"/>
      <c r="F10" s="381"/>
      <c r="G10" s="381"/>
      <c r="H10" s="381"/>
      <c r="I10" s="381"/>
      <c r="J10" s="381"/>
      <c r="K10" s="381"/>
      <c r="L10" s="381"/>
      <c r="M10" s="382"/>
      <c r="N10" s="382"/>
      <c r="O10" s="382"/>
      <c r="P10" s="382"/>
      <c r="Q10" s="382"/>
      <c r="R10" s="382"/>
      <c r="S10" s="382"/>
      <c r="T10" s="386"/>
      <c r="U10" s="387"/>
      <c r="V10" s="387"/>
      <c r="W10" s="388"/>
      <c r="X10" s="389"/>
    </row>
    <row r="11" spans="1:24" x14ac:dyDescent="0.2">
      <c r="A11" s="390" t="s">
        <v>34</v>
      </c>
      <c r="B11" s="373" t="s">
        <v>35</v>
      </c>
      <c r="C11" s="373" t="s">
        <v>28</v>
      </c>
      <c r="D11" s="372" t="s">
        <v>40</v>
      </c>
      <c r="E11" s="372" t="s">
        <v>0</v>
      </c>
      <c r="F11" s="372" t="s">
        <v>4</v>
      </c>
      <c r="G11" s="372" t="s">
        <v>10</v>
      </c>
      <c r="H11" s="372" t="s">
        <v>123</v>
      </c>
      <c r="I11" s="372" t="s">
        <v>104</v>
      </c>
      <c r="J11" s="372" t="s">
        <v>105</v>
      </c>
      <c r="K11" s="372" t="s">
        <v>663</v>
      </c>
      <c r="L11" s="372" t="s">
        <v>22</v>
      </c>
      <c r="M11" s="371" t="s">
        <v>106</v>
      </c>
      <c r="N11" s="371" t="s">
        <v>23</v>
      </c>
      <c r="O11" s="371" t="s">
        <v>24</v>
      </c>
      <c r="P11" s="371" t="s">
        <v>117</v>
      </c>
      <c r="Q11" s="371" t="s">
        <v>107</v>
      </c>
      <c r="R11" s="371" t="s">
        <v>33</v>
      </c>
      <c r="S11" s="371"/>
      <c r="T11" s="364" t="s">
        <v>108</v>
      </c>
      <c r="U11" s="364" t="s">
        <v>109</v>
      </c>
      <c r="V11" s="365" t="s">
        <v>126</v>
      </c>
      <c r="W11" s="365" t="s">
        <v>29</v>
      </c>
      <c r="X11" s="389"/>
    </row>
    <row r="12" spans="1:24" ht="35.25" customHeight="1" x14ac:dyDescent="0.2">
      <c r="A12" s="390"/>
      <c r="B12" s="373"/>
      <c r="C12" s="373"/>
      <c r="D12" s="372"/>
      <c r="E12" s="372"/>
      <c r="F12" s="372"/>
      <c r="G12" s="372"/>
      <c r="H12" s="372"/>
      <c r="I12" s="372"/>
      <c r="J12" s="372"/>
      <c r="K12" s="372"/>
      <c r="L12" s="372"/>
      <c r="M12" s="371"/>
      <c r="N12" s="371"/>
      <c r="O12" s="371"/>
      <c r="P12" s="371"/>
      <c r="Q12" s="371"/>
      <c r="R12" s="92" t="s">
        <v>31</v>
      </c>
      <c r="S12" s="92" t="s">
        <v>32</v>
      </c>
      <c r="T12" s="364"/>
      <c r="U12" s="364"/>
      <c r="V12" s="365"/>
      <c r="W12" s="365"/>
      <c r="X12" s="389"/>
    </row>
    <row r="13" spans="1:24" ht="18" x14ac:dyDescent="0.25">
      <c r="A13" s="366" t="s">
        <v>143</v>
      </c>
      <c r="B13" s="366"/>
      <c r="C13" s="366"/>
      <c r="D13" s="366"/>
      <c r="E13" s="367" t="s">
        <v>76</v>
      </c>
      <c r="F13" s="368"/>
      <c r="G13" s="62"/>
      <c r="H13" s="60">
        <f>+H14+H22+H30</f>
        <v>16</v>
      </c>
      <c r="I13" s="63"/>
      <c r="J13" s="63"/>
      <c r="K13" s="65">
        <f>+K14+K22</f>
        <v>1340024667</v>
      </c>
      <c r="L13" s="63">
        <f>+L14+L22+L30</f>
        <v>0</v>
      </c>
      <c r="M13" s="60">
        <f>+M14+M22+M30</f>
        <v>16</v>
      </c>
      <c r="N13" s="67">
        <v>0</v>
      </c>
      <c r="O13" s="67">
        <f>+O14+O22+O30</f>
        <v>400000000</v>
      </c>
      <c r="P13" s="66" t="s">
        <v>5</v>
      </c>
      <c r="Q13" s="68"/>
      <c r="R13" s="69"/>
      <c r="S13" s="69"/>
      <c r="T13" s="60">
        <f>+J13-Q13</f>
        <v>0</v>
      </c>
      <c r="U13" s="60">
        <f>+(U14+U22+U30)/3</f>
        <v>0.66666666666666663</v>
      </c>
      <c r="V13" s="60">
        <f>+(V14+V22+V30)/3</f>
        <v>0.66666666666666663</v>
      </c>
      <c r="W13" s="60">
        <f>+(W14+W22+W30)/3</f>
        <v>0.42820512516175874</v>
      </c>
      <c r="X13" s="658" t="s">
        <v>853</v>
      </c>
    </row>
    <row r="14" spans="1:24" ht="84" x14ac:dyDescent="0.2">
      <c r="A14" s="369" t="s">
        <v>151</v>
      </c>
      <c r="B14" s="369" t="s">
        <v>245</v>
      </c>
      <c r="C14" s="369" t="s">
        <v>246</v>
      </c>
      <c r="D14" s="369" t="s">
        <v>247</v>
      </c>
      <c r="E14" s="42">
        <v>1</v>
      </c>
      <c r="F14" s="26" t="s">
        <v>854</v>
      </c>
      <c r="G14" s="26"/>
      <c r="H14" s="60">
        <f>SUM(H15:H21)</f>
        <v>8</v>
      </c>
      <c r="I14" s="27" t="s">
        <v>855</v>
      </c>
      <c r="J14" s="27">
        <v>1</v>
      </c>
      <c r="K14" s="28">
        <v>650000000</v>
      </c>
      <c r="L14" s="27">
        <v>0</v>
      </c>
      <c r="M14" s="60">
        <f>SUM(M15:M21)</f>
        <v>8</v>
      </c>
      <c r="N14" s="29">
        <v>250000000</v>
      </c>
      <c r="O14" s="30">
        <v>400000000</v>
      </c>
      <c r="P14" s="30" t="s">
        <v>856</v>
      </c>
      <c r="Q14" s="31">
        <v>1</v>
      </c>
      <c r="R14" s="32">
        <v>43791</v>
      </c>
      <c r="S14" s="32">
        <v>44196</v>
      </c>
      <c r="T14" s="60">
        <f>+J14-Q14</f>
        <v>0</v>
      </c>
      <c r="U14" s="61">
        <f>+M14/H14</f>
        <v>1</v>
      </c>
      <c r="V14" s="61">
        <f>+Q14/J14</f>
        <v>1</v>
      </c>
      <c r="W14" s="61">
        <f>+N14/K14</f>
        <v>0.38461538461538464</v>
      </c>
      <c r="X14" s="563"/>
    </row>
    <row r="15" spans="1:24" ht="48" x14ac:dyDescent="0.2">
      <c r="A15" s="370"/>
      <c r="B15" s="370"/>
      <c r="C15" s="370"/>
      <c r="D15" s="370"/>
      <c r="E15" s="43" t="s">
        <v>30</v>
      </c>
      <c r="F15" s="73" t="s">
        <v>857</v>
      </c>
      <c r="G15" s="34" t="s">
        <v>139</v>
      </c>
      <c r="H15" s="35">
        <v>1</v>
      </c>
      <c r="I15" s="76" t="s">
        <v>137</v>
      </c>
      <c r="J15" s="361" t="s">
        <v>27</v>
      </c>
      <c r="K15" s="362"/>
      <c r="L15" s="362"/>
      <c r="M15" s="36">
        <v>1</v>
      </c>
      <c r="N15" s="361" t="s">
        <v>27</v>
      </c>
      <c r="O15" s="361"/>
      <c r="P15" s="361"/>
      <c r="Q15" s="361"/>
      <c r="R15" s="361"/>
      <c r="S15" s="361"/>
      <c r="T15" s="361"/>
      <c r="U15" s="361"/>
      <c r="V15" s="361"/>
      <c r="W15" s="361"/>
      <c r="X15" s="563"/>
    </row>
    <row r="16" spans="1:24" ht="36" x14ac:dyDescent="0.2">
      <c r="A16" s="370"/>
      <c r="B16" s="370"/>
      <c r="C16" s="370"/>
      <c r="D16" s="370"/>
      <c r="E16" s="43" t="s">
        <v>25</v>
      </c>
      <c r="F16" s="74" t="s">
        <v>135</v>
      </c>
      <c r="G16" s="34" t="s">
        <v>139</v>
      </c>
      <c r="H16" s="35">
        <v>1</v>
      </c>
      <c r="I16" s="77" t="s">
        <v>138</v>
      </c>
      <c r="J16" s="362"/>
      <c r="K16" s="362"/>
      <c r="L16" s="362"/>
      <c r="M16" s="36">
        <v>1</v>
      </c>
      <c r="N16" s="361"/>
      <c r="O16" s="361"/>
      <c r="P16" s="361"/>
      <c r="Q16" s="361"/>
      <c r="R16" s="361"/>
      <c r="S16" s="361"/>
      <c r="T16" s="361"/>
      <c r="U16" s="361"/>
      <c r="V16" s="361"/>
      <c r="W16" s="361"/>
      <c r="X16" s="563"/>
    </row>
    <row r="17" spans="1:24" ht="84" x14ac:dyDescent="0.2">
      <c r="A17" s="370"/>
      <c r="B17" s="370"/>
      <c r="C17" s="370"/>
      <c r="D17" s="370"/>
      <c r="E17" s="43" t="s">
        <v>25</v>
      </c>
      <c r="F17" s="74" t="s">
        <v>858</v>
      </c>
      <c r="G17" s="34" t="s">
        <v>139</v>
      </c>
      <c r="H17" s="35">
        <v>1</v>
      </c>
      <c r="I17" s="77" t="s">
        <v>137</v>
      </c>
      <c r="J17" s="362"/>
      <c r="K17" s="362"/>
      <c r="L17" s="362"/>
      <c r="M17" s="36">
        <v>1</v>
      </c>
      <c r="N17" s="361"/>
      <c r="O17" s="361"/>
      <c r="P17" s="361"/>
      <c r="Q17" s="361"/>
      <c r="R17" s="361"/>
      <c r="S17" s="361"/>
      <c r="T17" s="361"/>
      <c r="U17" s="361"/>
      <c r="V17" s="361"/>
      <c r="W17" s="361"/>
      <c r="X17" s="563"/>
    </row>
    <row r="18" spans="1:24" ht="24" x14ac:dyDescent="0.2">
      <c r="A18" s="370"/>
      <c r="B18" s="370"/>
      <c r="C18" s="370"/>
      <c r="D18" s="370"/>
      <c r="E18" s="43" t="s">
        <v>51</v>
      </c>
      <c r="F18" s="74" t="s">
        <v>859</v>
      </c>
      <c r="G18" s="34" t="s">
        <v>139</v>
      </c>
      <c r="H18" s="35">
        <v>1</v>
      </c>
      <c r="I18" s="78" t="s">
        <v>138</v>
      </c>
      <c r="J18" s="362"/>
      <c r="K18" s="362"/>
      <c r="L18" s="362"/>
      <c r="M18" s="36">
        <v>1</v>
      </c>
      <c r="N18" s="361"/>
      <c r="O18" s="361"/>
      <c r="P18" s="361"/>
      <c r="Q18" s="361"/>
      <c r="R18" s="361"/>
      <c r="S18" s="361"/>
      <c r="T18" s="361"/>
      <c r="U18" s="361"/>
      <c r="V18" s="361"/>
      <c r="W18" s="361"/>
      <c r="X18" s="563"/>
    </row>
    <row r="19" spans="1:24" ht="48" x14ac:dyDescent="0.2">
      <c r="A19" s="370"/>
      <c r="B19" s="370"/>
      <c r="C19" s="370"/>
      <c r="D19" s="370"/>
      <c r="E19" s="43" t="s">
        <v>136</v>
      </c>
      <c r="F19" s="74" t="s">
        <v>860</v>
      </c>
      <c r="G19" s="34" t="s">
        <v>139</v>
      </c>
      <c r="H19" s="35">
        <v>1</v>
      </c>
      <c r="I19" s="78" t="s">
        <v>138</v>
      </c>
      <c r="J19" s="362"/>
      <c r="K19" s="362"/>
      <c r="L19" s="362"/>
      <c r="M19" s="36">
        <v>1</v>
      </c>
      <c r="N19" s="361"/>
      <c r="O19" s="361"/>
      <c r="P19" s="361"/>
      <c r="Q19" s="361"/>
      <c r="R19" s="361"/>
      <c r="S19" s="361"/>
      <c r="T19" s="361"/>
      <c r="U19" s="361"/>
      <c r="V19" s="361"/>
      <c r="W19" s="361"/>
      <c r="X19" s="563"/>
    </row>
    <row r="20" spans="1:24" ht="36" x14ac:dyDescent="0.2">
      <c r="A20" s="370"/>
      <c r="B20" s="370"/>
      <c r="C20" s="370"/>
      <c r="D20" s="370"/>
      <c r="E20" s="43" t="s">
        <v>157</v>
      </c>
      <c r="F20" s="74" t="s">
        <v>861</v>
      </c>
      <c r="G20" s="34" t="s">
        <v>139</v>
      </c>
      <c r="H20" s="35">
        <v>1</v>
      </c>
      <c r="I20" s="77" t="s">
        <v>137</v>
      </c>
      <c r="J20" s="362"/>
      <c r="K20" s="362"/>
      <c r="L20" s="362"/>
      <c r="M20" s="36">
        <v>1</v>
      </c>
      <c r="N20" s="361"/>
      <c r="O20" s="361"/>
      <c r="P20" s="361"/>
      <c r="Q20" s="361"/>
      <c r="R20" s="361"/>
      <c r="S20" s="361"/>
      <c r="T20" s="361"/>
      <c r="U20" s="361"/>
      <c r="V20" s="361"/>
      <c r="W20" s="361"/>
      <c r="X20" s="563"/>
    </row>
    <row r="21" spans="1:24" ht="60" x14ac:dyDescent="0.2">
      <c r="A21" s="370"/>
      <c r="B21" s="370"/>
      <c r="C21" s="370"/>
      <c r="D21" s="370"/>
      <c r="E21" s="43" t="s">
        <v>157</v>
      </c>
      <c r="F21" s="75" t="s">
        <v>862</v>
      </c>
      <c r="G21" s="34" t="s">
        <v>139</v>
      </c>
      <c r="H21" s="35">
        <v>2</v>
      </c>
      <c r="I21" s="78" t="s">
        <v>863</v>
      </c>
      <c r="J21" s="362"/>
      <c r="K21" s="362"/>
      <c r="L21" s="362"/>
      <c r="M21" s="36">
        <v>2</v>
      </c>
      <c r="N21" s="361"/>
      <c r="O21" s="361"/>
      <c r="P21" s="361"/>
      <c r="Q21" s="361"/>
      <c r="R21" s="361"/>
      <c r="S21" s="361"/>
      <c r="T21" s="361"/>
      <c r="U21" s="361"/>
      <c r="V21" s="361"/>
      <c r="W21" s="361"/>
      <c r="X21" s="564"/>
    </row>
    <row r="22" spans="1:24" ht="120" x14ac:dyDescent="0.2">
      <c r="A22" s="363" t="s">
        <v>151</v>
      </c>
      <c r="B22" s="363" t="s">
        <v>245</v>
      </c>
      <c r="C22" s="363" t="s">
        <v>246</v>
      </c>
      <c r="D22" s="363" t="s">
        <v>247</v>
      </c>
      <c r="E22" s="42">
        <v>2</v>
      </c>
      <c r="F22" s="26" t="s">
        <v>864</v>
      </c>
      <c r="G22" s="26"/>
      <c r="H22" s="60">
        <f>SUM(H23:H29)</f>
        <v>8</v>
      </c>
      <c r="I22" s="30"/>
      <c r="J22" s="30">
        <v>1</v>
      </c>
      <c r="K22" s="28">
        <v>690024667</v>
      </c>
      <c r="L22" s="27">
        <v>0</v>
      </c>
      <c r="M22" s="60">
        <f>SUM(M23:M29)</f>
        <v>8</v>
      </c>
      <c r="N22" s="28">
        <v>621022194</v>
      </c>
      <c r="O22" s="27">
        <v>0</v>
      </c>
      <c r="P22" s="266" t="s">
        <v>865</v>
      </c>
      <c r="Q22" s="37">
        <v>1</v>
      </c>
      <c r="R22" s="32">
        <v>43741</v>
      </c>
      <c r="S22" s="32">
        <v>43830</v>
      </c>
      <c r="T22" s="60">
        <f>+J22-Q22</f>
        <v>0</v>
      </c>
      <c r="U22" s="61">
        <f>+M22/H22</f>
        <v>1</v>
      </c>
      <c r="V22" s="61">
        <f>+Q22/J22</f>
        <v>1</v>
      </c>
      <c r="W22" s="61">
        <f>+N22/K22</f>
        <v>0.89999999086989158</v>
      </c>
      <c r="X22" s="359" t="s">
        <v>866</v>
      </c>
    </row>
    <row r="23" spans="1:24" ht="48" x14ac:dyDescent="0.2">
      <c r="A23" s="363"/>
      <c r="B23" s="363"/>
      <c r="C23" s="363"/>
      <c r="D23" s="363"/>
      <c r="E23" s="43" t="s">
        <v>70</v>
      </c>
      <c r="F23" s="73" t="s">
        <v>867</v>
      </c>
      <c r="G23" s="34" t="s">
        <v>139</v>
      </c>
      <c r="H23" s="35">
        <v>1</v>
      </c>
      <c r="I23" s="76" t="s">
        <v>137</v>
      </c>
      <c r="J23" s="361" t="s">
        <v>27</v>
      </c>
      <c r="K23" s="361"/>
      <c r="L23" s="361"/>
      <c r="M23" s="36">
        <v>1</v>
      </c>
      <c r="N23" s="361" t="s">
        <v>27</v>
      </c>
      <c r="O23" s="361"/>
      <c r="P23" s="361"/>
      <c r="Q23" s="361"/>
      <c r="R23" s="361"/>
      <c r="S23" s="361"/>
      <c r="T23" s="361"/>
      <c r="U23" s="361"/>
      <c r="V23" s="361"/>
      <c r="W23" s="361"/>
      <c r="X23" s="360"/>
    </row>
    <row r="24" spans="1:24" ht="36" x14ac:dyDescent="0.2">
      <c r="A24" s="363"/>
      <c r="B24" s="363"/>
      <c r="C24" s="363"/>
      <c r="D24" s="363"/>
      <c r="E24" s="43" t="s">
        <v>71</v>
      </c>
      <c r="F24" s="74" t="s">
        <v>135</v>
      </c>
      <c r="G24" s="34" t="s">
        <v>139</v>
      </c>
      <c r="H24" s="35">
        <v>1</v>
      </c>
      <c r="I24" s="77" t="s">
        <v>138</v>
      </c>
      <c r="J24" s="361"/>
      <c r="K24" s="361"/>
      <c r="L24" s="361"/>
      <c r="M24" s="36">
        <v>1</v>
      </c>
      <c r="N24" s="361"/>
      <c r="O24" s="361"/>
      <c r="P24" s="361"/>
      <c r="Q24" s="361"/>
      <c r="R24" s="361"/>
      <c r="S24" s="361"/>
      <c r="T24" s="361"/>
      <c r="U24" s="361"/>
      <c r="V24" s="361"/>
      <c r="W24" s="361"/>
      <c r="X24" s="360"/>
    </row>
    <row r="25" spans="1:24" ht="84" x14ac:dyDescent="0.2">
      <c r="A25" s="363"/>
      <c r="B25" s="363"/>
      <c r="C25" s="363"/>
      <c r="D25" s="363"/>
      <c r="E25" s="43" t="s">
        <v>72</v>
      </c>
      <c r="F25" s="74" t="s">
        <v>858</v>
      </c>
      <c r="G25" s="34" t="s">
        <v>139</v>
      </c>
      <c r="H25" s="35">
        <v>1</v>
      </c>
      <c r="I25" s="77" t="s">
        <v>137</v>
      </c>
      <c r="J25" s="361"/>
      <c r="K25" s="361"/>
      <c r="L25" s="361"/>
      <c r="M25" s="36">
        <v>1</v>
      </c>
      <c r="N25" s="361"/>
      <c r="O25" s="361"/>
      <c r="P25" s="361"/>
      <c r="Q25" s="361"/>
      <c r="R25" s="361"/>
      <c r="S25" s="361"/>
      <c r="T25" s="361"/>
      <c r="U25" s="361"/>
      <c r="V25" s="361"/>
      <c r="W25" s="361"/>
      <c r="X25" s="360"/>
    </row>
    <row r="26" spans="1:24" ht="24" x14ac:dyDescent="0.2">
      <c r="A26" s="363"/>
      <c r="B26" s="363"/>
      <c r="C26" s="363"/>
      <c r="D26" s="363"/>
      <c r="E26" s="43" t="s">
        <v>73</v>
      </c>
      <c r="F26" s="74" t="s">
        <v>868</v>
      </c>
      <c r="G26" s="34" t="s">
        <v>139</v>
      </c>
      <c r="H26" s="35">
        <v>1</v>
      </c>
      <c r="I26" s="78" t="s">
        <v>138</v>
      </c>
      <c r="J26" s="361"/>
      <c r="K26" s="361"/>
      <c r="L26" s="361"/>
      <c r="M26" s="36">
        <v>1</v>
      </c>
      <c r="N26" s="361"/>
      <c r="O26" s="361"/>
      <c r="P26" s="361"/>
      <c r="Q26" s="361"/>
      <c r="R26" s="361"/>
      <c r="S26" s="361"/>
      <c r="T26" s="361"/>
      <c r="U26" s="361"/>
      <c r="V26" s="361"/>
      <c r="W26" s="361"/>
      <c r="X26" s="360"/>
    </row>
    <row r="27" spans="1:24" ht="48" x14ac:dyDescent="0.2">
      <c r="A27" s="363"/>
      <c r="B27" s="363"/>
      <c r="C27" s="363"/>
      <c r="D27" s="363"/>
      <c r="E27" s="43" t="s">
        <v>74</v>
      </c>
      <c r="F27" s="74" t="s">
        <v>860</v>
      </c>
      <c r="G27" s="34" t="s">
        <v>139</v>
      </c>
      <c r="H27" s="35">
        <v>1</v>
      </c>
      <c r="I27" s="77" t="s">
        <v>137</v>
      </c>
      <c r="J27" s="361"/>
      <c r="K27" s="361"/>
      <c r="L27" s="361"/>
      <c r="M27" s="36">
        <v>1</v>
      </c>
      <c r="N27" s="361"/>
      <c r="O27" s="361"/>
      <c r="P27" s="361"/>
      <c r="Q27" s="361"/>
      <c r="R27" s="361"/>
      <c r="S27" s="361"/>
      <c r="T27" s="361"/>
      <c r="U27" s="361"/>
      <c r="V27" s="361"/>
      <c r="W27" s="361"/>
      <c r="X27" s="360"/>
    </row>
    <row r="28" spans="1:24" ht="36" x14ac:dyDescent="0.2">
      <c r="A28" s="363"/>
      <c r="B28" s="363"/>
      <c r="C28" s="363"/>
      <c r="D28" s="363"/>
      <c r="E28" s="43" t="s">
        <v>166</v>
      </c>
      <c r="F28" s="74" t="s">
        <v>861</v>
      </c>
      <c r="G28" s="34" t="s">
        <v>139</v>
      </c>
      <c r="H28" s="35">
        <v>1</v>
      </c>
      <c r="I28" s="77" t="s">
        <v>137</v>
      </c>
      <c r="J28" s="361"/>
      <c r="K28" s="361"/>
      <c r="L28" s="361"/>
      <c r="M28" s="36">
        <v>1</v>
      </c>
      <c r="N28" s="361"/>
      <c r="O28" s="361"/>
      <c r="P28" s="361"/>
      <c r="Q28" s="361"/>
      <c r="R28" s="361"/>
      <c r="S28" s="361"/>
      <c r="T28" s="361"/>
      <c r="U28" s="361"/>
      <c r="V28" s="361"/>
      <c r="W28" s="361"/>
      <c r="X28" s="360"/>
    </row>
    <row r="29" spans="1:24" ht="60" x14ac:dyDescent="0.2">
      <c r="A29" s="363"/>
      <c r="B29" s="363"/>
      <c r="C29" s="363"/>
      <c r="D29" s="363"/>
      <c r="E29" s="43" t="s">
        <v>167</v>
      </c>
      <c r="F29" s="75" t="s">
        <v>869</v>
      </c>
      <c r="G29" s="34" t="s">
        <v>139</v>
      </c>
      <c r="H29" s="35">
        <v>2</v>
      </c>
      <c r="I29" s="78" t="s">
        <v>863</v>
      </c>
      <c r="J29" s="361"/>
      <c r="K29" s="361"/>
      <c r="L29" s="361"/>
      <c r="M29" s="36">
        <v>2</v>
      </c>
      <c r="N29" s="361"/>
      <c r="O29" s="361"/>
      <c r="P29" s="361"/>
      <c r="Q29" s="361"/>
      <c r="R29" s="361"/>
      <c r="S29" s="361"/>
      <c r="T29" s="361"/>
      <c r="U29" s="361"/>
      <c r="V29" s="361"/>
      <c r="W29" s="361"/>
      <c r="X29" s="360"/>
    </row>
  </sheetData>
  <mergeCells count="47">
    <mergeCell ref="A1:C7"/>
    <mergeCell ref="D1:X2"/>
    <mergeCell ref="D3:X4"/>
    <mergeCell ref="D5:X6"/>
    <mergeCell ref="A9:C10"/>
    <mergeCell ref="D9:L10"/>
    <mergeCell ref="M9:S10"/>
    <mergeCell ref="T9:W10"/>
    <mergeCell ref="X9:X12"/>
    <mergeCell ref="A11:A12"/>
    <mergeCell ref="V11:V12"/>
    <mergeCell ref="W11:W12"/>
    <mergeCell ref="A13:D13"/>
    <mergeCell ref="E13:F13"/>
    <mergeCell ref="X13:X21"/>
    <mergeCell ref="A14:A21"/>
    <mergeCell ref="B14:B21"/>
    <mergeCell ref="C14:C21"/>
    <mergeCell ref="D14:D21"/>
    <mergeCell ref="N11:N12"/>
    <mergeCell ref="O11:O12"/>
    <mergeCell ref="P11:P12"/>
    <mergeCell ref="Q11:Q12"/>
    <mergeCell ref="R11:S11"/>
    <mergeCell ref="T11:T12"/>
    <mergeCell ref="H11:H12"/>
    <mergeCell ref="A22:A29"/>
    <mergeCell ref="B22:B29"/>
    <mergeCell ref="C22:C29"/>
    <mergeCell ref="D22:D29"/>
    <mergeCell ref="U11:U12"/>
    <mergeCell ref="I11:I12"/>
    <mergeCell ref="J11:J12"/>
    <mergeCell ref="K11:K12"/>
    <mergeCell ref="L11:L12"/>
    <mergeCell ref="M11:M12"/>
    <mergeCell ref="B11:B12"/>
    <mergeCell ref="C11:C12"/>
    <mergeCell ref="D11:D12"/>
    <mergeCell ref="E11:E12"/>
    <mergeCell ref="F11:F12"/>
    <mergeCell ref="G11:G12"/>
    <mergeCell ref="X22:X29"/>
    <mergeCell ref="J23:L29"/>
    <mergeCell ref="N23:W29"/>
    <mergeCell ref="J15:L21"/>
    <mergeCell ref="N15:W2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zoomScale="77" zoomScaleNormal="77" workbookViewId="0">
      <selection activeCell="F59" sqref="F59"/>
    </sheetView>
  </sheetViews>
  <sheetFormatPr baseColWidth="10" defaultRowHeight="12.75" x14ac:dyDescent="0.2"/>
  <cols>
    <col min="1" max="1" width="23" bestFit="1" customWidth="1"/>
    <col min="2" max="2" width="22.5703125" customWidth="1"/>
    <col min="3" max="4" width="20" customWidth="1"/>
    <col min="5" max="5" width="6.5703125" bestFit="1" customWidth="1"/>
    <col min="6" max="6" width="22.5703125" bestFit="1" customWidth="1"/>
    <col min="7" max="7" width="13.5703125" bestFit="1" customWidth="1"/>
    <col min="8" max="8" width="20" customWidth="1"/>
    <col min="11" max="11" width="15.85546875" customWidth="1"/>
    <col min="12" max="13" width="16.85546875" customWidth="1"/>
    <col min="14" max="14" width="14.5703125" customWidth="1"/>
    <col min="15" max="15" width="16.42578125" customWidth="1"/>
    <col min="16" max="16" width="14.5703125" customWidth="1"/>
    <col min="17" max="17" width="27.28515625" customWidth="1"/>
  </cols>
  <sheetData>
    <row r="1" spans="1:17" x14ac:dyDescent="0.2">
      <c r="A1" s="391"/>
      <c r="B1" s="391"/>
      <c r="C1" s="391"/>
      <c r="D1" s="393" t="s">
        <v>244</v>
      </c>
      <c r="E1" s="393"/>
      <c r="F1" s="393"/>
      <c r="G1" s="393"/>
      <c r="H1" s="393"/>
      <c r="I1" s="393"/>
      <c r="J1" s="393"/>
      <c r="K1" s="393"/>
      <c r="L1" s="393"/>
      <c r="M1" s="393"/>
      <c r="N1" s="393"/>
      <c r="O1" s="393"/>
      <c r="P1" s="393"/>
      <c r="Q1" s="393"/>
    </row>
    <row r="2" spans="1:17" x14ac:dyDescent="0.2">
      <c r="A2" s="391"/>
      <c r="B2" s="391"/>
      <c r="C2" s="391"/>
      <c r="D2" s="393"/>
      <c r="E2" s="393"/>
      <c r="F2" s="393"/>
      <c r="G2" s="393"/>
      <c r="H2" s="393"/>
      <c r="I2" s="393"/>
      <c r="J2" s="393"/>
      <c r="K2" s="393"/>
      <c r="L2" s="393"/>
      <c r="M2" s="393"/>
      <c r="N2" s="393"/>
      <c r="O2" s="393"/>
      <c r="P2" s="393"/>
      <c r="Q2" s="393"/>
    </row>
    <row r="3" spans="1:17" x14ac:dyDescent="0.2">
      <c r="A3" s="391"/>
      <c r="B3" s="391"/>
      <c r="C3" s="391"/>
      <c r="D3" s="394" t="s">
        <v>43</v>
      </c>
      <c r="E3" s="394"/>
      <c r="F3" s="394"/>
      <c r="G3" s="394"/>
      <c r="H3" s="394"/>
      <c r="I3" s="394"/>
      <c r="J3" s="394"/>
      <c r="K3" s="394"/>
      <c r="L3" s="394"/>
      <c r="M3" s="394"/>
      <c r="N3" s="394"/>
      <c r="O3" s="394"/>
      <c r="P3" s="394"/>
      <c r="Q3" s="394"/>
    </row>
    <row r="4" spans="1:17" x14ac:dyDescent="0.2">
      <c r="A4" s="391"/>
      <c r="B4" s="391"/>
      <c r="C4" s="391"/>
      <c r="D4" s="394"/>
      <c r="E4" s="394"/>
      <c r="F4" s="394"/>
      <c r="G4" s="394"/>
      <c r="H4" s="394"/>
      <c r="I4" s="394"/>
      <c r="J4" s="394"/>
      <c r="K4" s="394"/>
      <c r="L4" s="394"/>
      <c r="M4" s="394"/>
      <c r="N4" s="394"/>
      <c r="O4" s="394"/>
      <c r="P4" s="394"/>
      <c r="Q4" s="394"/>
    </row>
    <row r="5" spans="1:17" x14ac:dyDescent="0.2">
      <c r="A5" s="391"/>
      <c r="B5" s="391"/>
      <c r="C5" s="391"/>
      <c r="D5" s="395" t="s">
        <v>41</v>
      </c>
      <c r="E5" s="395"/>
      <c r="F5" s="395"/>
      <c r="G5" s="395"/>
      <c r="H5" s="395"/>
      <c r="I5" s="395"/>
      <c r="J5" s="395"/>
      <c r="K5" s="395"/>
      <c r="L5" s="395"/>
      <c r="M5" s="395"/>
      <c r="N5" s="395"/>
      <c r="O5" s="395"/>
      <c r="P5" s="395"/>
      <c r="Q5" s="395"/>
    </row>
    <row r="6" spans="1:17" x14ac:dyDescent="0.2">
      <c r="A6" s="391"/>
      <c r="B6" s="391"/>
      <c r="C6" s="391"/>
      <c r="D6" s="395"/>
      <c r="E6" s="395"/>
      <c r="F6" s="395"/>
      <c r="G6" s="395"/>
      <c r="H6" s="395"/>
      <c r="I6" s="395"/>
      <c r="J6" s="395"/>
      <c r="K6" s="395"/>
      <c r="L6" s="395"/>
      <c r="M6" s="395"/>
      <c r="N6" s="395"/>
      <c r="O6" s="395"/>
      <c r="P6" s="395"/>
      <c r="Q6" s="395"/>
    </row>
    <row r="7" spans="1:17" ht="13.5" thickBot="1" x14ac:dyDescent="0.25">
      <c r="A7" s="392"/>
      <c r="B7" s="392"/>
      <c r="C7" s="392"/>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379" t="s">
        <v>77</v>
      </c>
      <c r="B9" s="379"/>
      <c r="C9" s="379"/>
      <c r="D9" s="380" t="s">
        <v>89</v>
      </c>
      <c r="E9" s="381"/>
      <c r="F9" s="381"/>
      <c r="G9" s="381"/>
      <c r="H9" s="381"/>
      <c r="I9" s="381"/>
      <c r="J9" s="381"/>
      <c r="K9" s="382" t="s">
        <v>88</v>
      </c>
      <c r="L9" s="382"/>
      <c r="M9" s="383" t="s">
        <v>79</v>
      </c>
      <c r="N9" s="384"/>
      <c r="O9" s="384"/>
      <c r="P9" s="385"/>
      <c r="Q9" s="389" t="s">
        <v>134</v>
      </c>
    </row>
    <row r="10" spans="1:17" x14ac:dyDescent="0.2">
      <c r="A10" s="379"/>
      <c r="B10" s="379"/>
      <c r="C10" s="379"/>
      <c r="D10" s="381"/>
      <c r="E10" s="381"/>
      <c r="F10" s="381"/>
      <c r="G10" s="381"/>
      <c r="H10" s="381"/>
      <c r="I10" s="381"/>
      <c r="J10" s="381"/>
      <c r="K10" s="382"/>
      <c r="L10" s="382"/>
      <c r="M10" s="386"/>
      <c r="N10" s="387"/>
      <c r="O10" s="387"/>
      <c r="P10" s="388"/>
      <c r="Q10" s="389"/>
    </row>
    <row r="11" spans="1:17" x14ac:dyDescent="0.2">
      <c r="A11" s="390" t="s">
        <v>34</v>
      </c>
      <c r="B11" s="373" t="s">
        <v>35</v>
      </c>
      <c r="C11" s="373" t="s">
        <v>28</v>
      </c>
      <c r="D11" s="372" t="s">
        <v>40</v>
      </c>
      <c r="E11" s="372" t="s">
        <v>0</v>
      </c>
      <c r="F11" s="372" t="s">
        <v>4</v>
      </c>
      <c r="G11" s="372" t="s">
        <v>10</v>
      </c>
      <c r="H11" s="372" t="s">
        <v>124</v>
      </c>
      <c r="I11" s="372" t="s">
        <v>84</v>
      </c>
      <c r="J11" s="372" t="s">
        <v>87</v>
      </c>
      <c r="K11" s="371" t="s">
        <v>85</v>
      </c>
      <c r="L11" s="371" t="s">
        <v>86</v>
      </c>
      <c r="M11" s="364" t="s">
        <v>102</v>
      </c>
      <c r="N11" s="364" t="s">
        <v>90</v>
      </c>
      <c r="O11" s="365" t="s">
        <v>91</v>
      </c>
      <c r="P11" s="365" t="s">
        <v>92</v>
      </c>
      <c r="Q11" s="389"/>
    </row>
    <row r="12" spans="1:17" ht="39" customHeight="1" x14ac:dyDescent="0.2">
      <c r="A12" s="390"/>
      <c r="B12" s="373"/>
      <c r="C12" s="373"/>
      <c r="D12" s="372"/>
      <c r="E12" s="372"/>
      <c r="F12" s="372"/>
      <c r="G12" s="372"/>
      <c r="H12" s="372"/>
      <c r="I12" s="372"/>
      <c r="J12" s="372"/>
      <c r="K12" s="371"/>
      <c r="L12" s="371"/>
      <c r="M12" s="364"/>
      <c r="N12" s="364"/>
      <c r="O12" s="365"/>
      <c r="P12" s="365"/>
      <c r="Q12" s="389"/>
    </row>
    <row r="13" spans="1:17" ht="18" x14ac:dyDescent="0.2">
      <c r="A13" s="366" t="s">
        <v>144</v>
      </c>
      <c r="B13" s="366"/>
      <c r="C13" s="366"/>
      <c r="D13" s="368"/>
      <c r="E13" s="367" t="s">
        <v>75</v>
      </c>
      <c r="F13" s="368"/>
      <c r="G13" s="62"/>
      <c r="H13" s="60">
        <f>+H14+H19+H28+H37+H39+H46</f>
        <v>51946</v>
      </c>
      <c r="I13" s="63"/>
      <c r="J13" s="60">
        <f>+J14+J19+J28+J37+J39+J46</f>
        <v>116</v>
      </c>
      <c r="K13" s="60">
        <f>+K14+K19+K28+K37+K39+K46</f>
        <v>51946</v>
      </c>
      <c r="L13" s="63">
        <f>+L14+L19+L28+L37+L39+L46</f>
        <v>116</v>
      </c>
      <c r="M13" s="60">
        <f>+J13-L13</f>
        <v>0</v>
      </c>
      <c r="N13" s="60">
        <f>+(N14+N19+N28+N37+N39+N46)/6</f>
        <v>1</v>
      </c>
      <c r="O13" s="60">
        <f>+(O14+O19+O28+O37+O39+O46)/6</f>
        <v>1</v>
      </c>
      <c r="P13" s="60">
        <f>+(P14+P19+P28+P37+P39+P46)/6</f>
        <v>1</v>
      </c>
      <c r="Q13" s="396"/>
    </row>
    <row r="14" spans="1:17" ht="24" x14ac:dyDescent="0.2">
      <c r="A14" s="398" t="s">
        <v>151</v>
      </c>
      <c r="B14" s="398" t="s">
        <v>245</v>
      </c>
      <c r="C14" s="398" t="s">
        <v>246</v>
      </c>
      <c r="D14" s="398" t="s">
        <v>247</v>
      </c>
      <c r="E14" s="42">
        <v>1</v>
      </c>
      <c r="F14" s="56" t="s">
        <v>101</v>
      </c>
      <c r="G14" s="57" t="s">
        <v>95</v>
      </c>
      <c r="H14" s="60">
        <f>SUM(H15:H18)</f>
        <v>18278</v>
      </c>
      <c r="I14" s="27" t="s">
        <v>96</v>
      </c>
      <c r="J14" s="27">
        <v>87</v>
      </c>
      <c r="K14" s="60">
        <f>SUM(K15:K18)</f>
        <v>18278</v>
      </c>
      <c r="L14" s="31">
        <v>87</v>
      </c>
      <c r="M14" s="60">
        <f>+J14-L14</f>
        <v>0</v>
      </c>
      <c r="N14" s="61">
        <f>+K14/H14</f>
        <v>1</v>
      </c>
      <c r="O14" s="61">
        <f>+L14/J14</f>
        <v>1</v>
      </c>
      <c r="P14" s="61">
        <f>(N14+O14)/2</f>
        <v>1</v>
      </c>
      <c r="Q14" s="397"/>
    </row>
    <row r="15" spans="1:17" ht="15.75" x14ac:dyDescent="0.2">
      <c r="A15" s="399"/>
      <c r="B15" s="399"/>
      <c r="C15" s="399"/>
      <c r="D15" s="399"/>
      <c r="E15" s="44" t="s">
        <v>30</v>
      </c>
      <c r="F15" s="59" t="s">
        <v>100</v>
      </c>
      <c r="G15" s="34" t="s">
        <v>95</v>
      </c>
      <c r="H15" s="35">
        <v>753</v>
      </c>
      <c r="I15" s="36" t="s">
        <v>99</v>
      </c>
      <c r="J15" s="400" t="s">
        <v>27</v>
      </c>
      <c r="K15" s="36">
        <v>753</v>
      </c>
      <c r="L15" s="402" t="s">
        <v>55</v>
      </c>
      <c r="M15" s="402"/>
      <c r="N15" s="402"/>
      <c r="O15" s="402"/>
      <c r="P15" s="403"/>
      <c r="Q15" s="397"/>
    </row>
    <row r="16" spans="1:17" ht="15.75" x14ac:dyDescent="0.2">
      <c r="A16" s="399"/>
      <c r="B16" s="399"/>
      <c r="C16" s="399"/>
      <c r="D16" s="399"/>
      <c r="E16" s="44" t="s">
        <v>25</v>
      </c>
      <c r="F16" s="22" t="s">
        <v>248</v>
      </c>
      <c r="G16" s="34" t="s">
        <v>249</v>
      </c>
      <c r="H16" s="35">
        <v>7524</v>
      </c>
      <c r="I16" s="36" t="s">
        <v>99</v>
      </c>
      <c r="J16" s="401"/>
      <c r="K16" s="36">
        <v>7524</v>
      </c>
      <c r="L16" s="404"/>
      <c r="M16" s="404"/>
      <c r="N16" s="404"/>
      <c r="O16" s="404"/>
      <c r="P16" s="405"/>
      <c r="Q16" s="397"/>
    </row>
    <row r="17" spans="1:17" ht="15.75" x14ac:dyDescent="0.2">
      <c r="A17" s="399"/>
      <c r="B17" s="399"/>
      <c r="C17" s="399"/>
      <c r="D17" s="399"/>
      <c r="E17" s="44" t="s">
        <v>26</v>
      </c>
      <c r="F17" s="22" t="s">
        <v>97</v>
      </c>
      <c r="G17" s="34" t="s">
        <v>95</v>
      </c>
      <c r="H17" s="35">
        <v>3197</v>
      </c>
      <c r="I17" s="36" t="s">
        <v>99</v>
      </c>
      <c r="J17" s="401"/>
      <c r="K17" s="36">
        <v>3197</v>
      </c>
      <c r="L17" s="404"/>
      <c r="M17" s="404"/>
      <c r="N17" s="404"/>
      <c r="O17" s="404"/>
      <c r="P17" s="405"/>
      <c r="Q17" s="397"/>
    </row>
    <row r="18" spans="1:17" ht="24" x14ac:dyDescent="0.2">
      <c r="A18" s="399"/>
      <c r="B18" s="399"/>
      <c r="C18" s="399"/>
      <c r="D18" s="399"/>
      <c r="E18" s="44" t="s">
        <v>51</v>
      </c>
      <c r="F18" s="22" t="s">
        <v>250</v>
      </c>
      <c r="G18" s="34" t="s">
        <v>95</v>
      </c>
      <c r="H18" s="35">
        <v>6804</v>
      </c>
      <c r="I18" s="36" t="s">
        <v>99</v>
      </c>
      <c r="J18" s="401"/>
      <c r="K18" s="36">
        <v>6804</v>
      </c>
      <c r="L18" s="404"/>
      <c r="M18" s="404"/>
      <c r="N18" s="404"/>
      <c r="O18" s="404"/>
      <c r="P18" s="405"/>
      <c r="Q18" s="397"/>
    </row>
    <row r="19" spans="1:17" ht="15.75" x14ac:dyDescent="0.2">
      <c r="A19" s="406"/>
      <c r="B19" s="406"/>
      <c r="C19" s="406"/>
      <c r="D19" s="406"/>
      <c r="E19" s="42">
        <v>2</v>
      </c>
      <c r="F19" s="58" t="s">
        <v>251</v>
      </c>
      <c r="G19" s="26"/>
      <c r="H19" s="60">
        <f>SUM(H20:H27)</f>
        <v>23844</v>
      </c>
      <c r="I19" s="30"/>
      <c r="J19" s="30">
        <v>8</v>
      </c>
      <c r="K19" s="60">
        <f>SUM(K20:K27)</f>
        <v>23844</v>
      </c>
      <c r="L19" s="37">
        <v>8</v>
      </c>
      <c r="M19" s="60">
        <f>+J19-L19</f>
        <v>0</v>
      </c>
      <c r="N19" s="61">
        <f>+K19/H19</f>
        <v>1</v>
      </c>
      <c r="O19" s="61">
        <f>+L19/J19</f>
        <v>1</v>
      </c>
      <c r="P19" s="61">
        <f>(N19+O19)/2</f>
        <v>1</v>
      </c>
      <c r="Q19" s="408"/>
    </row>
    <row r="20" spans="1:17" ht="15.75" x14ac:dyDescent="0.2">
      <c r="A20" s="407"/>
      <c r="B20" s="407"/>
      <c r="C20" s="407"/>
      <c r="D20" s="407"/>
      <c r="E20" s="44" t="s">
        <v>70</v>
      </c>
      <c r="F20" s="33" t="s">
        <v>252</v>
      </c>
      <c r="G20" s="34" t="s">
        <v>2</v>
      </c>
      <c r="H20" s="36">
        <v>328</v>
      </c>
      <c r="I20" s="36" t="s">
        <v>253</v>
      </c>
      <c r="J20" s="400" t="s">
        <v>27</v>
      </c>
      <c r="K20" s="36">
        <v>328</v>
      </c>
      <c r="L20" s="402" t="s">
        <v>55</v>
      </c>
      <c r="M20" s="402"/>
      <c r="N20" s="402"/>
      <c r="O20" s="402"/>
      <c r="P20" s="403"/>
      <c r="Q20" s="409"/>
    </row>
    <row r="21" spans="1:17" ht="15.75" x14ac:dyDescent="0.2">
      <c r="A21" s="407"/>
      <c r="B21" s="407"/>
      <c r="C21" s="407"/>
      <c r="D21" s="407"/>
      <c r="E21" s="44" t="s">
        <v>71</v>
      </c>
      <c r="F21" s="33" t="s">
        <v>254</v>
      </c>
      <c r="G21" s="34" t="s">
        <v>2</v>
      </c>
      <c r="H21" s="36">
        <v>10</v>
      </c>
      <c r="I21" s="36" t="s">
        <v>253</v>
      </c>
      <c r="J21" s="401"/>
      <c r="K21" s="36">
        <v>10</v>
      </c>
      <c r="L21" s="404"/>
      <c r="M21" s="404"/>
      <c r="N21" s="404"/>
      <c r="O21" s="404"/>
      <c r="P21" s="405"/>
      <c r="Q21" s="409"/>
    </row>
    <row r="22" spans="1:17" ht="36" x14ac:dyDescent="0.2">
      <c r="A22" s="407"/>
      <c r="B22" s="407"/>
      <c r="C22" s="407"/>
      <c r="D22" s="407"/>
      <c r="E22" s="44" t="s">
        <v>72</v>
      </c>
      <c r="F22" s="33" t="s">
        <v>255</v>
      </c>
      <c r="G22" s="34" t="s">
        <v>6</v>
      </c>
      <c r="H22" s="36">
        <v>15617</v>
      </c>
      <c r="I22" s="36" t="s">
        <v>256</v>
      </c>
      <c r="J22" s="401"/>
      <c r="K22" s="36">
        <v>15617</v>
      </c>
      <c r="L22" s="404"/>
      <c r="M22" s="404"/>
      <c r="N22" s="404"/>
      <c r="O22" s="404"/>
      <c r="P22" s="405"/>
      <c r="Q22" s="409"/>
    </row>
    <row r="23" spans="1:17" ht="36" x14ac:dyDescent="0.2">
      <c r="A23" s="407"/>
      <c r="B23" s="407"/>
      <c r="C23" s="407"/>
      <c r="D23" s="407"/>
      <c r="E23" s="44" t="s">
        <v>73</v>
      </c>
      <c r="F23" s="33" t="s">
        <v>257</v>
      </c>
      <c r="G23" s="34" t="s">
        <v>6</v>
      </c>
      <c r="H23" s="136">
        <v>735</v>
      </c>
      <c r="I23" s="36" t="s">
        <v>258</v>
      </c>
      <c r="J23" s="401"/>
      <c r="K23" s="136">
        <v>735</v>
      </c>
      <c r="L23" s="404"/>
      <c r="M23" s="404"/>
      <c r="N23" s="404"/>
      <c r="O23" s="404"/>
      <c r="P23" s="405"/>
      <c r="Q23" s="409"/>
    </row>
    <row r="24" spans="1:17" ht="24" x14ac:dyDescent="0.2">
      <c r="A24" s="407"/>
      <c r="B24" s="407"/>
      <c r="C24" s="407"/>
      <c r="D24" s="407"/>
      <c r="E24" s="44" t="s">
        <v>74</v>
      </c>
      <c r="F24" s="33" t="s">
        <v>259</v>
      </c>
      <c r="G24" s="34" t="s">
        <v>6</v>
      </c>
      <c r="H24" s="36">
        <v>183</v>
      </c>
      <c r="I24" s="36" t="s">
        <v>260</v>
      </c>
      <c r="J24" s="401"/>
      <c r="K24" s="36">
        <v>183</v>
      </c>
      <c r="L24" s="404"/>
      <c r="M24" s="404"/>
      <c r="N24" s="404"/>
      <c r="O24" s="404"/>
      <c r="P24" s="405"/>
      <c r="Q24" s="409"/>
    </row>
    <row r="25" spans="1:17" ht="36" x14ac:dyDescent="0.2">
      <c r="A25" s="407"/>
      <c r="B25" s="407"/>
      <c r="C25" s="407"/>
      <c r="D25" s="407"/>
      <c r="E25" s="44" t="s">
        <v>166</v>
      </c>
      <c r="F25" s="33" t="s">
        <v>261</v>
      </c>
      <c r="G25" s="34" t="s">
        <v>95</v>
      </c>
      <c r="H25" s="36">
        <v>164</v>
      </c>
      <c r="I25" s="36" t="s">
        <v>262</v>
      </c>
      <c r="J25" s="401"/>
      <c r="K25" s="36">
        <v>164</v>
      </c>
      <c r="L25" s="404"/>
      <c r="M25" s="404"/>
      <c r="N25" s="404"/>
      <c r="O25" s="404"/>
      <c r="P25" s="405"/>
      <c r="Q25" s="409"/>
    </row>
    <row r="26" spans="1:17" ht="24" x14ac:dyDescent="0.2">
      <c r="A26" s="407"/>
      <c r="B26" s="407"/>
      <c r="C26" s="407"/>
      <c r="D26" s="407"/>
      <c r="E26" s="44" t="s">
        <v>167</v>
      </c>
      <c r="F26" s="33" t="s">
        <v>263</v>
      </c>
      <c r="G26" s="34" t="s">
        <v>194</v>
      </c>
      <c r="H26" s="36">
        <v>3</v>
      </c>
      <c r="I26" s="36" t="s">
        <v>162</v>
      </c>
      <c r="J26" s="401"/>
      <c r="K26" s="36">
        <v>3</v>
      </c>
      <c r="L26" s="404"/>
      <c r="M26" s="404"/>
      <c r="N26" s="404"/>
      <c r="O26" s="404"/>
      <c r="P26" s="405"/>
      <c r="Q26" s="409"/>
    </row>
    <row r="27" spans="1:17" ht="24" x14ac:dyDescent="0.2">
      <c r="A27" s="407"/>
      <c r="B27" s="407"/>
      <c r="C27" s="407"/>
      <c r="D27" s="407"/>
      <c r="E27" s="44" t="s">
        <v>179</v>
      </c>
      <c r="F27" s="33" t="s">
        <v>264</v>
      </c>
      <c r="G27" s="34" t="s">
        <v>194</v>
      </c>
      <c r="H27" s="35">
        <v>6804</v>
      </c>
      <c r="I27" s="36" t="s">
        <v>265</v>
      </c>
      <c r="J27" s="401"/>
      <c r="K27" s="36">
        <v>6804</v>
      </c>
      <c r="L27" s="404"/>
      <c r="M27" s="404"/>
      <c r="N27" s="404"/>
      <c r="O27" s="404"/>
      <c r="P27" s="405"/>
      <c r="Q27" s="409"/>
    </row>
    <row r="28" spans="1:17" ht="15.75" x14ac:dyDescent="0.2">
      <c r="A28" s="398"/>
      <c r="B28" s="398"/>
      <c r="C28" s="398"/>
      <c r="D28" s="398"/>
      <c r="E28" s="42">
        <v>3</v>
      </c>
      <c r="F28" s="58" t="s">
        <v>266</v>
      </c>
      <c r="G28" s="26"/>
      <c r="H28" s="60">
        <f>SUM(H29:H36)</f>
        <v>8265</v>
      </c>
      <c r="I28" s="30"/>
      <c r="J28" s="30">
        <v>8</v>
      </c>
      <c r="K28" s="60">
        <f>SUM(K29:K36)</f>
        <v>8265</v>
      </c>
      <c r="L28" s="37">
        <v>8</v>
      </c>
      <c r="M28" s="60">
        <f>+J28-L28</f>
        <v>0</v>
      </c>
      <c r="N28" s="61">
        <f>+K28/H28</f>
        <v>1</v>
      </c>
      <c r="O28" s="61">
        <f>+L28/J28</f>
        <v>1</v>
      </c>
      <c r="P28" s="61">
        <f>(N28+O28)/2</f>
        <v>1</v>
      </c>
      <c r="Q28" s="411"/>
    </row>
    <row r="29" spans="1:17" ht="15.75" x14ac:dyDescent="0.2">
      <c r="A29" s="399"/>
      <c r="B29" s="399"/>
      <c r="C29" s="399"/>
      <c r="D29" s="399"/>
      <c r="E29" s="44" t="s">
        <v>54</v>
      </c>
      <c r="F29" s="33" t="s">
        <v>267</v>
      </c>
      <c r="G29" s="34" t="s">
        <v>2</v>
      </c>
      <c r="H29" s="136">
        <v>5</v>
      </c>
      <c r="I29" s="36" t="s">
        <v>268</v>
      </c>
      <c r="J29" s="400" t="s">
        <v>27</v>
      </c>
      <c r="K29" s="36">
        <v>5</v>
      </c>
      <c r="L29" s="402" t="s">
        <v>55</v>
      </c>
      <c r="M29" s="402"/>
      <c r="N29" s="402"/>
      <c r="O29" s="402"/>
      <c r="P29" s="403"/>
      <c r="Q29" s="412"/>
    </row>
    <row r="30" spans="1:17" ht="24" x14ac:dyDescent="0.2">
      <c r="A30" s="399"/>
      <c r="B30" s="399"/>
      <c r="C30" s="399"/>
      <c r="D30" s="399"/>
      <c r="E30" s="44" t="s">
        <v>50</v>
      </c>
      <c r="F30" s="33" t="s">
        <v>269</v>
      </c>
      <c r="G30" s="34" t="s">
        <v>194</v>
      </c>
      <c r="H30" s="136">
        <v>2436</v>
      </c>
      <c r="I30" s="36" t="s">
        <v>270</v>
      </c>
      <c r="J30" s="401"/>
      <c r="K30" s="36">
        <v>2436</v>
      </c>
      <c r="L30" s="404"/>
      <c r="M30" s="404"/>
      <c r="N30" s="404"/>
      <c r="O30" s="404"/>
      <c r="P30" s="405"/>
      <c r="Q30" s="412"/>
    </row>
    <row r="31" spans="1:17" ht="24" x14ac:dyDescent="0.2">
      <c r="A31" s="399"/>
      <c r="B31" s="399"/>
      <c r="C31" s="399"/>
      <c r="D31" s="399"/>
      <c r="E31" s="44" t="s">
        <v>49</v>
      </c>
      <c r="F31" s="33" t="s">
        <v>271</v>
      </c>
      <c r="G31" s="34" t="s">
        <v>2</v>
      </c>
      <c r="H31" s="136">
        <v>2436</v>
      </c>
      <c r="I31" s="36" t="s">
        <v>272</v>
      </c>
      <c r="J31" s="401"/>
      <c r="K31" s="36">
        <v>2436</v>
      </c>
      <c r="L31" s="404"/>
      <c r="M31" s="404"/>
      <c r="N31" s="404"/>
      <c r="O31" s="404"/>
      <c r="P31" s="405"/>
      <c r="Q31" s="412"/>
    </row>
    <row r="32" spans="1:17" ht="24" x14ac:dyDescent="0.2">
      <c r="A32" s="399"/>
      <c r="B32" s="399"/>
      <c r="C32" s="399"/>
      <c r="D32" s="399"/>
      <c r="E32" s="44" t="s">
        <v>47</v>
      </c>
      <c r="F32" s="33" t="s">
        <v>273</v>
      </c>
      <c r="G32" s="34" t="s">
        <v>2</v>
      </c>
      <c r="H32" s="136">
        <v>3</v>
      </c>
      <c r="I32" s="36" t="s">
        <v>272</v>
      </c>
      <c r="J32" s="401"/>
      <c r="K32" s="36">
        <v>3</v>
      </c>
      <c r="L32" s="404"/>
      <c r="M32" s="404"/>
      <c r="N32" s="404"/>
      <c r="O32" s="404"/>
      <c r="P32" s="405"/>
      <c r="Q32" s="412"/>
    </row>
    <row r="33" spans="1:17" ht="36" x14ac:dyDescent="0.2">
      <c r="A33" s="399"/>
      <c r="B33" s="399"/>
      <c r="C33" s="399"/>
      <c r="D33" s="399"/>
      <c r="E33" s="44" t="s">
        <v>48</v>
      </c>
      <c r="F33" s="33" t="s">
        <v>274</v>
      </c>
      <c r="G33" s="34" t="s">
        <v>2</v>
      </c>
      <c r="H33" s="136">
        <v>2436</v>
      </c>
      <c r="I33" s="36" t="s">
        <v>275</v>
      </c>
      <c r="J33" s="401"/>
      <c r="K33" s="36">
        <v>2436</v>
      </c>
      <c r="L33" s="404"/>
      <c r="M33" s="404"/>
      <c r="N33" s="404"/>
      <c r="O33" s="404"/>
      <c r="P33" s="405"/>
      <c r="Q33" s="412"/>
    </row>
    <row r="34" spans="1:17" ht="24" x14ac:dyDescent="0.2">
      <c r="A34" s="399"/>
      <c r="B34" s="399"/>
      <c r="C34" s="399"/>
      <c r="D34" s="399"/>
      <c r="E34" s="44" t="s">
        <v>170</v>
      </c>
      <c r="F34" s="33" t="s">
        <v>276</v>
      </c>
      <c r="G34" s="34" t="s">
        <v>2</v>
      </c>
      <c r="H34" s="136">
        <v>427</v>
      </c>
      <c r="I34" s="36" t="s">
        <v>277</v>
      </c>
      <c r="J34" s="401"/>
      <c r="K34" s="36">
        <v>427</v>
      </c>
      <c r="L34" s="404"/>
      <c r="M34" s="404"/>
      <c r="N34" s="404"/>
      <c r="O34" s="404"/>
      <c r="P34" s="405"/>
      <c r="Q34" s="412"/>
    </row>
    <row r="35" spans="1:17" ht="24" x14ac:dyDescent="0.2">
      <c r="A35" s="399"/>
      <c r="B35" s="399"/>
      <c r="C35" s="399"/>
      <c r="D35" s="399"/>
      <c r="E35" s="44" t="s">
        <v>171</v>
      </c>
      <c r="F35" s="33" t="s">
        <v>278</v>
      </c>
      <c r="G35" s="34" t="s">
        <v>2</v>
      </c>
      <c r="H35" s="136">
        <v>427</v>
      </c>
      <c r="I35" s="36" t="s">
        <v>279</v>
      </c>
      <c r="J35" s="401"/>
      <c r="K35" s="36">
        <v>427</v>
      </c>
      <c r="L35" s="404"/>
      <c r="M35" s="404"/>
      <c r="N35" s="404"/>
      <c r="O35" s="404"/>
      <c r="P35" s="405"/>
      <c r="Q35" s="412"/>
    </row>
    <row r="36" spans="1:17" ht="15.75" x14ac:dyDescent="0.2">
      <c r="A36" s="410"/>
      <c r="B36" s="410"/>
      <c r="C36" s="410"/>
      <c r="D36" s="410"/>
      <c r="E36" s="44" t="s">
        <v>180</v>
      </c>
      <c r="F36" s="33" t="s">
        <v>280</v>
      </c>
      <c r="G36" s="34" t="s">
        <v>2</v>
      </c>
      <c r="H36" s="136">
        <v>95</v>
      </c>
      <c r="I36" s="36" t="s">
        <v>138</v>
      </c>
      <c r="J36" s="414"/>
      <c r="K36" s="36">
        <v>95</v>
      </c>
      <c r="L36" s="415"/>
      <c r="M36" s="415"/>
      <c r="N36" s="415"/>
      <c r="O36" s="415"/>
      <c r="P36" s="416"/>
      <c r="Q36" s="413"/>
    </row>
    <row r="37" spans="1:17" ht="15.75" x14ac:dyDescent="0.2">
      <c r="A37" s="369"/>
      <c r="B37" s="369"/>
      <c r="C37" s="369"/>
      <c r="D37" s="369"/>
      <c r="E37" s="42">
        <v>4</v>
      </c>
      <c r="F37" s="26" t="s">
        <v>281</v>
      </c>
      <c r="G37" s="26"/>
      <c r="H37" s="60">
        <f>SUM(H38:H38)</f>
        <v>357</v>
      </c>
      <c r="I37" s="30"/>
      <c r="J37" s="30">
        <v>1</v>
      </c>
      <c r="K37" s="60">
        <f>SUM(K38:K38)</f>
        <v>357</v>
      </c>
      <c r="L37" s="38">
        <v>1</v>
      </c>
      <c r="M37" s="60">
        <f>+J37-L37</f>
        <v>0</v>
      </c>
      <c r="N37" s="61">
        <f>+K37/H37</f>
        <v>1</v>
      </c>
      <c r="O37" s="61">
        <f>+L37/J37</f>
        <v>1</v>
      </c>
      <c r="P37" s="61">
        <f>(N37+O37)/2</f>
        <v>1</v>
      </c>
      <c r="Q37" s="39"/>
    </row>
    <row r="38" spans="1:17" ht="18" x14ac:dyDescent="0.2">
      <c r="A38" s="369"/>
      <c r="B38" s="369"/>
      <c r="C38" s="369"/>
      <c r="D38" s="369"/>
      <c r="E38" s="44" t="s">
        <v>57</v>
      </c>
      <c r="F38" s="33" t="s">
        <v>282</v>
      </c>
      <c r="G38" s="33" t="s">
        <v>194</v>
      </c>
      <c r="H38" s="36">
        <v>357</v>
      </c>
      <c r="I38" s="36" t="s">
        <v>195</v>
      </c>
      <c r="J38" s="88" t="s">
        <v>27</v>
      </c>
      <c r="K38" s="40">
        <v>357</v>
      </c>
      <c r="L38" s="361" t="s">
        <v>55</v>
      </c>
      <c r="M38" s="361"/>
      <c r="N38" s="361"/>
      <c r="O38" s="361"/>
      <c r="P38" s="361"/>
      <c r="Q38" s="89"/>
    </row>
    <row r="39" spans="1:17" ht="15.75" x14ac:dyDescent="0.2">
      <c r="A39" s="369"/>
      <c r="B39" s="369"/>
      <c r="C39" s="369"/>
      <c r="D39" s="369"/>
      <c r="E39" s="42">
        <v>5</v>
      </c>
      <c r="F39" s="26" t="s">
        <v>283</v>
      </c>
      <c r="G39" s="26"/>
      <c r="H39" s="60">
        <f>SUM(H40:H45)</f>
        <v>1052</v>
      </c>
      <c r="I39" s="30"/>
      <c r="J39" s="30">
        <v>6</v>
      </c>
      <c r="K39" s="60">
        <f>SUM(K40:K45)</f>
        <v>1052</v>
      </c>
      <c r="L39" s="38">
        <v>6</v>
      </c>
      <c r="M39" s="60">
        <f>+J39-L39</f>
        <v>0</v>
      </c>
      <c r="N39" s="61">
        <f>+K39/H39</f>
        <v>1</v>
      </c>
      <c r="O39" s="61">
        <f>+L39/J39</f>
        <v>1</v>
      </c>
      <c r="P39" s="61">
        <f>(N39+O39)/2</f>
        <v>1</v>
      </c>
      <c r="Q39" s="39"/>
    </row>
    <row r="40" spans="1:17" ht="24" x14ac:dyDescent="0.2">
      <c r="A40" s="369"/>
      <c r="B40" s="369"/>
      <c r="C40" s="369"/>
      <c r="D40" s="369"/>
      <c r="E40" s="45" t="s">
        <v>62</v>
      </c>
      <c r="F40" s="41" t="s">
        <v>284</v>
      </c>
      <c r="G40" s="34" t="s">
        <v>285</v>
      </c>
      <c r="H40" s="36">
        <v>314</v>
      </c>
      <c r="I40" s="36" t="s">
        <v>286</v>
      </c>
      <c r="J40" s="361" t="s">
        <v>27</v>
      </c>
      <c r="K40" s="36">
        <v>314</v>
      </c>
      <c r="L40" s="361" t="s">
        <v>55</v>
      </c>
      <c r="M40" s="361"/>
      <c r="N40" s="361"/>
      <c r="O40" s="361"/>
      <c r="P40" s="361"/>
      <c r="Q40" s="417"/>
    </row>
    <row r="41" spans="1:17" ht="36" x14ac:dyDescent="0.2">
      <c r="A41" s="369"/>
      <c r="B41" s="369"/>
      <c r="C41" s="369"/>
      <c r="D41" s="369"/>
      <c r="E41" s="45" t="s">
        <v>63</v>
      </c>
      <c r="F41" s="41" t="s">
        <v>287</v>
      </c>
      <c r="G41" s="34" t="s">
        <v>285</v>
      </c>
      <c r="H41" s="36">
        <v>314</v>
      </c>
      <c r="I41" s="36" t="s">
        <v>286</v>
      </c>
      <c r="J41" s="361"/>
      <c r="K41" s="36">
        <v>314</v>
      </c>
      <c r="L41" s="361"/>
      <c r="M41" s="361"/>
      <c r="N41" s="361"/>
      <c r="O41" s="361"/>
      <c r="P41" s="361"/>
      <c r="Q41" s="418"/>
    </row>
    <row r="42" spans="1:17" ht="48" x14ac:dyDescent="0.2">
      <c r="A42" s="369"/>
      <c r="B42" s="369"/>
      <c r="C42" s="369"/>
      <c r="D42" s="369"/>
      <c r="E42" s="45" t="s">
        <v>64</v>
      </c>
      <c r="F42" s="41" t="s">
        <v>288</v>
      </c>
      <c r="G42" s="34" t="s">
        <v>2</v>
      </c>
      <c r="H42" s="36">
        <v>99</v>
      </c>
      <c r="I42" s="36" t="s">
        <v>289</v>
      </c>
      <c r="J42" s="361"/>
      <c r="K42" s="36">
        <v>99</v>
      </c>
      <c r="L42" s="361"/>
      <c r="M42" s="361"/>
      <c r="N42" s="361"/>
      <c r="O42" s="361"/>
      <c r="P42" s="361"/>
      <c r="Q42" s="418"/>
    </row>
    <row r="43" spans="1:17" ht="36" x14ac:dyDescent="0.2">
      <c r="A43" s="369"/>
      <c r="B43" s="369"/>
      <c r="C43" s="369"/>
      <c r="D43" s="369"/>
      <c r="E43" s="45" t="s">
        <v>65</v>
      </c>
      <c r="F43" s="41" t="s">
        <v>290</v>
      </c>
      <c r="G43" s="34" t="s">
        <v>285</v>
      </c>
      <c r="H43" s="36">
        <v>314</v>
      </c>
      <c r="I43" s="36" t="s">
        <v>286</v>
      </c>
      <c r="J43" s="361"/>
      <c r="K43" s="36">
        <v>314</v>
      </c>
      <c r="L43" s="361"/>
      <c r="M43" s="361"/>
      <c r="N43" s="361"/>
      <c r="O43" s="361"/>
      <c r="P43" s="361"/>
      <c r="Q43" s="418"/>
    </row>
    <row r="44" spans="1:17" ht="72" x14ac:dyDescent="0.2">
      <c r="A44" s="369"/>
      <c r="B44" s="369"/>
      <c r="C44" s="369"/>
      <c r="D44" s="369"/>
      <c r="E44" s="45" t="s">
        <v>291</v>
      </c>
      <c r="F44" s="41" t="s">
        <v>292</v>
      </c>
      <c r="G44" s="34" t="s">
        <v>2</v>
      </c>
      <c r="H44" s="36">
        <v>1</v>
      </c>
      <c r="I44" s="36" t="s">
        <v>137</v>
      </c>
      <c r="J44" s="361"/>
      <c r="K44" s="36">
        <v>1</v>
      </c>
      <c r="L44" s="361"/>
      <c r="M44" s="361"/>
      <c r="N44" s="361"/>
      <c r="O44" s="361"/>
      <c r="P44" s="361"/>
      <c r="Q44" s="418"/>
    </row>
    <row r="45" spans="1:17" ht="48" x14ac:dyDescent="0.2">
      <c r="A45" s="369"/>
      <c r="B45" s="369"/>
      <c r="C45" s="369"/>
      <c r="D45" s="369"/>
      <c r="E45" s="45" t="s">
        <v>293</v>
      </c>
      <c r="F45" s="41" t="s">
        <v>294</v>
      </c>
      <c r="G45" s="34" t="s">
        <v>2</v>
      </c>
      <c r="H45" s="36">
        <v>10</v>
      </c>
      <c r="I45" s="36" t="s">
        <v>286</v>
      </c>
      <c r="J45" s="361"/>
      <c r="K45" s="36">
        <v>10</v>
      </c>
      <c r="L45" s="361"/>
      <c r="M45" s="361"/>
      <c r="N45" s="361"/>
      <c r="O45" s="361"/>
      <c r="P45" s="361"/>
      <c r="Q45" s="418"/>
    </row>
    <row r="46" spans="1:17" ht="24" x14ac:dyDescent="0.2">
      <c r="A46" s="369"/>
      <c r="B46" s="369"/>
      <c r="C46" s="369"/>
      <c r="D46" s="369"/>
      <c r="E46" s="42">
        <v>6</v>
      </c>
      <c r="F46" s="26" t="s">
        <v>295</v>
      </c>
      <c r="G46" s="26"/>
      <c r="H46" s="60">
        <f>SUM(H47:H52)</f>
        <v>150</v>
      </c>
      <c r="I46" s="30"/>
      <c r="J46" s="30">
        <v>6</v>
      </c>
      <c r="K46" s="60">
        <f>SUM(K47:K52)</f>
        <v>150</v>
      </c>
      <c r="L46" s="38">
        <v>6</v>
      </c>
      <c r="M46" s="60">
        <f>+J46-L46</f>
        <v>0</v>
      </c>
      <c r="N46" s="61">
        <f>+K46/H46</f>
        <v>1</v>
      </c>
      <c r="O46" s="61">
        <f>+L46/J46</f>
        <v>1</v>
      </c>
      <c r="P46" s="61">
        <f>(N46+O46)/2</f>
        <v>1</v>
      </c>
      <c r="Q46" s="39"/>
    </row>
    <row r="47" spans="1:17" ht="24" x14ac:dyDescent="0.2">
      <c r="A47" s="369"/>
      <c r="B47" s="369"/>
      <c r="C47" s="369"/>
      <c r="D47" s="369"/>
      <c r="E47" s="45" t="s">
        <v>66</v>
      </c>
      <c r="F47" s="41" t="s">
        <v>296</v>
      </c>
      <c r="G47" s="34" t="s">
        <v>2</v>
      </c>
      <c r="H47" s="36">
        <v>120</v>
      </c>
      <c r="I47" s="36" t="s">
        <v>289</v>
      </c>
      <c r="J47" s="400" t="s">
        <v>55</v>
      </c>
      <c r="K47" s="36">
        <v>120</v>
      </c>
      <c r="L47" s="402" t="s">
        <v>55</v>
      </c>
      <c r="M47" s="402"/>
      <c r="N47" s="402"/>
      <c r="O47" s="402"/>
      <c r="P47" s="403"/>
      <c r="Q47" s="90"/>
    </row>
    <row r="48" spans="1:17" ht="36" x14ac:dyDescent="0.2">
      <c r="A48" s="369"/>
      <c r="B48" s="369"/>
      <c r="C48" s="369"/>
      <c r="D48" s="369"/>
      <c r="E48" s="45" t="s">
        <v>67</v>
      </c>
      <c r="F48" s="41" t="s">
        <v>297</v>
      </c>
      <c r="G48" s="34" t="s">
        <v>2</v>
      </c>
      <c r="H48" s="36">
        <v>2</v>
      </c>
      <c r="I48" s="36" t="s">
        <v>298</v>
      </c>
      <c r="J48" s="401"/>
      <c r="K48" s="36">
        <v>2</v>
      </c>
      <c r="L48" s="404"/>
      <c r="M48" s="404"/>
      <c r="N48" s="404"/>
      <c r="O48" s="404"/>
      <c r="P48" s="405"/>
      <c r="Q48" s="90"/>
    </row>
    <row r="49" spans="1:17" ht="36" x14ac:dyDescent="0.2">
      <c r="A49" s="369"/>
      <c r="B49" s="369"/>
      <c r="C49" s="369"/>
      <c r="D49" s="369"/>
      <c r="E49" s="45" t="s">
        <v>68</v>
      </c>
      <c r="F49" s="41" t="s">
        <v>299</v>
      </c>
      <c r="G49" s="34" t="s">
        <v>2</v>
      </c>
      <c r="H49" s="36">
        <v>18</v>
      </c>
      <c r="I49" s="36" t="s">
        <v>289</v>
      </c>
      <c r="J49" s="401"/>
      <c r="K49" s="36">
        <v>18</v>
      </c>
      <c r="L49" s="404"/>
      <c r="M49" s="404"/>
      <c r="N49" s="404"/>
      <c r="O49" s="404"/>
      <c r="P49" s="405"/>
      <c r="Q49" s="90"/>
    </row>
    <row r="50" spans="1:17" ht="36" x14ac:dyDescent="0.2">
      <c r="A50" s="369"/>
      <c r="B50" s="369"/>
      <c r="C50" s="369"/>
      <c r="D50" s="369"/>
      <c r="E50" s="45" t="s">
        <v>69</v>
      </c>
      <c r="F50" s="41" t="s">
        <v>300</v>
      </c>
      <c r="G50" s="34" t="s">
        <v>2</v>
      </c>
      <c r="H50" s="36">
        <v>1</v>
      </c>
      <c r="I50" s="36" t="s">
        <v>301</v>
      </c>
      <c r="J50" s="401"/>
      <c r="K50" s="36">
        <v>1</v>
      </c>
      <c r="L50" s="404"/>
      <c r="M50" s="404"/>
      <c r="N50" s="404"/>
      <c r="O50" s="404"/>
      <c r="P50" s="405"/>
      <c r="Q50" s="90"/>
    </row>
    <row r="51" spans="1:17" ht="36" x14ac:dyDescent="0.2">
      <c r="A51" s="369"/>
      <c r="B51" s="369"/>
      <c r="C51" s="369"/>
      <c r="D51" s="369"/>
      <c r="E51" s="45" t="s">
        <v>302</v>
      </c>
      <c r="F51" s="41" t="s">
        <v>303</v>
      </c>
      <c r="G51" s="34" t="s">
        <v>2</v>
      </c>
      <c r="H51" s="36">
        <v>1</v>
      </c>
      <c r="I51" s="36" t="s">
        <v>162</v>
      </c>
      <c r="J51" s="401"/>
      <c r="K51" s="36">
        <v>1</v>
      </c>
      <c r="L51" s="404"/>
      <c r="M51" s="404"/>
      <c r="N51" s="404"/>
      <c r="O51" s="404"/>
      <c r="P51" s="405"/>
      <c r="Q51" s="90"/>
    </row>
    <row r="52" spans="1:17" ht="24" x14ac:dyDescent="0.2">
      <c r="A52" s="369"/>
      <c r="B52" s="369"/>
      <c r="C52" s="369"/>
      <c r="D52" s="369"/>
      <c r="E52" s="45" t="s">
        <v>304</v>
      </c>
      <c r="F52" s="41" t="s">
        <v>305</v>
      </c>
      <c r="G52" s="34" t="s">
        <v>2</v>
      </c>
      <c r="H52" s="36">
        <v>8</v>
      </c>
      <c r="I52" s="36" t="s">
        <v>306</v>
      </c>
      <c r="J52" s="414"/>
      <c r="K52" s="36">
        <v>8</v>
      </c>
      <c r="L52" s="415"/>
      <c r="M52" s="415"/>
      <c r="N52" s="415"/>
      <c r="O52" s="415"/>
      <c r="P52" s="416"/>
      <c r="Q52" s="90"/>
    </row>
  </sheetData>
  <mergeCells count="66">
    <mergeCell ref="L40:P45"/>
    <mergeCell ref="Q40:Q45"/>
    <mergeCell ref="A46:A52"/>
    <mergeCell ref="B46:B52"/>
    <mergeCell ref="C46:C52"/>
    <mergeCell ref="D46:D52"/>
    <mergeCell ref="J47:J52"/>
    <mergeCell ref="L47:P52"/>
    <mergeCell ref="A39:A45"/>
    <mergeCell ref="B39:B45"/>
    <mergeCell ref="C39:C45"/>
    <mergeCell ref="D39:D45"/>
    <mergeCell ref="J40:J45"/>
    <mergeCell ref="A37:A38"/>
    <mergeCell ref="B37:B38"/>
    <mergeCell ref="C37:C38"/>
    <mergeCell ref="D37:D38"/>
    <mergeCell ref="L38:P38"/>
    <mergeCell ref="A28:A36"/>
    <mergeCell ref="B28:B36"/>
    <mergeCell ref="C28:C36"/>
    <mergeCell ref="D28:D36"/>
    <mergeCell ref="Q28:Q36"/>
    <mergeCell ref="J29:J36"/>
    <mergeCell ref="L29:P36"/>
    <mergeCell ref="A19:A27"/>
    <mergeCell ref="B19:B27"/>
    <mergeCell ref="C19:C27"/>
    <mergeCell ref="D19:D27"/>
    <mergeCell ref="Q19:Q27"/>
    <mergeCell ref="J20:J27"/>
    <mergeCell ref="L20:P27"/>
    <mergeCell ref="J11:J12"/>
    <mergeCell ref="K11:K12"/>
    <mergeCell ref="L11:L12"/>
    <mergeCell ref="M11:M12"/>
    <mergeCell ref="B11:B12"/>
    <mergeCell ref="C11:C12"/>
    <mergeCell ref="D11:D12"/>
    <mergeCell ref="E11:E12"/>
    <mergeCell ref="F11:F12"/>
    <mergeCell ref="Q13:Q18"/>
    <mergeCell ref="A14:A18"/>
    <mergeCell ref="B14:B18"/>
    <mergeCell ref="C14:C18"/>
    <mergeCell ref="D14:D18"/>
    <mergeCell ref="A13:D13"/>
    <mergeCell ref="E13:F13"/>
    <mergeCell ref="J15:J18"/>
    <mergeCell ref="L15:P18"/>
    <mergeCell ref="G11:G12"/>
    <mergeCell ref="A1:C7"/>
    <mergeCell ref="D1:Q2"/>
    <mergeCell ref="D3:Q4"/>
    <mergeCell ref="D5:Q6"/>
    <mergeCell ref="A9:C10"/>
    <mergeCell ref="D9:J10"/>
    <mergeCell ref="K9:L10"/>
    <mergeCell ref="M9:P10"/>
    <mergeCell ref="Q9:Q12"/>
    <mergeCell ref="A11:A12"/>
    <mergeCell ref="N11:N12"/>
    <mergeCell ref="O11:O12"/>
    <mergeCell ref="P11:P12"/>
    <mergeCell ref="H11:H12"/>
    <mergeCell ref="I11:I1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49"/>
  <sheetViews>
    <sheetView topLeftCell="A4" zoomScale="86" zoomScaleNormal="86" workbookViewId="0">
      <selection activeCell="B51" sqref="B51"/>
    </sheetView>
  </sheetViews>
  <sheetFormatPr baseColWidth="10" defaultRowHeight="12.75" x14ac:dyDescent="0.2"/>
  <cols>
    <col min="1" max="2" width="16.7109375" customWidth="1"/>
    <col min="3" max="3" width="13.85546875" customWidth="1"/>
    <col min="5" max="5" width="5.85546875" bestFit="1" customWidth="1"/>
    <col min="6" max="6" width="33.7109375" customWidth="1"/>
    <col min="7" max="7" width="13.140625" bestFit="1" customWidth="1"/>
    <col min="8" max="8" width="13.140625" customWidth="1"/>
    <col min="9" max="9" width="19.7109375" customWidth="1"/>
    <col min="11" max="11" width="20.7109375" bestFit="1" customWidth="1"/>
    <col min="14" max="14" width="20.7109375" bestFit="1" customWidth="1"/>
    <col min="16" max="16" width="17.7109375" customWidth="1"/>
    <col min="24" max="24" width="74" bestFit="1" customWidth="1"/>
  </cols>
  <sheetData>
    <row r="2" spans="1:24" x14ac:dyDescent="0.2">
      <c r="A2" s="379" t="s">
        <v>77</v>
      </c>
      <c r="B2" s="379"/>
      <c r="C2" s="379"/>
      <c r="D2" s="380" t="s">
        <v>89</v>
      </c>
      <c r="E2" s="381"/>
      <c r="F2" s="381"/>
      <c r="G2" s="381"/>
      <c r="H2" s="381"/>
      <c r="I2" s="381"/>
      <c r="J2" s="381"/>
      <c r="K2" s="381"/>
      <c r="L2" s="381"/>
      <c r="M2" s="382" t="s">
        <v>93</v>
      </c>
      <c r="N2" s="382"/>
      <c r="O2" s="382"/>
      <c r="P2" s="382"/>
      <c r="Q2" s="382"/>
      <c r="R2" s="382"/>
      <c r="S2" s="382"/>
      <c r="T2" s="383" t="s">
        <v>78</v>
      </c>
      <c r="U2" s="384"/>
      <c r="V2" s="384"/>
      <c r="W2" s="385"/>
      <c r="X2" s="389" t="s">
        <v>132</v>
      </c>
    </row>
    <row r="3" spans="1:24" ht="31.5" customHeight="1" x14ac:dyDescent="0.2">
      <c r="A3" s="379"/>
      <c r="B3" s="379"/>
      <c r="C3" s="379"/>
      <c r="D3" s="381"/>
      <c r="E3" s="381"/>
      <c r="F3" s="381"/>
      <c r="G3" s="381"/>
      <c r="H3" s="381"/>
      <c r="I3" s="381"/>
      <c r="J3" s="381"/>
      <c r="K3" s="381"/>
      <c r="L3" s="381"/>
      <c r="M3" s="382"/>
      <c r="N3" s="382"/>
      <c r="O3" s="382"/>
      <c r="P3" s="382"/>
      <c r="Q3" s="382"/>
      <c r="R3" s="382"/>
      <c r="S3" s="382"/>
      <c r="T3" s="386"/>
      <c r="U3" s="387"/>
      <c r="V3" s="387"/>
      <c r="W3" s="388"/>
      <c r="X3" s="389"/>
    </row>
    <row r="4" spans="1:24" x14ac:dyDescent="0.2">
      <c r="A4" s="390" t="s">
        <v>34</v>
      </c>
      <c r="B4" s="373" t="s">
        <v>35</v>
      </c>
      <c r="C4" s="373" t="s">
        <v>28</v>
      </c>
      <c r="D4" s="372" t="s">
        <v>40</v>
      </c>
      <c r="E4" s="372" t="s">
        <v>0</v>
      </c>
      <c r="F4" s="372" t="s">
        <v>4</v>
      </c>
      <c r="G4" s="372" t="s">
        <v>10</v>
      </c>
      <c r="H4" s="372" t="s">
        <v>123</v>
      </c>
      <c r="I4" s="372" t="s">
        <v>104</v>
      </c>
      <c r="J4" s="372" t="s">
        <v>105</v>
      </c>
      <c r="K4" s="372" t="s">
        <v>663</v>
      </c>
      <c r="L4" s="372" t="s">
        <v>22</v>
      </c>
      <c r="M4" s="371" t="s">
        <v>106</v>
      </c>
      <c r="N4" s="371" t="s">
        <v>23</v>
      </c>
      <c r="O4" s="371" t="s">
        <v>24</v>
      </c>
      <c r="P4" s="371" t="s">
        <v>117</v>
      </c>
      <c r="Q4" s="371" t="s">
        <v>107</v>
      </c>
      <c r="R4" s="371" t="s">
        <v>33</v>
      </c>
      <c r="S4" s="371"/>
      <c r="T4" s="364" t="s">
        <v>108</v>
      </c>
      <c r="U4" s="364" t="s">
        <v>109</v>
      </c>
      <c r="V4" s="365" t="s">
        <v>126</v>
      </c>
      <c r="W4" s="365" t="s">
        <v>29</v>
      </c>
      <c r="X4" s="389"/>
    </row>
    <row r="5" spans="1:24" ht="24" x14ac:dyDescent="0.2">
      <c r="A5" s="390"/>
      <c r="B5" s="373"/>
      <c r="C5" s="373"/>
      <c r="D5" s="372"/>
      <c r="E5" s="372"/>
      <c r="F5" s="372"/>
      <c r="G5" s="372"/>
      <c r="H5" s="372"/>
      <c r="I5" s="372"/>
      <c r="J5" s="372"/>
      <c r="K5" s="372"/>
      <c r="L5" s="372"/>
      <c r="M5" s="371"/>
      <c r="N5" s="371"/>
      <c r="O5" s="371"/>
      <c r="P5" s="371"/>
      <c r="Q5" s="371"/>
      <c r="R5" s="92" t="s">
        <v>31</v>
      </c>
      <c r="S5" s="92" t="s">
        <v>32</v>
      </c>
      <c r="T5" s="364"/>
      <c r="U5" s="364"/>
      <c r="V5" s="365"/>
      <c r="W5" s="365"/>
      <c r="X5" s="389"/>
    </row>
    <row r="6" spans="1:24" ht="18" x14ac:dyDescent="0.25">
      <c r="A6" s="366" t="s">
        <v>143</v>
      </c>
      <c r="B6" s="366"/>
      <c r="C6" s="366"/>
      <c r="D6" s="366"/>
      <c r="E6" s="367" t="s">
        <v>76</v>
      </c>
      <c r="F6" s="368"/>
      <c r="G6" s="62"/>
      <c r="H6" s="60">
        <f>+H7+H13+H19</f>
        <v>3071</v>
      </c>
      <c r="I6" s="63"/>
      <c r="J6" s="63"/>
      <c r="K6" s="65">
        <f>+K7+K13+K19+K25+K31+K38+K44</f>
        <v>3865000000</v>
      </c>
      <c r="L6" s="63">
        <f>+L7+L13+L19</f>
        <v>0</v>
      </c>
      <c r="M6" s="60">
        <f>+M7+M13+M19</f>
        <v>3327</v>
      </c>
      <c r="N6" s="67">
        <f>+N7+N13+N19+N31</f>
        <v>2831190000</v>
      </c>
      <c r="O6" s="67">
        <f>+O7+O13+O19</f>
        <v>0</v>
      </c>
      <c r="P6" s="66" t="s">
        <v>5</v>
      </c>
      <c r="Q6" s="68"/>
      <c r="R6" s="69"/>
      <c r="S6" s="69"/>
      <c r="T6" s="60">
        <f>+J6-Q6</f>
        <v>0</v>
      </c>
      <c r="U6" s="60">
        <f>+(U7+U13+U19)/3</f>
        <v>0.99116817787922995</v>
      </c>
      <c r="V6" s="60">
        <f>+(V7+V13+V19)/3</f>
        <v>0.98271846282372588</v>
      </c>
      <c r="W6" s="60">
        <f>+(W7+W13+W19)/3</f>
        <v>0.97316666666666674</v>
      </c>
      <c r="X6" s="429" t="s">
        <v>814</v>
      </c>
    </row>
    <row r="7" spans="1:24" ht="36" x14ac:dyDescent="0.2">
      <c r="A7" s="369" t="s">
        <v>815</v>
      </c>
      <c r="B7" s="369" t="s">
        <v>612</v>
      </c>
      <c r="C7" s="369" t="s">
        <v>613</v>
      </c>
      <c r="D7" s="369" t="s">
        <v>308</v>
      </c>
      <c r="E7" s="42">
        <v>1</v>
      </c>
      <c r="F7" s="26" t="s">
        <v>816</v>
      </c>
      <c r="G7" s="26"/>
      <c r="H7" s="60">
        <f>SUM(H8:H12)</f>
        <v>42</v>
      </c>
      <c r="I7" s="27" t="s">
        <v>817</v>
      </c>
      <c r="J7" s="262">
        <v>38</v>
      </c>
      <c r="K7" s="28">
        <f>950000000+475000000</f>
        <v>1425000000</v>
      </c>
      <c r="L7" s="27">
        <v>0</v>
      </c>
      <c r="M7" s="60">
        <f>SUM(M8:M12)</f>
        <v>44</v>
      </c>
      <c r="N7" s="28">
        <f>950000000+475000000</f>
        <v>1425000000</v>
      </c>
      <c r="O7" s="30">
        <v>0</v>
      </c>
      <c r="P7" s="30" t="s">
        <v>818</v>
      </c>
      <c r="Q7" s="31">
        <v>40</v>
      </c>
      <c r="R7" s="32">
        <v>43503</v>
      </c>
      <c r="S7" s="32">
        <v>43875</v>
      </c>
      <c r="T7" s="60">
        <f>+J7-Q7</f>
        <v>-2</v>
      </c>
      <c r="U7" s="61">
        <f>+M7/H7</f>
        <v>1.0476190476190477</v>
      </c>
      <c r="V7" s="61">
        <f>+Q7/J7</f>
        <v>1.0526315789473684</v>
      </c>
      <c r="W7" s="61">
        <f>+N7/K7</f>
        <v>1</v>
      </c>
      <c r="X7" s="430"/>
    </row>
    <row r="8" spans="1:24" ht="24" x14ac:dyDescent="0.2">
      <c r="A8" s="370"/>
      <c r="B8" s="370"/>
      <c r="C8" s="370"/>
      <c r="D8" s="423"/>
      <c r="E8" s="43" t="s">
        <v>30</v>
      </c>
      <c r="F8" s="33" t="s">
        <v>819</v>
      </c>
      <c r="G8" s="34" t="s">
        <v>2</v>
      </c>
      <c r="H8" s="35">
        <v>1</v>
      </c>
      <c r="I8" s="36" t="s">
        <v>820</v>
      </c>
      <c r="J8" s="422" t="s">
        <v>27</v>
      </c>
      <c r="K8" s="362"/>
      <c r="L8" s="362"/>
      <c r="M8" s="35">
        <v>1</v>
      </c>
      <c r="N8" s="361" t="s">
        <v>27</v>
      </c>
      <c r="O8" s="361"/>
      <c r="P8" s="361"/>
      <c r="Q8" s="361"/>
      <c r="R8" s="361"/>
      <c r="S8" s="361"/>
      <c r="T8" s="361"/>
      <c r="U8" s="361"/>
      <c r="V8" s="361"/>
      <c r="W8" s="361"/>
      <c r="X8" s="430"/>
    </row>
    <row r="9" spans="1:24" ht="24" x14ac:dyDescent="0.2">
      <c r="A9" s="370"/>
      <c r="B9" s="370"/>
      <c r="C9" s="370"/>
      <c r="D9" s="423"/>
      <c r="E9" s="43" t="s">
        <v>25</v>
      </c>
      <c r="F9" s="33" t="s">
        <v>821</v>
      </c>
      <c r="G9" s="34" t="s">
        <v>2</v>
      </c>
      <c r="H9" s="35">
        <v>1</v>
      </c>
      <c r="I9" s="36" t="s">
        <v>822</v>
      </c>
      <c r="J9" s="432"/>
      <c r="K9" s="362"/>
      <c r="L9" s="362"/>
      <c r="M9" s="35">
        <v>1</v>
      </c>
      <c r="N9" s="361"/>
      <c r="O9" s="361"/>
      <c r="P9" s="361"/>
      <c r="Q9" s="361"/>
      <c r="R9" s="361"/>
      <c r="S9" s="361"/>
      <c r="T9" s="361"/>
      <c r="U9" s="361"/>
      <c r="V9" s="361"/>
      <c r="W9" s="361"/>
      <c r="X9" s="430"/>
    </row>
    <row r="10" spans="1:24" ht="36" x14ac:dyDescent="0.2">
      <c r="A10" s="370"/>
      <c r="B10" s="370"/>
      <c r="C10" s="370"/>
      <c r="D10" s="423"/>
      <c r="E10" s="43" t="s">
        <v>25</v>
      </c>
      <c r="F10" s="33" t="s">
        <v>823</v>
      </c>
      <c r="G10" s="34" t="s">
        <v>2</v>
      </c>
      <c r="H10" s="35">
        <v>1</v>
      </c>
      <c r="I10" s="36" t="s">
        <v>824</v>
      </c>
      <c r="J10" s="432"/>
      <c r="K10" s="362"/>
      <c r="L10" s="362"/>
      <c r="M10" s="35">
        <v>1</v>
      </c>
      <c r="N10" s="361"/>
      <c r="O10" s="361"/>
      <c r="P10" s="361"/>
      <c r="Q10" s="361"/>
      <c r="R10" s="361"/>
      <c r="S10" s="361"/>
      <c r="T10" s="361"/>
      <c r="U10" s="361"/>
      <c r="V10" s="361"/>
      <c r="W10" s="361"/>
      <c r="X10" s="430"/>
    </row>
    <row r="11" spans="1:24" ht="24" x14ac:dyDescent="0.2">
      <c r="A11" s="370"/>
      <c r="B11" s="370"/>
      <c r="C11" s="370"/>
      <c r="D11" s="423"/>
      <c r="E11" s="43" t="s">
        <v>51</v>
      </c>
      <c r="F11" s="33" t="s">
        <v>825</v>
      </c>
      <c r="G11" s="34" t="s">
        <v>2</v>
      </c>
      <c r="H11" s="35">
        <v>1</v>
      </c>
      <c r="I11" s="36" t="s">
        <v>826</v>
      </c>
      <c r="J11" s="432"/>
      <c r="K11" s="362"/>
      <c r="L11" s="362"/>
      <c r="M11" s="35">
        <v>1</v>
      </c>
      <c r="N11" s="361"/>
      <c r="O11" s="361"/>
      <c r="P11" s="361"/>
      <c r="Q11" s="361"/>
      <c r="R11" s="361"/>
      <c r="S11" s="361"/>
      <c r="T11" s="361"/>
      <c r="U11" s="361"/>
      <c r="V11" s="361"/>
      <c r="W11" s="361"/>
      <c r="X11" s="430"/>
    </row>
    <row r="12" spans="1:24" ht="36" x14ac:dyDescent="0.2">
      <c r="A12" s="370"/>
      <c r="B12" s="370"/>
      <c r="C12" s="370"/>
      <c r="D12" s="423"/>
      <c r="E12" s="43" t="s">
        <v>136</v>
      </c>
      <c r="F12" s="33" t="s">
        <v>827</v>
      </c>
      <c r="G12" s="34" t="s">
        <v>6</v>
      </c>
      <c r="H12" s="35">
        <v>38</v>
      </c>
      <c r="I12" s="136" t="s">
        <v>817</v>
      </c>
      <c r="J12" s="432"/>
      <c r="K12" s="362"/>
      <c r="L12" s="362"/>
      <c r="M12" s="36">
        <v>40</v>
      </c>
      <c r="N12" s="361"/>
      <c r="O12" s="361"/>
      <c r="P12" s="361"/>
      <c r="Q12" s="361"/>
      <c r="R12" s="361"/>
      <c r="S12" s="361"/>
      <c r="T12" s="361"/>
      <c r="U12" s="361"/>
      <c r="V12" s="361"/>
      <c r="W12" s="361"/>
      <c r="X12" s="431"/>
    </row>
    <row r="13" spans="1:24" ht="48" x14ac:dyDescent="0.2">
      <c r="A13" s="369" t="s">
        <v>815</v>
      </c>
      <c r="B13" s="369" t="s">
        <v>612</v>
      </c>
      <c r="C13" s="369" t="s">
        <v>613</v>
      </c>
      <c r="D13" s="369" t="s">
        <v>308</v>
      </c>
      <c r="E13" s="42">
        <v>2</v>
      </c>
      <c r="F13" s="26" t="s">
        <v>828</v>
      </c>
      <c r="G13" s="26"/>
      <c r="H13" s="60">
        <f>SUM(H14:H18)</f>
        <v>25</v>
      </c>
      <c r="I13" s="30" t="s">
        <v>829</v>
      </c>
      <c r="J13" s="263">
        <v>21</v>
      </c>
      <c r="K13" s="28">
        <v>550000000</v>
      </c>
      <c r="L13" s="27">
        <v>0</v>
      </c>
      <c r="M13" s="60">
        <f>SUM(M14:M18)</f>
        <v>21</v>
      </c>
      <c r="N13" s="28">
        <v>550000000</v>
      </c>
      <c r="O13" s="27">
        <v>0</v>
      </c>
      <c r="P13" s="30" t="s">
        <v>830</v>
      </c>
      <c r="Q13" s="37">
        <v>17</v>
      </c>
      <c r="R13" s="32">
        <v>43685</v>
      </c>
      <c r="S13" s="32">
        <v>43830</v>
      </c>
      <c r="T13" s="60">
        <f>+J13-Q13</f>
        <v>4</v>
      </c>
      <c r="U13" s="61">
        <f>+M13/H13</f>
        <v>0.84</v>
      </c>
      <c r="V13" s="61">
        <f>+Q13/J13</f>
        <v>0.80952380952380953</v>
      </c>
      <c r="W13" s="61">
        <f>+N13/K13</f>
        <v>1</v>
      </c>
      <c r="X13" s="427" t="s">
        <v>831</v>
      </c>
    </row>
    <row r="14" spans="1:24" ht="24" x14ac:dyDescent="0.2">
      <c r="A14" s="370"/>
      <c r="B14" s="370"/>
      <c r="C14" s="370"/>
      <c r="D14" s="423"/>
      <c r="E14" s="43" t="s">
        <v>70</v>
      </c>
      <c r="F14" s="33" t="s">
        <v>819</v>
      </c>
      <c r="G14" s="34" t="s">
        <v>2</v>
      </c>
      <c r="H14" s="35">
        <v>1</v>
      </c>
      <c r="I14" s="36" t="s">
        <v>820</v>
      </c>
      <c r="J14" s="422" t="s">
        <v>27</v>
      </c>
      <c r="K14" s="361"/>
      <c r="L14" s="361"/>
      <c r="M14" s="35">
        <v>1</v>
      </c>
      <c r="N14" s="361" t="s">
        <v>27</v>
      </c>
      <c r="O14" s="361"/>
      <c r="P14" s="361"/>
      <c r="Q14" s="361"/>
      <c r="R14" s="361"/>
      <c r="S14" s="361"/>
      <c r="T14" s="361"/>
      <c r="U14" s="361"/>
      <c r="V14" s="361"/>
      <c r="W14" s="361"/>
      <c r="X14" s="428"/>
    </row>
    <row r="15" spans="1:24" ht="24" x14ac:dyDescent="0.2">
      <c r="A15" s="370"/>
      <c r="B15" s="370"/>
      <c r="C15" s="370"/>
      <c r="D15" s="423"/>
      <c r="E15" s="43" t="s">
        <v>71</v>
      </c>
      <c r="F15" s="33" t="s">
        <v>821</v>
      </c>
      <c r="G15" s="34" t="s">
        <v>2</v>
      </c>
      <c r="H15" s="35">
        <v>1</v>
      </c>
      <c r="I15" s="36" t="s">
        <v>822</v>
      </c>
      <c r="J15" s="422"/>
      <c r="K15" s="361"/>
      <c r="L15" s="361"/>
      <c r="M15" s="35">
        <v>1</v>
      </c>
      <c r="N15" s="361"/>
      <c r="O15" s="361"/>
      <c r="P15" s="361"/>
      <c r="Q15" s="361"/>
      <c r="R15" s="361"/>
      <c r="S15" s="361"/>
      <c r="T15" s="361"/>
      <c r="U15" s="361"/>
      <c r="V15" s="361"/>
      <c r="W15" s="361"/>
      <c r="X15" s="428"/>
    </row>
    <row r="16" spans="1:24" ht="36" x14ac:dyDescent="0.2">
      <c r="A16" s="370"/>
      <c r="B16" s="370"/>
      <c r="C16" s="370"/>
      <c r="D16" s="423"/>
      <c r="E16" s="43" t="s">
        <v>72</v>
      </c>
      <c r="F16" s="33" t="s">
        <v>823</v>
      </c>
      <c r="G16" s="34" t="s">
        <v>2</v>
      </c>
      <c r="H16" s="35">
        <v>1</v>
      </c>
      <c r="I16" s="36" t="s">
        <v>824</v>
      </c>
      <c r="J16" s="422"/>
      <c r="K16" s="361"/>
      <c r="L16" s="361"/>
      <c r="M16" s="35">
        <v>1</v>
      </c>
      <c r="N16" s="361"/>
      <c r="O16" s="361"/>
      <c r="P16" s="361"/>
      <c r="Q16" s="361"/>
      <c r="R16" s="361"/>
      <c r="S16" s="361"/>
      <c r="T16" s="361"/>
      <c r="U16" s="361"/>
      <c r="V16" s="361"/>
      <c r="W16" s="361"/>
      <c r="X16" s="428"/>
    </row>
    <row r="17" spans="1:24" ht="24" x14ac:dyDescent="0.2">
      <c r="A17" s="370"/>
      <c r="B17" s="370"/>
      <c r="C17" s="370"/>
      <c r="D17" s="423"/>
      <c r="E17" s="43" t="s">
        <v>73</v>
      </c>
      <c r="F17" s="33" t="s">
        <v>825</v>
      </c>
      <c r="G17" s="34" t="s">
        <v>2</v>
      </c>
      <c r="H17" s="35">
        <v>1</v>
      </c>
      <c r="I17" s="36" t="s">
        <v>826</v>
      </c>
      <c r="J17" s="422"/>
      <c r="K17" s="361"/>
      <c r="L17" s="361"/>
      <c r="M17" s="35">
        <v>1</v>
      </c>
      <c r="N17" s="361"/>
      <c r="O17" s="361"/>
      <c r="P17" s="361"/>
      <c r="Q17" s="361"/>
      <c r="R17" s="361"/>
      <c r="S17" s="361"/>
      <c r="T17" s="361"/>
      <c r="U17" s="361"/>
      <c r="V17" s="361"/>
      <c r="W17" s="361"/>
      <c r="X17" s="428"/>
    </row>
    <row r="18" spans="1:24" ht="36" x14ac:dyDescent="0.2">
      <c r="A18" s="370"/>
      <c r="B18" s="370"/>
      <c r="C18" s="370"/>
      <c r="D18" s="423"/>
      <c r="E18" s="43" t="s">
        <v>74</v>
      </c>
      <c r="F18" s="33" t="s">
        <v>827</v>
      </c>
      <c r="G18" s="34" t="s">
        <v>6</v>
      </c>
      <c r="H18" s="35">
        <v>21</v>
      </c>
      <c r="I18" s="136" t="s">
        <v>829</v>
      </c>
      <c r="J18" s="422"/>
      <c r="K18" s="361"/>
      <c r="L18" s="361"/>
      <c r="M18" s="35">
        <v>17</v>
      </c>
      <c r="N18" s="361"/>
      <c r="O18" s="361"/>
      <c r="P18" s="361"/>
      <c r="Q18" s="361"/>
      <c r="R18" s="361"/>
      <c r="S18" s="361"/>
      <c r="T18" s="361"/>
      <c r="U18" s="361"/>
      <c r="V18" s="361"/>
      <c r="W18" s="361"/>
      <c r="X18" s="428"/>
    </row>
    <row r="19" spans="1:24" ht="36" x14ac:dyDescent="0.2">
      <c r="A19" s="369" t="s">
        <v>832</v>
      </c>
      <c r="B19" s="369" t="s">
        <v>612</v>
      </c>
      <c r="C19" s="369" t="s">
        <v>613</v>
      </c>
      <c r="D19" s="369" t="s">
        <v>346</v>
      </c>
      <c r="E19" s="42">
        <v>3</v>
      </c>
      <c r="F19" s="26" t="s">
        <v>833</v>
      </c>
      <c r="G19" s="26"/>
      <c r="H19" s="60">
        <f>SUM(H20:H24)</f>
        <v>3004</v>
      </c>
      <c r="I19" s="30" t="s">
        <v>834</v>
      </c>
      <c r="J19" s="263">
        <v>3000</v>
      </c>
      <c r="K19" s="28">
        <v>420000000</v>
      </c>
      <c r="L19" s="27">
        <v>0</v>
      </c>
      <c r="M19" s="60">
        <f>SUM(M20:M24)</f>
        <v>3262</v>
      </c>
      <c r="N19" s="28">
        <v>386190000</v>
      </c>
      <c r="O19" s="27">
        <v>0</v>
      </c>
      <c r="P19" s="30" t="s">
        <v>835</v>
      </c>
      <c r="Q19" s="37">
        <v>3258</v>
      </c>
      <c r="R19" s="32">
        <v>43717</v>
      </c>
      <c r="S19" s="32">
        <v>43798</v>
      </c>
      <c r="T19" s="60">
        <f>+J19-Q19</f>
        <v>-258</v>
      </c>
      <c r="U19" s="61">
        <f>+M19/H19</f>
        <v>1.0858854860186418</v>
      </c>
      <c r="V19" s="61">
        <f>+Q19/J19</f>
        <v>1.0860000000000001</v>
      </c>
      <c r="W19" s="61">
        <f>+N19/K19</f>
        <v>0.91949999999999998</v>
      </c>
      <c r="X19" s="425" t="s">
        <v>836</v>
      </c>
    </row>
    <row r="20" spans="1:24" ht="24" x14ac:dyDescent="0.2">
      <c r="A20" s="370"/>
      <c r="B20" s="370"/>
      <c r="C20" s="370"/>
      <c r="D20" s="423"/>
      <c r="E20" s="43" t="s">
        <v>54</v>
      </c>
      <c r="F20" s="33" t="s">
        <v>819</v>
      </c>
      <c r="G20" s="34" t="s">
        <v>2</v>
      </c>
      <c r="H20" s="35">
        <v>1</v>
      </c>
      <c r="I20" s="36" t="s">
        <v>820</v>
      </c>
      <c r="J20" s="422" t="s">
        <v>27</v>
      </c>
      <c r="K20" s="361"/>
      <c r="L20" s="361"/>
      <c r="M20" s="35">
        <v>1</v>
      </c>
      <c r="N20" s="361" t="s">
        <v>27</v>
      </c>
      <c r="O20" s="361"/>
      <c r="P20" s="361"/>
      <c r="Q20" s="361"/>
      <c r="R20" s="361"/>
      <c r="S20" s="361"/>
      <c r="T20" s="361"/>
      <c r="U20" s="361"/>
      <c r="V20" s="361"/>
      <c r="W20" s="361"/>
      <c r="X20" s="426"/>
    </row>
    <row r="21" spans="1:24" ht="24" x14ac:dyDescent="0.2">
      <c r="A21" s="370"/>
      <c r="B21" s="370"/>
      <c r="C21" s="370"/>
      <c r="D21" s="423"/>
      <c r="E21" s="43" t="s">
        <v>50</v>
      </c>
      <c r="F21" s="33" t="s">
        <v>821</v>
      </c>
      <c r="G21" s="34" t="s">
        <v>2</v>
      </c>
      <c r="H21" s="35">
        <v>1</v>
      </c>
      <c r="I21" s="36" t="s">
        <v>822</v>
      </c>
      <c r="J21" s="422"/>
      <c r="K21" s="361"/>
      <c r="L21" s="361"/>
      <c r="M21" s="35">
        <v>1</v>
      </c>
      <c r="N21" s="361"/>
      <c r="O21" s="361"/>
      <c r="P21" s="361"/>
      <c r="Q21" s="361"/>
      <c r="R21" s="361"/>
      <c r="S21" s="361"/>
      <c r="T21" s="361"/>
      <c r="U21" s="361"/>
      <c r="V21" s="361"/>
      <c r="W21" s="361"/>
      <c r="X21" s="426"/>
    </row>
    <row r="22" spans="1:24" ht="36" x14ac:dyDescent="0.2">
      <c r="A22" s="370"/>
      <c r="B22" s="370"/>
      <c r="C22" s="370"/>
      <c r="D22" s="423"/>
      <c r="E22" s="43" t="s">
        <v>49</v>
      </c>
      <c r="F22" s="33" t="s">
        <v>823</v>
      </c>
      <c r="G22" s="34" t="s">
        <v>2</v>
      </c>
      <c r="H22" s="35">
        <v>1</v>
      </c>
      <c r="I22" s="36" t="s">
        <v>824</v>
      </c>
      <c r="J22" s="422"/>
      <c r="K22" s="361"/>
      <c r="L22" s="361"/>
      <c r="M22" s="35">
        <v>1</v>
      </c>
      <c r="N22" s="361"/>
      <c r="O22" s="361"/>
      <c r="P22" s="361"/>
      <c r="Q22" s="361"/>
      <c r="R22" s="361"/>
      <c r="S22" s="361"/>
      <c r="T22" s="361"/>
      <c r="U22" s="361"/>
      <c r="V22" s="361"/>
      <c r="W22" s="361"/>
      <c r="X22" s="426"/>
    </row>
    <row r="23" spans="1:24" ht="24" x14ac:dyDescent="0.2">
      <c r="A23" s="370"/>
      <c r="B23" s="370"/>
      <c r="C23" s="370"/>
      <c r="D23" s="423"/>
      <c r="E23" s="43" t="s">
        <v>47</v>
      </c>
      <c r="F23" s="33" t="s">
        <v>825</v>
      </c>
      <c r="G23" s="34" t="s">
        <v>2</v>
      </c>
      <c r="H23" s="35">
        <v>1</v>
      </c>
      <c r="I23" s="36" t="s">
        <v>826</v>
      </c>
      <c r="J23" s="422"/>
      <c r="K23" s="361"/>
      <c r="L23" s="361"/>
      <c r="M23" s="35">
        <v>1</v>
      </c>
      <c r="N23" s="361"/>
      <c r="O23" s="361"/>
      <c r="P23" s="361"/>
      <c r="Q23" s="361"/>
      <c r="R23" s="361"/>
      <c r="S23" s="361"/>
      <c r="T23" s="361"/>
      <c r="U23" s="361"/>
      <c r="V23" s="361"/>
      <c r="W23" s="361"/>
      <c r="X23" s="426"/>
    </row>
    <row r="24" spans="1:24" ht="24" x14ac:dyDescent="0.2">
      <c r="A24" s="370"/>
      <c r="B24" s="370"/>
      <c r="C24" s="370"/>
      <c r="D24" s="423"/>
      <c r="E24" s="43" t="s">
        <v>48</v>
      </c>
      <c r="F24" s="33" t="s">
        <v>827</v>
      </c>
      <c r="G24" s="34" t="s">
        <v>6</v>
      </c>
      <c r="H24" s="35">
        <v>3000</v>
      </c>
      <c r="I24" s="136" t="s">
        <v>834</v>
      </c>
      <c r="J24" s="422"/>
      <c r="K24" s="361"/>
      <c r="L24" s="361"/>
      <c r="M24" s="36">
        <v>3258</v>
      </c>
      <c r="N24" s="361"/>
      <c r="O24" s="361"/>
      <c r="P24" s="361"/>
      <c r="Q24" s="361"/>
      <c r="R24" s="361"/>
      <c r="S24" s="361"/>
      <c r="T24" s="361"/>
      <c r="U24" s="361"/>
      <c r="V24" s="361"/>
      <c r="W24" s="361"/>
      <c r="X24" s="426"/>
    </row>
    <row r="25" spans="1:24" ht="36" x14ac:dyDescent="0.2">
      <c r="A25" s="369" t="s">
        <v>815</v>
      </c>
      <c r="B25" s="369" t="s">
        <v>612</v>
      </c>
      <c r="C25" s="369" t="s">
        <v>613</v>
      </c>
      <c r="D25" s="369" t="s">
        <v>512</v>
      </c>
      <c r="E25" s="42">
        <v>4</v>
      </c>
      <c r="F25" s="26" t="s">
        <v>837</v>
      </c>
      <c r="G25" s="26"/>
      <c r="H25" s="60">
        <f>SUM(H26:H30)</f>
        <v>19</v>
      </c>
      <c r="I25" s="30" t="s">
        <v>838</v>
      </c>
      <c r="J25" s="263"/>
      <c r="K25" s="28">
        <v>500000000</v>
      </c>
      <c r="L25" s="28">
        <v>1000000000</v>
      </c>
      <c r="M25" s="60">
        <f>SUM(M26:M30)</f>
        <v>3</v>
      </c>
      <c r="N25" s="27"/>
      <c r="O25" s="27"/>
      <c r="P25" s="37"/>
      <c r="Q25" s="37"/>
      <c r="R25" s="37"/>
      <c r="S25" s="37"/>
      <c r="T25" s="60">
        <f>+J25-Q25</f>
        <v>0</v>
      </c>
      <c r="U25" s="61">
        <f>+M25/H25</f>
        <v>0.15789473684210525</v>
      </c>
      <c r="V25" s="61" t="e">
        <f>+Q25/J25</f>
        <v>#DIV/0!</v>
      </c>
      <c r="W25" s="61">
        <f>+N25/K25</f>
        <v>0</v>
      </c>
      <c r="X25" s="425" t="s">
        <v>839</v>
      </c>
    </row>
    <row r="26" spans="1:24" ht="24" x14ac:dyDescent="0.2">
      <c r="A26" s="370"/>
      <c r="B26" s="370"/>
      <c r="C26" s="370"/>
      <c r="D26" s="370"/>
      <c r="E26" s="43" t="s">
        <v>80</v>
      </c>
      <c r="F26" s="33" t="s">
        <v>819</v>
      </c>
      <c r="G26" s="34" t="s">
        <v>2</v>
      </c>
      <c r="H26" s="35">
        <v>1</v>
      </c>
      <c r="I26" s="36" t="s">
        <v>820</v>
      </c>
      <c r="J26" s="422" t="s">
        <v>55</v>
      </c>
      <c r="K26" s="361"/>
      <c r="L26" s="361"/>
      <c r="M26" s="35">
        <v>1</v>
      </c>
      <c r="N26" s="361" t="s">
        <v>55</v>
      </c>
      <c r="O26" s="361"/>
      <c r="P26" s="361"/>
      <c r="Q26" s="361"/>
      <c r="R26" s="361"/>
      <c r="S26" s="361"/>
      <c r="T26" s="361"/>
      <c r="U26" s="361"/>
      <c r="V26" s="361"/>
      <c r="W26" s="361"/>
      <c r="X26" s="426"/>
    </row>
    <row r="27" spans="1:24" ht="24" x14ac:dyDescent="0.2">
      <c r="A27" s="370"/>
      <c r="B27" s="370"/>
      <c r="C27" s="370"/>
      <c r="D27" s="370"/>
      <c r="E27" s="43" t="s">
        <v>57</v>
      </c>
      <c r="F27" s="33" t="s">
        <v>821</v>
      </c>
      <c r="G27" s="34" t="s">
        <v>2</v>
      </c>
      <c r="H27" s="35">
        <v>1</v>
      </c>
      <c r="I27" s="36" t="s">
        <v>822</v>
      </c>
      <c r="J27" s="422"/>
      <c r="K27" s="361"/>
      <c r="L27" s="361"/>
      <c r="M27" s="35">
        <v>1</v>
      </c>
      <c r="N27" s="361"/>
      <c r="O27" s="361"/>
      <c r="P27" s="361"/>
      <c r="Q27" s="361"/>
      <c r="R27" s="361"/>
      <c r="S27" s="361"/>
      <c r="T27" s="361"/>
      <c r="U27" s="361"/>
      <c r="V27" s="361"/>
      <c r="W27" s="361"/>
      <c r="X27" s="426"/>
    </row>
    <row r="28" spans="1:24" ht="36" x14ac:dyDescent="0.2">
      <c r="A28" s="370"/>
      <c r="B28" s="370"/>
      <c r="C28" s="370"/>
      <c r="D28" s="370"/>
      <c r="E28" s="43" t="s">
        <v>58</v>
      </c>
      <c r="F28" s="33" t="s">
        <v>823</v>
      </c>
      <c r="G28" s="34" t="s">
        <v>2</v>
      </c>
      <c r="H28" s="35">
        <v>1</v>
      </c>
      <c r="I28" s="36" t="s">
        <v>824</v>
      </c>
      <c r="J28" s="422"/>
      <c r="K28" s="361"/>
      <c r="L28" s="361"/>
      <c r="M28" s="36">
        <v>1</v>
      </c>
      <c r="N28" s="361"/>
      <c r="O28" s="361"/>
      <c r="P28" s="361"/>
      <c r="Q28" s="361"/>
      <c r="R28" s="361"/>
      <c r="S28" s="361"/>
      <c r="T28" s="361"/>
      <c r="U28" s="361"/>
      <c r="V28" s="361"/>
      <c r="W28" s="361"/>
      <c r="X28" s="426"/>
    </row>
    <row r="29" spans="1:24" ht="24" x14ac:dyDescent="0.2">
      <c r="A29" s="370"/>
      <c r="B29" s="370"/>
      <c r="C29" s="370"/>
      <c r="D29" s="370"/>
      <c r="E29" s="43" t="s">
        <v>59</v>
      </c>
      <c r="F29" s="33" t="s">
        <v>825</v>
      </c>
      <c r="G29" s="34" t="s">
        <v>2</v>
      </c>
      <c r="H29" s="35">
        <v>1</v>
      </c>
      <c r="I29" s="36" t="s">
        <v>826</v>
      </c>
      <c r="J29" s="422"/>
      <c r="K29" s="361"/>
      <c r="L29" s="361"/>
      <c r="M29" s="36">
        <v>0</v>
      </c>
      <c r="N29" s="361"/>
      <c r="O29" s="361"/>
      <c r="P29" s="361"/>
      <c r="Q29" s="361"/>
      <c r="R29" s="361"/>
      <c r="S29" s="361"/>
      <c r="T29" s="361"/>
      <c r="U29" s="361"/>
      <c r="V29" s="361"/>
      <c r="W29" s="361"/>
      <c r="X29" s="426"/>
    </row>
    <row r="30" spans="1:24" ht="24" x14ac:dyDescent="0.2">
      <c r="A30" s="370"/>
      <c r="B30" s="370"/>
      <c r="C30" s="370"/>
      <c r="D30" s="370"/>
      <c r="E30" s="43" t="s">
        <v>60</v>
      </c>
      <c r="F30" s="33" t="s">
        <v>827</v>
      </c>
      <c r="G30" s="34" t="s">
        <v>6</v>
      </c>
      <c r="H30" s="35">
        <v>15</v>
      </c>
      <c r="I30" s="136" t="s">
        <v>838</v>
      </c>
      <c r="J30" s="422"/>
      <c r="K30" s="361"/>
      <c r="L30" s="361"/>
      <c r="M30" s="36">
        <v>0</v>
      </c>
      <c r="N30" s="361"/>
      <c r="O30" s="361"/>
      <c r="P30" s="361"/>
      <c r="Q30" s="361"/>
      <c r="R30" s="361"/>
      <c r="S30" s="361"/>
      <c r="T30" s="361"/>
      <c r="U30" s="361"/>
      <c r="V30" s="361"/>
      <c r="W30" s="361"/>
      <c r="X30" s="426"/>
    </row>
    <row r="31" spans="1:24" ht="84" x14ac:dyDescent="0.2">
      <c r="A31" s="369" t="s">
        <v>611</v>
      </c>
      <c r="B31" s="369" t="s">
        <v>612</v>
      </c>
      <c r="C31" s="369" t="s">
        <v>613</v>
      </c>
      <c r="D31" s="369" t="s">
        <v>512</v>
      </c>
      <c r="E31" s="42">
        <v>5</v>
      </c>
      <c r="F31" s="26" t="s">
        <v>840</v>
      </c>
      <c r="G31" s="26"/>
      <c r="H31" s="60">
        <f>SUM(H32:H37)</f>
        <v>6</v>
      </c>
      <c r="I31" s="30" t="s">
        <v>841</v>
      </c>
      <c r="J31" s="263">
        <v>2</v>
      </c>
      <c r="K31" s="28">
        <v>470000000</v>
      </c>
      <c r="L31" s="28">
        <v>1700000000</v>
      </c>
      <c r="M31" s="60">
        <f>SUM(M32:M37)</f>
        <v>5</v>
      </c>
      <c r="N31" s="28">
        <v>470000000</v>
      </c>
      <c r="O31" s="28">
        <v>1699999999</v>
      </c>
      <c r="P31" s="264" t="s">
        <v>842</v>
      </c>
      <c r="Q31" s="37">
        <v>2</v>
      </c>
      <c r="R31" s="32">
        <v>43826</v>
      </c>
      <c r="S31" s="32">
        <v>44101</v>
      </c>
      <c r="T31" s="60">
        <f>+J31-Q31</f>
        <v>0</v>
      </c>
      <c r="U31" s="61">
        <f>+M31/H31</f>
        <v>0.83333333333333337</v>
      </c>
      <c r="V31" s="61">
        <f>+Q31/J31</f>
        <v>1</v>
      </c>
      <c r="W31" s="61">
        <f>+N31/K31</f>
        <v>1</v>
      </c>
      <c r="X31" s="424" t="s">
        <v>843</v>
      </c>
    </row>
    <row r="32" spans="1:24" ht="36" x14ac:dyDescent="0.2">
      <c r="A32" s="370"/>
      <c r="B32" s="370"/>
      <c r="C32" s="370"/>
      <c r="D32" s="423"/>
      <c r="E32" s="43" t="s">
        <v>62</v>
      </c>
      <c r="F32" s="33" t="s">
        <v>844</v>
      </c>
      <c r="G32" s="34" t="s">
        <v>2</v>
      </c>
      <c r="H32" s="35">
        <v>1</v>
      </c>
      <c r="I32" s="36" t="s">
        <v>845</v>
      </c>
      <c r="J32" s="422"/>
      <c r="K32" s="361"/>
      <c r="L32" s="361"/>
      <c r="M32" s="35">
        <v>1</v>
      </c>
      <c r="N32" s="361"/>
      <c r="O32" s="361"/>
      <c r="P32" s="361"/>
      <c r="Q32" s="361"/>
      <c r="R32" s="361"/>
      <c r="S32" s="361"/>
      <c r="T32" s="361"/>
      <c r="U32" s="361"/>
      <c r="V32" s="361"/>
      <c r="W32" s="361"/>
      <c r="X32" s="424"/>
    </row>
    <row r="33" spans="1:24" ht="24" x14ac:dyDescent="0.2">
      <c r="A33" s="370"/>
      <c r="B33" s="370"/>
      <c r="C33" s="370"/>
      <c r="D33" s="423"/>
      <c r="E33" s="43" t="s">
        <v>63</v>
      </c>
      <c r="F33" s="33" t="s">
        <v>819</v>
      </c>
      <c r="G33" s="34" t="s">
        <v>2</v>
      </c>
      <c r="H33" s="35">
        <v>1</v>
      </c>
      <c r="I33" s="36" t="s">
        <v>820</v>
      </c>
      <c r="J33" s="422"/>
      <c r="K33" s="361"/>
      <c r="L33" s="361"/>
      <c r="M33" s="35">
        <v>1</v>
      </c>
      <c r="N33" s="361"/>
      <c r="O33" s="361"/>
      <c r="P33" s="361"/>
      <c r="Q33" s="361"/>
      <c r="R33" s="361"/>
      <c r="S33" s="361"/>
      <c r="T33" s="361"/>
      <c r="U33" s="361"/>
      <c r="V33" s="361"/>
      <c r="W33" s="361"/>
      <c r="X33" s="424"/>
    </row>
    <row r="34" spans="1:24" ht="24" x14ac:dyDescent="0.2">
      <c r="A34" s="370"/>
      <c r="B34" s="370"/>
      <c r="C34" s="370"/>
      <c r="D34" s="423"/>
      <c r="E34" s="43" t="s">
        <v>64</v>
      </c>
      <c r="F34" s="33" t="s">
        <v>821</v>
      </c>
      <c r="G34" s="34" t="s">
        <v>2</v>
      </c>
      <c r="H34" s="35">
        <v>1</v>
      </c>
      <c r="I34" s="36" t="s">
        <v>822</v>
      </c>
      <c r="J34" s="422"/>
      <c r="K34" s="361"/>
      <c r="L34" s="361"/>
      <c r="M34" s="35">
        <v>1</v>
      </c>
      <c r="N34" s="361"/>
      <c r="O34" s="361"/>
      <c r="P34" s="361"/>
      <c r="Q34" s="361"/>
      <c r="R34" s="361"/>
      <c r="S34" s="361"/>
      <c r="T34" s="361"/>
      <c r="U34" s="361"/>
      <c r="V34" s="361"/>
      <c r="W34" s="361"/>
      <c r="X34" s="424"/>
    </row>
    <row r="35" spans="1:24" ht="36" x14ac:dyDescent="0.2">
      <c r="A35" s="370"/>
      <c r="B35" s="370"/>
      <c r="C35" s="370"/>
      <c r="D35" s="423"/>
      <c r="E35" s="43" t="s">
        <v>65</v>
      </c>
      <c r="F35" s="33" t="s">
        <v>823</v>
      </c>
      <c r="G35" s="34" t="s">
        <v>2</v>
      </c>
      <c r="H35" s="35">
        <v>1</v>
      </c>
      <c r="I35" s="36" t="s">
        <v>824</v>
      </c>
      <c r="J35" s="422"/>
      <c r="K35" s="361"/>
      <c r="L35" s="361"/>
      <c r="M35" s="36">
        <v>1</v>
      </c>
      <c r="N35" s="361"/>
      <c r="O35" s="361"/>
      <c r="P35" s="361"/>
      <c r="Q35" s="361"/>
      <c r="R35" s="361"/>
      <c r="S35" s="361"/>
      <c r="T35" s="361"/>
      <c r="U35" s="361"/>
      <c r="V35" s="361"/>
      <c r="W35" s="361"/>
      <c r="X35" s="424"/>
    </row>
    <row r="36" spans="1:24" ht="24" x14ac:dyDescent="0.2">
      <c r="A36" s="370"/>
      <c r="B36" s="370"/>
      <c r="C36" s="370"/>
      <c r="D36" s="423"/>
      <c r="E36" s="43" t="s">
        <v>291</v>
      </c>
      <c r="F36" s="33" t="s">
        <v>825</v>
      </c>
      <c r="G36" s="34" t="s">
        <v>2</v>
      </c>
      <c r="H36" s="35">
        <v>1</v>
      </c>
      <c r="I36" s="36" t="s">
        <v>826</v>
      </c>
      <c r="J36" s="422"/>
      <c r="K36" s="361"/>
      <c r="L36" s="361"/>
      <c r="M36" s="36">
        <v>1</v>
      </c>
      <c r="N36" s="361"/>
      <c r="O36" s="361"/>
      <c r="P36" s="361"/>
      <c r="Q36" s="361"/>
      <c r="R36" s="361"/>
      <c r="S36" s="361"/>
      <c r="T36" s="361"/>
      <c r="U36" s="361"/>
      <c r="V36" s="361"/>
      <c r="W36" s="361"/>
      <c r="X36" s="424"/>
    </row>
    <row r="37" spans="1:24" ht="36" x14ac:dyDescent="0.2">
      <c r="A37" s="370"/>
      <c r="B37" s="370"/>
      <c r="C37" s="370"/>
      <c r="D37" s="423"/>
      <c r="E37" s="43" t="s">
        <v>293</v>
      </c>
      <c r="F37" s="33" t="s">
        <v>827</v>
      </c>
      <c r="G37" s="34" t="s">
        <v>6</v>
      </c>
      <c r="H37" s="35">
        <v>1</v>
      </c>
      <c r="I37" s="136" t="s">
        <v>841</v>
      </c>
      <c r="J37" s="422"/>
      <c r="K37" s="361"/>
      <c r="L37" s="361"/>
      <c r="M37" s="36">
        <v>0</v>
      </c>
      <c r="N37" s="361"/>
      <c r="O37" s="361"/>
      <c r="P37" s="361"/>
      <c r="Q37" s="361"/>
      <c r="R37" s="361"/>
      <c r="S37" s="361"/>
      <c r="T37" s="361"/>
      <c r="U37" s="361"/>
      <c r="V37" s="361"/>
      <c r="W37" s="361"/>
      <c r="X37" s="424"/>
    </row>
    <row r="38" spans="1:24" ht="108" x14ac:dyDescent="0.2">
      <c r="A38" s="369" t="s">
        <v>815</v>
      </c>
      <c r="B38" s="369" t="s">
        <v>612</v>
      </c>
      <c r="C38" s="369" t="s">
        <v>613</v>
      </c>
      <c r="D38" s="369" t="s">
        <v>449</v>
      </c>
      <c r="E38" s="42">
        <v>6</v>
      </c>
      <c r="F38" s="26" t="s">
        <v>846</v>
      </c>
      <c r="G38" s="26"/>
      <c r="H38" s="60">
        <f>SUM(G39:G43)</f>
        <v>0</v>
      </c>
      <c r="I38" s="30" t="s">
        <v>847</v>
      </c>
      <c r="J38" s="263"/>
      <c r="K38" s="28">
        <v>500000000</v>
      </c>
      <c r="L38" s="28">
        <v>600000000</v>
      </c>
      <c r="M38" s="60">
        <f>SUM(M39:M43)</f>
        <v>3</v>
      </c>
      <c r="N38" s="27"/>
      <c r="O38" s="27">
        <v>0</v>
      </c>
      <c r="P38" s="37"/>
      <c r="Q38" s="37"/>
      <c r="R38" s="37"/>
      <c r="S38" s="37"/>
      <c r="T38" s="60">
        <f>+J38-P38</f>
        <v>0</v>
      </c>
      <c r="U38" s="61" t="e">
        <f>+M38/H38</f>
        <v>#DIV/0!</v>
      </c>
      <c r="V38" s="61" t="e">
        <f>+Q38/J38</f>
        <v>#DIV/0!</v>
      </c>
      <c r="W38" s="61">
        <f>+N38/K38</f>
        <v>0</v>
      </c>
      <c r="X38" s="419" t="s">
        <v>848</v>
      </c>
    </row>
    <row r="39" spans="1:24" ht="24" x14ac:dyDescent="0.2">
      <c r="A39" s="370"/>
      <c r="B39" s="370"/>
      <c r="C39" s="370"/>
      <c r="D39" s="370"/>
      <c r="E39" s="43" t="s">
        <v>66</v>
      </c>
      <c r="F39" s="33" t="s">
        <v>819</v>
      </c>
      <c r="G39" s="34" t="s">
        <v>2</v>
      </c>
      <c r="H39" s="35">
        <v>1</v>
      </c>
      <c r="I39" s="36" t="s">
        <v>820</v>
      </c>
      <c r="J39" s="422" t="s">
        <v>55</v>
      </c>
      <c r="K39" s="361"/>
      <c r="L39" s="361"/>
      <c r="M39" s="35">
        <v>1</v>
      </c>
      <c r="N39" s="361" t="s">
        <v>55</v>
      </c>
      <c r="O39" s="361"/>
      <c r="P39" s="361"/>
      <c r="Q39" s="361"/>
      <c r="R39" s="361"/>
      <c r="S39" s="361"/>
      <c r="T39" s="361"/>
      <c r="U39" s="361"/>
      <c r="V39" s="361"/>
      <c r="W39" s="361"/>
      <c r="X39" s="420"/>
    </row>
    <row r="40" spans="1:24" ht="24" x14ac:dyDescent="0.2">
      <c r="A40" s="370"/>
      <c r="B40" s="370"/>
      <c r="C40" s="370"/>
      <c r="D40" s="370"/>
      <c r="E40" s="43" t="s">
        <v>67</v>
      </c>
      <c r="F40" s="33" t="s">
        <v>821</v>
      </c>
      <c r="G40" s="34" t="s">
        <v>2</v>
      </c>
      <c r="H40" s="35">
        <v>1</v>
      </c>
      <c r="I40" s="36" t="s">
        <v>822</v>
      </c>
      <c r="J40" s="422"/>
      <c r="K40" s="361"/>
      <c r="L40" s="361"/>
      <c r="M40" s="35">
        <v>1</v>
      </c>
      <c r="N40" s="361"/>
      <c r="O40" s="361"/>
      <c r="P40" s="361"/>
      <c r="Q40" s="361"/>
      <c r="R40" s="361"/>
      <c r="S40" s="361"/>
      <c r="T40" s="361"/>
      <c r="U40" s="361"/>
      <c r="V40" s="361"/>
      <c r="W40" s="361"/>
      <c r="X40" s="420"/>
    </row>
    <row r="41" spans="1:24" ht="36" x14ac:dyDescent="0.2">
      <c r="A41" s="370"/>
      <c r="B41" s="370"/>
      <c r="C41" s="370"/>
      <c r="D41" s="370"/>
      <c r="E41" s="43" t="s">
        <v>68</v>
      </c>
      <c r="F41" s="33" t="s">
        <v>823</v>
      </c>
      <c r="G41" s="34" t="s">
        <v>2</v>
      </c>
      <c r="H41" s="35">
        <v>1</v>
      </c>
      <c r="I41" s="36" t="s">
        <v>824</v>
      </c>
      <c r="J41" s="422"/>
      <c r="K41" s="361"/>
      <c r="L41" s="361"/>
      <c r="M41" s="35">
        <v>1</v>
      </c>
      <c r="N41" s="361"/>
      <c r="O41" s="361"/>
      <c r="P41" s="361"/>
      <c r="Q41" s="361"/>
      <c r="R41" s="361"/>
      <c r="S41" s="361"/>
      <c r="T41" s="361"/>
      <c r="U41" s="361"/>
      <c r="V41" s="361"/>
      <c r="W41" s="361"/>
      <c r="X41" s="420"/>
    </row>
    <row r="42" spans="1:24" ht="24" x14ac:dyDescent="0.2">
      <c r="A42" s="370"/>
      <c r="B42" s="370"/>
      <c r="C42" s="370"/>
      <c r="D42" s="370"/>
      <c r="E42" s="43" t="s">
        <v>69</v>
      </c>
      <c r="F42" s="33" t="s">
        <v>825</v>
      </c>
      <c r="G42" s="34" t="s">
        <v>2</v>
      </c>
      <c r="H42" s="35">
        <v>1</v>
      </c>
      <c r="I42" s="36" t="s">
        <v>826</v>
      </c>
      <c r="J42" s="422"/>
      <c r="K42" s="361"/>
      <c r="L42" s="361"/>
      <c r="M42" s="36">
        <v>0</v>
      </c>
      <c r="N42" s="361"/>
      <c r="O42" s="361"/>
      <c r="P42" s="361"/>
      <c r="Q42" s="361"/>
      <c r="R42" s="361"/>
      <c r="S42" s="361"/>
      <c r="T42" s="361"/>
      <c r="U42" s="361"/>
      <c r="V42" s="361"/>
      <c r="W42" s="361"/>
      <c r="X42" s="420"/>
    </row>
    <row r="43" spans="1:24" ht="48" x14ac:dyDescent="0.2">
      <c r="A43" s="370"/>
      <c r="B43" s="370"/>
      <c r="C43" s="370"/>
      <c r="D43" s="370"/>
      <c r="E43" s="43" t="s">
        <v>302</v>
      </c>
      <c r="F43" s="33" t="s">
        <v>827</v>
      </c>
      <c r="G43" s="34" t="s">
        <v>6</v>
      </c>
      <c r="H43" s="35"/>
      <c r="I43" s="136" t="s">
        <v>847</v>
      </c>
      <c r="J43" s="422"/>
      <c r="K43" s="361"/>
      <c r="L43" s="361"/>
      <c r="M43" s="36">
        <v>0</v>
      </c>
      <c r="N43" s="361"/>
      <c r="O43" s="361"/>
      <c r="P43" s="361"/>
      <c r="Q43" s="361"/>
      <c r="R43" s="361"/>
      <c r="S43" s="361"/>
      <c r="T43" s="361"/>
      <c r="U43" s="361"/>
      <c r="V43" s="361"/>
      <c r="W43" s="361"/>
      <c r="X43" s="420"/>
    </row>
    <row r="44" spans="1:24" ht="36" x14ac:dyDescent="0.2">
      <c r="A44" s="369" t="s">
        <v>849</v>
      </c>
      <c r="B44" s="369" t="s">
        <v>612</v>
      </c>
      <c r="C44" s="369" t="s">
        <v>613</v>
      </c>
      <c r="D44" s="369" t="s">
        <v>346</v>
      </c>
      <c r="E44" s="42">
        <v>7</v>
      </c>
      <c r="F44" s="26" t="s">
        <v>850</v>
      </c>
      <c r="G44" s="26"/>
      <c r="H44" s="60">
        <f>SUM(H45:H49)</f>
        <v>1</v>
      </c>
      <c r="I44" s="30" t="s">
        <v>851</v>
      </c>
      <c r="J44" s="263"/>
      <c r="K44" s="28"/>
      <c r="L44" s="27"/>
      <c r="M44" s="60">
        <f>SUM(M45:M49)</f>
        <v>1</v>
      </c>
      <c r="N44" s="27"/>
      <c r="O44" s="27"/>
      <c r="P44" s="37"/>
      <c r="Q44" s="37"/>
      <c r="R44" s="37"/>
      <c r="S44" s="37"/>
      <c r="T44" s="60">
        <f>+J44-P44</f>
        <v>0</v>
      </c>
      <c r="U44" s="61">
        <f>+M44/H44</f>
        <v>1</v>
      </c>
      <c r="V44" s="61" t="e">
        <f>+Q44/J44</f>
        <v>#DIV/0!</v>
      </c>
      <c r="W44" s="61" t="e">
        <f>+N44/K44</f>
        <v>#DIV/0!</v>
      </c>
      <c r="X44" s="419" t="s">
        <v>852</v>
      </c>
    </row>
    <row r="45" spans="1:24" ht="24" x14ac:dyDescent="0.2">
      <c r="A45" s="370"/>
      <c r="B45" s="370"/>
      <c r="C45" s="370"/>
      <c r="D45" s="370"/>
      <c r="E45" s="43" t="s">
        <v>367</v>
      </c>
      <c r="F45" s="33" t="s">
        <v>819</v>
      </c>
      <c r="G45" s="34" t="s">
        <v>2</v>
      </c>
      <c r="H45" s="35">
        <v>1</v>
      </c>
      <c r="I45" s="36" t="s">
        <v>820</v>
      </c>
      <c r="J45" s="422" t="s">
        <v>55</v>
      </c>
      <c r="K45" s="361"/>
      <c r="L45" s="361"/>
      <c r="M45" s="36">
        <v>1</v>
      </c>
      <c r="N45" s="361" t="s">
        <v>55</v>
      </c>
      <c r="O45" s="361"/>
      <c r="P45" s="361"/>
      <c r="Q45" s="361"/>
      <c r="R45" s="361"/>
      <c r="S45" s="361"/>
      <c r="T45" s="361"/>
      <c r="U45" s="361"/>
      <c r="V45" s="361"/>
      <c r="W45" s="361"/>
      <c r="X45" s="420"/>
    </row>
    <row r="46" spans="1:24" ht="24" x14ac:dyDescent="0.2">
      <c r="A46" s="370"/>
      <c r="B46" s="370"/>
      <c r="C46" s="370"/>
      <c r="D46" s="370"/>
      <c r="E46" s="43" t="s">
        <v>371</v>
      </c>
      <c r="F46" s="33" t="s">
        <v>821</v>
      </c>
      <c r="G46" s="34" t="s">
        <v>2</v>
      </c>
      <c r="H46" s="265" t="s">
        <v>27</v>
      </c>
      <c r="I46" s="36" t="s">
        <v>822</v>
      </c>
      <c r="J46" s="422"/>
      <c r="K46" s="361"/>
      <c r="L46" s="361"/>
      <c r="M46" s="36"/>
      <c r="N46" s="361"/>
      <c r="O46" s="361"/>
      <c r="P46" s="361"/>
      <c r="Q46" s="361"/>
      <c r="R46" s="361"/>
      <c r="S46" s="361"/>
      <c r="T46" s="361"/>
      <c r="U46" s="361"/>
      <c r="V46" s="361"/>
      <c r="W46" s="361"/>
      <c r="X46" s="420"/>
    </row>
    <row r="47" spans="1:24" ht="36" x14ac:dyDescent="0.2">
      <c r="A47" s="370"/>
      <c r="B47" s="370"/>
      <c r="C47" s="370"/>
      <c r="D47" s="370"/>
      <c r="E47" s="43" t="s">
        <v>374</v>
      </c>
      <c r="F47" s="33" t="s">
        <v>823</v>
      </c>
      <c r="G47" s="34" t="s">
        <v>2</v>
      </c>
      <c r="H47" s="265" t="s">
        <v>27</v>
      </c>
      <c r="I47" s="36" t="s">
        <v>824</v>
      </c>
      <c r="J47" s="422"/>
      <c r="K47" s="361"/>
      <c r="L47" s="361"/>
      <c r="M47" s="36"/>
      <c r="N47" s="361"/>
      <c r="O47" s="361"/>
      <c r="P47" s="361"/>
      <c r="Q47" s="361"/>
      <c r="R47" s="361"/>
      <c r="S47" s="361"/>
      <c r="T47" s="361"/>
      <c r="U47" s="361"/>
      <c r="V47" s="361"/>
      <c r="W47" s="361"/>
      <c r="X47" s="420"/>
    </row>
    <row r="48" spans="1:24" ht="24" x14ac:dyDescent="0.2">
      <c r="A48" s="370"/>
      <c r="B48" s="370"/>
      <c r="C48" s="370"/>
      <c r="D48" s="370"/>
      <c r="E48" s="43" t="s">
        <v>377</v>
      </c>
      <c r="F48" s="33" t="s">
        <v>825</v>
      </c>
      <c r="G48" s="34" t="s">
        <v>2</v>
      </c>
      <c r="H48" s="265" t="s">
        <v>27</v>
      </c>
      <c r="I48" s="36" t="s">
        <v>826</v>
      </c>
      <c r="J48" s="422"/>
      <c r="K48" s="361"/>
      <c r="L48" s="361"/>
      <c r="M48" s="36"/>
      <c r="N48" s="361"/>
      <c r="O48" s="361"/>
      <c r="P48" s="361"/>
      <c r="Q48" s="361"/>
      <c r="R48" s="361"/>
      <c r="S48" s="361"/>
      <c r="T48" s="361"/>
      <c r="U48" s="361"/>
      <c r="V48" s="361"/>
      <c r="W48" s="361"/>
      <c r="X48" s="420"/>
    </row>
    <row r="49" spans="1:24" ht="36" x14ac:dyDescent="0.2">
      <c r="A49" s="370"/>
      <c r="B49" s="370"/>
      <c r="C49" s="370"/>
      <c r="D49" s="370"/>
      <c r="E49" s="43" t="s">
        <v>380</v>
      </c>
      <c r="F49" s="33" t="s">
        <v>827</v>
      </c>
      <c r="G49" s="34" t="s">
        <v>6</v>
      </c>
      <c r="H49" s="265" t="s">
        <v>27</v>
      </c>
      <c r="I49" s="136" t="s">
        <v>851</v>
      </c>
      <c r="J49" s="422"/>
      <c r="K49" s="361"/>
      <c r="L49" s="361"/>
      <c r="M49" s="36"/>
      <c r="N49" s="361"/>
      <c r="O49" s="361"/>
      <c r="P49" s="361"/>
      <c r="Q49" s="361"/>
      <c r="R49" s="361"/>
      <c r="S49" s="361"/>
      <c r="T49" s="361"/>
      <c r="U49" s="361"/>
      <c r="V49" s="361"/>
      <c r="W49" s="361"/>
      <c r="X49" s="421"/>
    </row>
  </sheetData>
  <mergeCells count="78">
    <mergeCell ref="A2:C3"/>
    <mergeCell ref="D2:L3"/>
    <mergeCell ref="M2:S3"/>
    <mergeCell ref="T2:W3"/>
    <mergeCell ref="X2:X5"/>
    <mergeCell ref="A4:A5"/>
    <mergeCell ref="B4:B5"/>
    <mergeCell ref="C4:C5"/>
    <mergeCell ref="D4:D5"/>
    <mergeCell ref="E4:E5"/>
    <mergeCell ref="Q4:Q5"/>
    <mergeCell ref="F4:F5"/>
    <mergeCell ref="G4:G5"/>
    <mergeCell ref="H4:H5"/>
    <mergeCell ref="I4:I5"/>
    <mergeCell ref="J4:J5"/>
    <mergeCell ref="K4:K5"/>
    <mergeCell ref="L4:L5"/>
    <mergeCell ref="M4:M5"/>
    <mergeCell ref="N4:N5"/>
    <mergeCell ref="O4:O5"/>
    <mergeCell ref="P4:P5"/>
    <mergeCell ref="R4:S4"/>
    <mergeCell ref="T4:T5"/>
    <mergeCell ref="U4:U5"/>
    <mergeCell ref="V4:V5"/>
    <mergeCell ref="W4:W5"/>
    <mergeCell ref="X6:X12"/>
    <mergeCell ref="A7:A12"/>
    <mergeCell ref="B7:B12"/>
    <mergeCell ref="C7:C12"/>
    <mergeCell ref="D7:D12"/>
    <mergeCell ref="J8:L12"/>
    <mergeCell ref="N8:W12"/>
    <mergeCell ref="A6:D6"/>
    <mergeCell ref="E6:F6"/>
    <mergeCell ref="A13:A18"/>
    <mergeCell ref="B13:B18"/>
    <mergeCell ref="C13:C18"/>
    <mergeCell ref="D13:D18"/>
    <mergeCell ref="X13:X18"/>
    <mergeCell ref="J14:L18"/>
    <mergeCell ref="N14:W18"/>
    <mergeCell ref="A19:A24"/>
    <mergeCell ref="B19:B24"/>
    <mergeCell ref="C19:C24"/>
    <mergeCell ref="D19:D24"/>
    <mergeCell ref="X19:X24"/>
    <mergeCell ref="J20:L24"/>
    <mergeCell ref="N20:W24"/>
    <mergeCell ref="A25:A30"/>
    <mergeCell ref="B25:B30"/>
    <mergeCell ref="C25:C30"/>
    <mergeCell ref="D25:D30"/>
    <mergeCell ref="X25:X30"/>
    <mergeCell ref="J26:L30"/>
    <mergeCell ref="N26:W30"/>
    <mergeCell ref="A31:A37"/>
    <mergeCell ref="B31:B37"/>
    <mergeCell ref="C31:C37"/>
    <mergeCell ref="D31:D37"/>
    <mergeCell ref="X31:X37"/>
    <mergeCell ref="J32:L37"/>
    <mergeCell ref="N32:W37"/>
    <mergeCell ref="A38:A43"/>
    <mergeCell ref="B38:B43"/>
    <mergeCell ref="C38:C43"/>
    <mergeCell ref="D38:D43"/>
    <mergeCell ref="X38:X43"/>
    <mergeCell ref="J39:L43"/>
    <mergeCell ref="N39:W43"/>
    <mergeCell ref="A44:A49"/>
    <mergeCell ref="B44:B49"/>
    <mergeCell ref="C44:C49"/>
    <mergeCell ref="D44:D49"/>
    <mergeCell ref="X44:X49"/>
    <mergeCell ref="J45:L49"/>
    <mergeCell ref="N45:W4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6"/>
  <sheetViews>
    <sheetView zoomScale="73" zoomScaleNormal="73" workbookViewId="0">
      <selection activeCell="I18" sqref="I18"/>
    </sheetView>
  </sheetViews>
  <sheetFormatPr baseColWidth="10" defaultRowHeight="12.75" x14ac:dyDescent="0.2"/>
  <cols>
    <col min="5" max="5" width="7" bestFit="1" customWidth="1"/>
    <col min="6" max="6" width="31.85546875" customWidth="1"/>
    <col min="9" max="9" width="46.7109375" bestFit="1" customWidth="1"/>
    <col min="11" max="11" width="22.7109375" bestFit="1" customWidth="1"/>
    <col min="12" max="12" width="10.85546875" customWidth="1"/>
    <col min="13" max="13" width="22.140625" customWidth="1"/>
    <col min="14" max="15" width="22.7109375" bestFit="1" customWidth="1"/>
    <col min="16" max="16" width="76.140625" bestFit="1" customWidth="1"/>
    <col min="24" max="24" width="133" bestFit="1" customWidth="1"/>
  </cols>
  <sheetData>
    <row r="1" spans="1:24" x14ac:dyDescent="0.2">
      <c r="A1" s="374"/>
      <c r="B1" s="374"/>
      <c r="C1" s="374"/>
      <c r="D1" s="376" t="s">
        <v>42</v>
      </c>
      <c r="E1" s="376"/>
      <c r="F1" s="376"/>
      <c r="G1" s="376"/>
      <c r="H1" s="376"/>
      <c r="I1" s="376"/>
      <c r="J1" s="376"/>
      <c r="K1" s="376"/>
      <c r="L1" s="376"/>
      <c r="M1" s="376"/>
      <c r="N1" s="376"/>
      <c r="O1" s="376"/>
      <c r="P1" s="376"/>
      <c r="Q1" s="376"/>
      <c r="R1" s="376"/>
      <c r="S1" s="376"/>
      <c r="T1" s="376"/>
      <c r="U1" s="376"/>
      <c r="V1" s="376"/>
      <c r="W1" s="376"/>
      <c r="X1" s="376"/>
    </row>
    <row r="2" spans="1:24"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24" x14ac:dyDescent="0.2">
      <c r="A3" s="374"/>
      <c r="B3" s="374"/>
      <c r="C3" s="374"/>
      <c r="D3" s="377" t="s">
        <v>662</v>
      </c>
      <c r="E3" s="377"/>
      <c r="F3" s="377"/>
      <c r="G3" s="377"/>
      <c r="H3" s="377"/>
      <c r="I3" s="377"/>
      <c r="J3" s="377"/>
      <c r="K3" s="377"/>
      <c r="L3" s="377"/>
      <c r="M3" s="377"/>
      <c r="N3" s="377"/>
      <c r="O3" s="377"/>
      <c r="P3" s="377"/>
      <c r="Q3" s="377"/>
      <c r="R3" s="377"/>
      <c r="S3" s="377"/>
      <c r="T3" s="377"/>
      <c r="U3" s="377"/>
      <c r="V3" s="377"/>
      <c r="W3" s="377"/>
      <c r="X3" s="377"/>
    </row>
    <row r="4" spans="1:24"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24"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24"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24" ht="13.5" thickBot="1" x14ac:dyDescent="0.25">
      <c r="A7" s="375"/>
      <c r="B7" s="375"/>
      <c r="C7" s="375"/>
      <c r="D7" s="48"/>
      <c r="E7" s="48"/>
      <c r="F7" s="48"/>
      <c r="G7" s="48"/>
      <c r="H7" s="48"/>
      <c r="I7" s="48"/>
      <c r="J7" s="48"/>
      <c r="K7" s="48"/>
      <c r="L7" s="48"/>
      <c r="M7" s="48"/>
      <c r="N7" s="48"/>
      <c r="O7" s="48"/>
      <c r="P7" s="48"/>
      <c r="Q7" s="48"/>
      <c r="R7" s="48"/>
      <c r="S7" s="48"/>
      <c r="T7" s="48"/>
      <c r="U7" s="48"/>
      <c r="V7" s="48"/>
      <c r="W7" s="48"/>
      <c r="X7" s="48"/>
    </row>
    <row r="8" spans="1:24" ht="13.5" thickTop="1" x14ac:dyDescent="0.2">
      <c r="A8" s="50"/>
      <c r="B8" s="50"/>
      <c r="C8" s="50"/>
      <c r="D8" s="51"/>
      <c r="E8" s="49"/>
      <c r="F8" s="49"/>
      <c r="G8" s="49"/>
      <c r="H8" s="49"/>
      <c r="I8" s="49"/>
      <c r="J8" s="49"/>
      <c r="K8" s="49"/>
      <c r="L8" s="49"/>
      <c r="M8" s="49"/>
      <c r="N8" s="49"/>
      <c r="O8" s="49"/>
      <c r="P8" s="49"/>
      <c r="Q8" s="49"/>
      <c r="R8" s="49"/>
      <c r="S8" s="49"/>
      <c r="T8" s="49"/>
      <c r="U8" s="49"/>
      <c r="V8" s="49"/>
      <c r="W8" s="49"/>
      <c r="X8" s="49"/>
    </row>
    <row r="9" spans="1:24" x14ac:dyDescent="0.2">
      <c r="A9" s="379" t="s">
        <v>77</v>
      </c>
      <c r="B9" s="379"/>
      <c r="C9" s="379"/>
      <c r="D9" s="380" t="s">
        <v>89</v>
      </c>
      <c r="E9" s="381"/>
      <c r="F9" s="381"/>
      <c r="G9" s="381"/>
      <c r="H9" s="381"/>
      <c r="I9" s="381"/>
      <c r="J9" s="381"/>
      <c r="K9" s="381"/>
      <c r="L9" s="381"/>
      <c r="M9" s="382" t="s">
        <v>93</v>
      </c>
      <c r="N9" s="382"/>
      <c r="O9" s="382"/>
      <c r="P9" s="382"/>
      <c r="Q9" s="382"/>
      <c r="R9" s="382"/>
      <c r="S9" s="382"/>
      <c r="T9" s="383" t="s">
        <v>78</v>
      </c>
      <c r="U9" s="384"/>
      <c r="V9" s="384"/>
      <c r="W9" s="385"/>
      <c r="X9" s="389" t="s">
        <v>132</v>
      </c>
    </row>
    <row r="10" spans="1:24" ht="33" customHeight="1" x14ac:dyDescent="0.2">
      <c r="A10" s="379"/>
      <c r="B10" s="379"/>
      <c r="C10" s="379"/>
      <c r="D10" s="381"/>
      <c r="E10" s="381"/>
      <c r="F10" s="381"/>
      <c r="G10" s="381"/>
      <c r="H10" s="381"/>
      <c r="I10" s="381"/>
      <c r="J10" s="381"/>
      <c r="K10" s="381"/>
      <c r="L10" s="381"/>
      <c r="M10" s="382"/>
      <c r="N10" s="382"/>
      <c r="O10" s="382"/>
      <c r="P10" s="382"/>
      <c r="Q10" s="382"/>
      <c r="R10" s="382"/>
      <c r="S10" s="382"/>
      <c r="T10" s="386"/>
      <c r="U10" s="387"/>
      <c r="V10" s="387"/>
      <c r="W10" s="388"/>
      <c r="X10" s="389"/>
    </row>
    <row r="11" spans="1:24" x14ac:dyDescent="0.2">
      <c r="A11" s="390" t="s">
        <v>34</v>
      </c>
      <c r="B11" s="373" t="s">
        <v>35</v>
      </c>
      <c r="C11" s="373" t="s">
        <v>28</v>
      </c>
      <c r="D11" s="372" t="s">
        <v>40</v>
      </c>
      <c r="E11" s="372" t="s">
        <v>0</v>
      </c>
      <c r="F11" s="372" t="s">
        <v>4</v>
      </c>
      <c r="G11" s="372" t="s">
        <v>10</v>
      </c>
      <c r="H11" s="372" t="s">
        <v>123</v>
      </c>
      <c r="I11" s="372" t="s">
        <v>104</v>
      </c>
      <c r="J11" s="372" t="s">
        <v>105</v>
      </c>
      <c r="K11" s="372" t="s">
        <v>663</v>
      </c>
      <c r="L11" s="372" t="s">
        <v>22</v>
      </c>
      <c r="M11" s="371" t="s">
        <v>106</v>
      </c>
      <c r="N11" s="371" t="s">
        <v>23</v>
      </c>
      <c r="O11" s="371" t="s">
        <v>24</v>
      </c>
      <c r="P11" s="371" t="s">
        <v>117</v>
      </c>
      <c r="Q11" s="371" t="s">
        <v>107</v>
      </c>
      <c r="R11" s="371" t="s">
        <v>33</v>
      </c>
      <c r="S11" s="371"/>
      <c r="T11" s="364" t="s">
        <v>108</v>
      </c>
      <c r="U11" s="364" t="s">
        <v>109</v>
      </c>
      <c r="V11" s="365" t="s">
        <v>126</v>
      </c>
      <c r="W11" s="365" t="s">
        <v>29</v>
      </c>
      <c r="X11" s="389"/>
    </row>
    <row r="12" spans="1:24" ht="24" x14ac:dyDescent="0.2">
      <c r="A12" s="390"/>
      <c r="B12" s="373"/>
      <c r="C12" s="373"/>
      <c r="D12" s="372"/>
      <c r="E12" s="372"/>
      <c r="F12" s="372"/>
      <c r="G12" s="372"/>
      <c r="H12" s="372"/>
      <c r="I12" s="372"/>
      <c r="J12" s="372"/>
      <c r="K12" s="372"/>
      <c r="L12" s="372"/>
      <c r="M12" s="371"/>
      <c r="N12" s="371"/>
      <c r="O12" s="371"/>
      <c r="P12" s="371"/>
      <c r="Q12" s="371"/>
      <c r="R12" s="92" t="s">
        <v>31</v>
      </c>
      <c r="S12" s="92" t="s">
        <v>32</v>
      </c>
      <c r="T12" s="364"/>
      <c r="U12" s="364"/>
      <c r="V12" s="365"/>
      <c r="W12" s="365"/>
      <c r="X12" s="389"/>
    </row>
    <row r="13" spans="1:24" ht="18" x14ac:dyDescent="0.25">
      <c r="A13" s="366" t="s">
        <v>143</v>
      </c>
      <c r="B13" s="366"/>
      <c r="C13" s="366"/>
      <c r="D13" s="366"/>
      <c r="E13" s="367" t="s">
        <v>76</v>
      </c>
      <c r="F13" s="368"/>
      <c r="G13" s="62"/>
      <c r="H13" s="60">
        <f>+H14+H18+H31</f>
        <v>257</v>
      </c>
      <c r="I13" s="63"/>
      <c r="J13" s="63">
        <f>J14+J18+J31+J46+J48+J57+J59+J61+J61+J63+J65+J93+J95</f>
        <v>434</v>
      </c>
      <c r="K13" s="65">
        <f>K14+K18+K31+K46+K48+K57+K59+K61+K63+K65+K93+K95</f>
        <v>28294000000</v>
      </c>
      <c r="L13" s="63">
        <f>+L14+L18+L31</f>
        <v>0</v>
      </c>
      <c r="M13" s="60">
        <f>+M14+M18+M31</f>
        <v>215</v>
      </c>
      <c r="N13" s="67">
        <f>N14+N18+N31+N46+N48+N57+N59+N61+N63+N65+N93+N95</f>
        <v>25807521728.25</v>
      </c>
      <c r="O13" s="67">
        <f>O14+O18+O31+O46+O48+O57+O59+O61+O63+O65+O93+O95</f>
        <v>12734716218</v>
      </c>
      <c r="P13" s="66" t="s">
        <v>5</v>
      </c>
      <c r="Q13" s="68"/>
      <c r="R13" s="69"/>
      <c r="S13" s="69"/>
      <c r="T13" s="60">
        <f>+J13-Q13</f>
        <v>434</v>
      </c>
      <c r="U13" s="60">
        <f>+(U14+U18+U31+U46+U48+U57)/6</f>
        <v>0.87493639549267221</v>
      </c>
      <c r="V13" s="60">
        <f>+(V14+V18+V31+V46+V48+V57)/6</f>
        <v>1</v>
      </c>
      <c r="W13" s="60">
        <f>+(W14+W18+W31+W46+W48+W57)/6</f>
        <v>0.87067477176339259</v>
      </c>
      <c r="X13" s="427" t="s">
        <v>664</v>
      </c>
    </row>
    <row r="14" spans="1:24" ht="60" x14ac:dyDescent="0.2">
      <c r="A14" s="369"/>
      <c r="B14" s="369"/>
      <c r="C14" s="369"/>
      <c r="D14" s="369" t="s">
        <v>665</v>
      </c>
      <c r="E14" s="247">
        <v>1</v>
      </c>
      <c r="F14" s="26" t="s">
        <v>666</v>
      </c>
      <c r="G14" s="26"/>
      <c r="H14" s="60">
        <f>SUM(H15:H17)</f>
        <v>62</v>
      </c>
      <c r="I14" s="27" t="s">
        <v>667</v>
      </c>
      <c r="J14" s="27">
        <f>H14</f>
        <v>62</v>
      </c>
      <c r="K14" s="28">
        <v>3225992014</v>
      </c>
      <c r="L14" s="27">
        <v>0</v>
      </c>
      <c r="M14" s="60">
        <f>SUM(M15:M17)</f>
        <v>23</v>
      </c>
      <c r="N14" s="29">
        <v>3225992014</v>
      </c>
      <c r="O14" s="29">
        <v>12734716218</v>
      </c>
      <c r="P14" s="248" t="s">
        <v>668</v>
      </c>
      <c r="Q14" s="31">
        <f>J14</f>
        <v>62</v>
      </c>
      <c r="R14" s="32">
        <v>44030</v>
      </c>
      <c r="S14" s="32">
        <v>40178</v>
      </c>
      <c r="T14" s="60">
        <f>+J14-Q14</f>
        <v>0</v>
      </c>
      <c r="U14" s="61">
        <f>+M14/H14</f>
        <v>0.37096774193548387</v>
      </c>
      <c r="V14" s="61">
        <f>+Q14/J14</f>
        <v>1</v>
      </c>
      <c r="W14" s="61">
        <f>+N14/K14</f>
        <v>1</v>
      </c>
      <c r="X14" s="428"/>
    </row>
    <row r="15" spans="1:24" ht="36" x14ac:dyDescent="0.2">
      <c r="A15" s="370"/>
      <c r="B15" s="370"/>
      <c r="C15" s="370"/>
      <c r="D15" s="370"/>
      <c r="E15" s="249" t="s">
        <v>30</v>
      </c>
      <c r="F15" s="250" t="s">
        <v>669</v>
      </c>
      <c r="G15" s="251" t="s">
        <v>3</v>
      </c>
      <c r="H15" s="36">
        <v>43</v>
      </c>
      <c r="I15" s="250" t="s">
        <v>670</v>
      </c>
      <c r="J15" s="361" t="s">
        <v>27</v>
      </c>
      <c r="K15" s="362"/>
      <c r="L15" s="362"/>
      <c r="M15" s="36">
        <v>4</v>
      </c>
      <c r="N15" s="361" t="s">
        <v>27</v>
      </c>
      <c r="O15" s="361"/>
      <c r="P15" s="361"/>
      <c r="Q15" s="361"/>
      <c r="R15" s="361"/>
      <c r="S15" s="361"/>
      <c r="T15" s="361"/>
      <c r="U15" s="361"/>
      <c r="V15" s="361"/>
      <c r="W15" s="361"/>
      <c r="X15" s="428"/>
    </row>
    <row r="16" spans="1:24" ht="24" x14ac:dyDescent="0.2">
      <c r="A16" s="370"/>
      <c r="B16" s="370"/>
      <c r="C16" s="370"/>
      <c r="D16" s="370"/>
      <c r="E16" s="249" t="s">
        <v>25</v>
      </c>
      <c r="F16" s="250" t="s">
        <v>671</v>
      </c>
      <c r="G16" s="252" t="s">
        <v>140</v>
      </c>
      <c r="H16" s="36">
        <v>15</v>
      </c>
      <c r="I16" s="250" t="s">
        <v>672</v>
      </c>
      <c r="J16" s="362"/>
      <c r="K16" s="362"/>
      <c r="L16" s="362"/>
      <c r="M16" s="36">
        <v>15</v>
      </c>
      <c r="N16" s="361"/>
      <c r="O16" s="361"/>
      <c r="P16" s="361"/>
      <c r="Q16" s="361"/>
      <c r="R16" s="361"/>
      <c r="S16" s="361"/>
      <c r="T16" s="361"/>
      <c r="U16" s="361"/>
      <c r="V16" s="361"/>
      <c r="W16" s="361"/>
      <c r="X16" s="428"/>
    </row>
    <row r="17" spans="1:24" ht="36" x14ac:dyDescent="0.2">
      <c r="A17" s="370"/>
      <c r="B17" s="370"/>
      <c r="C17" s="370"/>
      <c r="D17" s="370"/>
      <c r="E17" s="249" t="s">
        <v>673</v>
      </c>
      <c r="F17" s="250" t="s">
        <v>674</v>
      </c>
      <c r="G17" s="251" t="s">
        <v>3</v>
      </c>
      <c r="H17" s="36">
        <v>4</v>
      </c>
      <c r="I17" s="250" t="s">
        <v>675</v>
      </c>
      <c r="J17" s="362"/>
      <c r="K17" s="362"/>
      <c r="L17" s="362"/>
      <c r="M17" s="36">
        <v>4</v>
      </c>
      <c r="N17" s="361"/>
      <c r="O17" s="361"/>
      <c r="P17" s="361"/>
      <c r="Q17" s="361"/>
      <c r="R17" s="361"/>
      <c r="S17" s="361"/>
      <c r="T17" s="361"/>
      <c r="U17" s="361"/>
      <c r="V17" s="361"/>
      <c r="W17" s="361"/>
      <c r="X17" s="428"/>
    </row>
    <row r="18" spans="1:24" ht="156" x14ac:dyDescent="0.2">
      <c r="A18" s="406"/>
      <c r="B18" s="406"/>
      <c r="C18" s="406"/>
      <c r="D18" s="519" t="s">
        <v>665</v>
      </c>
      <c r="E18" s="247">
        <v>2</v>
      </c>
      <c r="F18" s="26" t="s">
        <v>676</v>
      </c>
      <c r="G18" s="26"/>
      <c r="H18" s="60">
        <f>SUM(H19:H30)</f>
        <v>101</v>
      </c>
      <c r="I18" s="30"/>
      <c r="J18" s="30">
        <f>H18</f>
        <v>101</v>
      </c>
      <c r="K18" s="28">
        <v>5598525299</v>
      </c>
      <c r="L18" s="27"/>
      <c r="M18" s="60">
        <f>SUM(M19:M30)</f>
        <v>99</v>
      </c>
      <c r="N18" s="29">
        <v>5176617594.25</v>
      </c>
      <c r="O18" s="29">
        <v>0</v>
      </c>
      <c r="P18" s="248" t="s">
        <v>677</v>
      </c>
      <c r="Q18" s="31">
        <f>J18</f>
        <v>101</v>
      </c>
      <c r="R18" s="32">
        <v>44030</v>
      </c>
      <c r="S18" s="32">
        <v>40178</v>
      </c>
      <c r="T18" s="60">
        <f>+J18-Q18</f>
        <v>0</v>
      </c>
      <c r="U18" s="61">
        <f>+M18/H18</f>
        <v>0.98019801980198018</v>
      </c>
      <c r="V18" s="61">
        <f>+Q18/J18</f>
        <v>1</v>
      </c>
      <c r="W18" s="61">
        <f>+N18/K18</f>
        <v>0.92463949304196935</v>
      </c>
      <c r="X18" s="427" t="s">
        <v>678</v>
      </c>
    </row>
    <row r="19" spans="1:24" ht="24" x14ac:dyDescent="0.2">
      <c r="A19" s="407"/>
      <c r="B19" s="407"/>
      <c r="C19" s="407"/>
      <c r="D19" s="520"/>
      <c r="E19" s="249" t="s">
        <v>70</v>
      </c>
      <c r="F19" s="250" t="s">
        <v>679</v>
      </c>
      <c r="G19" s="252" t="s">
        <v>140</v>
      </c>
      <c r="H19" s="36">
        <v>8</v>
      </c>
      <c r="I19" s="250" t="s">
        <v>672</v>
      </c>
      <c r="J19" s="400" t="s">
        <v>27</v>
      </c>
      <c r="K19" s="402"/>
      <c r="L19" s="403"/>
      <c r="M19" s="36">
        <v>8</v>
      </c>
      <c r="N19" s="400" t="s">
        <v>27</v>
      </c>
      <c r="O19" s="402"/>
      <c r="P19" s="402"/>
      <c r="Q19" s="402"/>
      <c r="R19" s="402"/>
      <c r="S19" s="402"/>
      <c r="T19" s="402"/>
      <c r="U19" s="402"/>
      <c r="V19" s="402"/>
      <c r="W19" s="403"/>
      <c r="X19" s="515"/>
    </row>
    <row r="20" spans="1:24" x14ac:dyDescent="0.2">
      <c r="A20" s="407"/>
      <c r="B20" s="407"/>
      <c r="C20" s="407"/>
      <c r="D20" s="520"/>
      <c r="E20" s="249" t="s">
        <v>71</v>
      </c>
      <c r="F20" s="250" t="s">
        <v>680</v>
      </c>
      <c r="G20" s="252" t="s">
        <v>140</v>
      </c>
      <c r="H20" s="36">
        <v>4</v>
      </c>
      <c r="I20" s="250" t="s">
        <v>672</v>
      </c>
      <c r="J20" s="401"/>
      <c r="K20" s="404"/>
      <c r="L20" s="405"/>
      <c r="M20" s="36">
        <v>4</v>
      </c>
      <c r="N20" s="401"/>
      <c r="O20" s="404"/>
      <c r="P20" s="404"/>
      <c r="Q20" s="404"/>
      <c r="R20" s="404"/>
      <c r="S20" s="404"/>
      <c r="T20" s="404"/>
      <c r="U20" s="404"/>
      <c r="V20" s="404"/>
      <c r="W20" s="405"/>
      <c r="X20" s="515"/>
    </row>
    <row r="21" spans="1:24" ht="24" x14ac:dyDescent="0.2">
      <c r="A21" s="407"/>
      <c r="B21" s="407"/>
      <c r="C21" s="407"/>
      <c r="D21" s="520"/>
      <c r="E21" s="249" t="s">
        <v>72</v>
      </c>
      <c r="F21" s="250" t="s">
        <v>681</v>
      </c>
      <c r="G21" s="252" t="s">
        <v>140</v>
      </c>
      <c r="H21" s="36">
        <v>25</v>
      </c>
      <c r="I21" s="250" t="s">
        <v>672</v>
      </c>
      <c r="J21" s="401"/>
      <c r="K21" s="404"/>
      <c r="L21" s="405"/>
      <c r="M21" s="36">
        <v>23</v>
      </c>
      <c r="N21" s="401"/>
      <c r="O21" s="404"/>
      <c r="P21" s="404"/>
      <c r="Q21" s="404"/>
      <c r="R21" s="404"/>
      <c r="S21" s="404"/>
      <c r="T21" s="404"/>
      <c r="U21" s="404"/>
      <c r="V21" s="404"/>
      <c r="W21" s="405"/>
      <c r="X21" s="515"/>
    </row>
    <row r="22" spans="1:24" x14ac:dyDescent="0.2">
      <c r="A22" s="407"/>
      <c r="B22" s="407"/>
      <c r="C22" s="407"/>
      <c r="D22" s="520"/>
      <c r="E22" s="249" t="s">
        <v>73</v>
      </c>
      <c r="F22" s="250" t="s">
        <v>682</v>
      </c>
      <c r="G22" s="252" t="s">
        <v>140</v>
      </c>
      <c r="H22" s="36">
        <v>2</v>
      </c>
      <c r="I22" s="250" t="s">
        <v>672</v>
      </c>
      <c r="J22" s="401"/>
      <c r="K22" s="404"/>
      <c r="L22" s="405"/>
      <c r="M22" s="36">
        <v>2</v>
      </c>
      <c r="N22" s="401"/>
      <c r="O22" s="404"/>
      <c r="P22" s="404"/>
      <c r="Q22" s="404"/>
      <c r="R22" s="404"/>
      <c r="S22" s="404"/>
      <c r="T22" s="404"/>
      <c r="U22" s="404"/>
      <c r="V22" s="404"/>
      <c r="W22" s="405"/>
      <c r="X22" s="515"/>
    </row>
    <row r="23" spans="1:24" ht="24" x14ac:dyDescent="0.2">
      <c r="A23" s="407"/>
      <c r="B23" s="407"/>
      <c r="C23" s="407"/>
      <c r="D23" s="520"/>
      <c r="E23" s="249" t="s">
        <v>74</v>
      </c>
      <c r="F23" s="250" t="s">
        <v>683</v>
      </c>
      <c r="G23" s="252" t="s">
        <v>140</v>
      </c>
      <c r="H23" s="36">
        <v>7</v>
      </c>
      <c r="I23" s="250" t="s">
        <v>672</v>
      </c>
      <c r="J23" s="401"/>
      <c r="K23" s="404"/>
      <c r="L23" s="405"/>
      <c r="M23" s="36">
        <v>7</v>
      </c>
      <c r="N23" s="401"/>
      <c r="O23" s="404"/>
      <c r="P23" s="404"/>
      <c r="Q23" s="404"/>
      <c r="R23" s="404"/>
      <c r="S23" s="404"/>
      <c r="T23" s="404"/>
      <c r="U23" s="404"/>
      <c r="V23" s="404"/>
      <c r="W23" s="405"/>
      <c r="X23" s="515"/>
    </row>
    <row r="24" spans="1:24" x14ac:dyDescent="0.2">
      <c r="A24" s="517"/>
      <c r="B24" s="517"/>
      <c r="C24" s="517"/>
      <c r="D24" s="521"/>
      <c r="E24" s="249" t="s">
        <v>166</v>
      </c>
      <c r="F24" s="250" t="s">
        <v>684</v>
      </c>
      <c r="G24" s="252" t="s">
        <v>140</v>
      </c>
      <c r="H24" s="36">
        <v>6</v>
      </c>
      <c r="I24" s="250" t="s">
        <v>672</v>
      </c>
      <c r="J24" s="512"/>
      <c r="K24" s="507"/>
      <c r="L24" s="508"/>
      <c r="M24" s="36">
        <v>6</v>
      </c>
      <c r="N24" s="512"/>
      <c r="O24" s="507"/>
      <c r="P24" s="507"/>
      <c r="Q24" s="507"/>
      <c r="R24" s="507"/>
      <c r="S24" s="507"/>
      <c r="T24" s="507"/>
      <c r="U24" s="507"/>
      <c r="V24" s="507"/>
      <c r="W24" s="508"/>
      <c r="X24" s="515"/>
    </row>
    <row r="25" spans="1:24" ht="24" x14ac:dyDescent="0.2">
      <c r="A25" s="517"/>
      <c r="B25" s="517"/>
      <c r="C25" s="517"/>
      <c r="D25" s="521"/>
      <c r="E25" s="249" t="s">
        <v>685</v>
      </c>
      <c r="F25" s="250" t="s">
        <v>686</v>
      </c>
      <c r="G25" s="251" t="s">
        <v>3</v>
      </c>
      <c r="H25" s="36">
        <v>4</v>
      </c>
      <c r="I25" s="250" t="s">
        <v>675</v>
      </c>
      <c r="J25" s="512"/>
      <c r="K25" s="507"/>
      <c r="L25" s="508"/>
      <c r="M25" s="36">
        <v>4</v>
      </c>
      <c r="N25" s="512"/>
      <c r="O25" s="507"/>
      <c r="P25" s="507"/>
      <c r="Q25" s="507"/>
      <c r="R25" s="507"/>
      <c r="S25" s="507"/>
      <c r="T25" s="507"/>
      <c r="U25" s="507"/>
      <c r="V25" s="507"/>
      <c r="W25" s="508"/>
      <c r="X25" s="515"/>
    </row>
    <row r="26" spans="1:24" ht="24" x14ac:dyDescent="0.2">
      <c r="A26" s="517"/>
      <c r="B26" s="517"/>
      <c r="C26" s="517"/>
      <c r="D26" s="521"/>
      <c r="E26" s="249" t="s">
        <v>167</v>
      </c>
      <c r="F26" s="250" t="s">
        <v>687</v>
      </c>
      <c r="G26" s="252" t="s">
        <v>140</v>
      </c>
      <c r="H26" s="36">
        <v>6</v>
      </c>
      <c r="I26" s="250" t="s">
        <v>672</v>
      </c>
      <c r="J26" s="512"/>
      <c r="K26" s="507"/>
      <c r="L26" s="508"/>
      <c r="M26" s="36">
        <v>6</v>
      </c>
      <c r="N26" s="512"/>
      <c r="O26" s="507"/>
      <c r="P26" s="507"/>
      <c r="Q26" s="507"/>
      <c r="R26" s="507"/>
      <c r="S26" s="507"/>
      <c r="T26" s="507"/>
      <c r="U26" s="507"/>
      <c r="V26" s="507"/>
      <c r="W26" s="508"/>
      <c r="X26" s="515"/>
    </row>
    <row r="27" spans="1:24" x14ac:dyDescent="0.2">
      <c r="A27" s="517"/>
      <c r="B27" s="517"/>
      <c r="C27" s="517"/>
      <c r="D27" s="521"/>
      <c r="E27" s="249" t="s">
        <v>179</v>
      </c>
      <c r="F27" s="250" t="s">
        <v>688</v>
      </c>
      <c r="G27" s="252" t="s">
        <v>140</v>
      </c>
      <c r="H27" s="36">
        <v>5</v>
      </c>
      <c r="I27" s="250" t="s">
        <v>672</v>
      </c>
      <c r="J27" s="512"/>
      <c r="K27" s="507"/>
      <c r="L27" s="508"/>
      <c r="M27" s="36">
        <v>5</v>
      </c>
      <c r="N27" s="512"/>
      <c r="O27" s="507"/>
      <c r="P27" s="507"/>
      <c r="Q27" s="507"/>
      <c r="R27" s="507"/>
      <c r="S27" s="507"/>
      <c r="T27" s="507"/>
      <c r="U27" s="507"/>
      <c r="V27" s="507"/>
      <c r="W27" s="508"/>
      <c r="X27" s="515"/>
    </row>
    <row r="28" spans="1:24" x14ac:dyDescent="0.2">
      <c r="A28" s="517"/>
      <c r="B28" s="517"/>
      <c r="C28" s="517"/>
      <c r="D28" s="521"/>
      <c r="E28" s="249" t="s">
        <v>689</v>
      </c>
      <c r="F28" s="250" t="s">
        <v>690</v>
      </c>
      <c r="G28" s="252" t="s">
        <v>140</v>
      </c>
      <c r="H28" s="36">
        <v>11</v>
      </c>
      <c r="I28" s="250" t="s">
        <v>672</v>
      </c>
      <c r="J28" s="512"/>
      <c r="K28" s="507"/>
      <c r="L28" s="508"/>
      <c r="M28" s="36">
        <v>11</v>
      </c>
      <c r="N28" s="512"/>
      <c r="O28" s="507"/>
      <c r="P28" s="507"/>
      <c r="Q28" s="507"/>
      <c r="R28" s="507"/>
      <c r="S28" s="507"/>
      <c r="T28" s="507"/>
      <c r="U28" s="507"/>
      <c r="V28" s="507"/>
      <c r="W28" s="508"/>
      <c r="X28" s="515"/>
    </row>
    <row r="29" spans="1:24" ht="36" x14ac:dyDescent="0.2">
      <c r="A29" s="517"/>
      <c r="B29" s="517"/>
      <c r="C29" s="517"/>
      <c r="D29" s="521"/>
      <c r="E29" s="249" t="s">
        <v>691</v>
      </c>
      <c r="F29" s="250" t="s">
        <v>692</v>
      </c>
      <c r="G29" s="251" t="s">
        <v>3</v>
      </c>
      <c r="H29" s="36">
        <v>4</v>
      </c>
      <c r="I29" s="250" t="s">
        <v>675</v>
      </c>
      <c r="J29" s="512"/>
      <c r="K29" s="507"/>
      <c r="L29" s="508"/>
      <c r="M29" s="36">
        <v>4</v>
      </c>
      <c r="N29" s="512"/>
      <c r="O29" s="507"/>
      <c r="P29" s="507"/>
      <c r="Q29" s="507"/>
      <c r="R29" s="507"/>
      <c r="S29" s="507"/>
      <c r="T29" s="507"/>
      <c r="U29" s="507"/>
      <c r="V29" s="507"/>
      <c r="W29" s="508"/>
      <c r="X29" s="515"/>
    </row>
    <row r="30" spans="1:24" x14ac:dyDescent="0.2">
      <c r="A30" s="518"/>
      <c r="B30" s="518"/>
      <c r="C30" s="518"/>
      <c r="D30" s="522"/>
      <c r="E30" s="249" t="s">
        <v>693</v>
      </c>
      <c r="F30" s="250" t="s">
        <v>694</v>
      </c>
      <c r="G30" s="252" t="s">
        <v>140</v>
      </c>
      <c r="H30" s="36">
        <v>19</v>
      </c>
      <c r="I30" s="250" t="s">
        <v>672</v>
      </c>
      <c r="J30" s="513"/>
      <c r="K30" s="510"/>
      <c r="L30" s="511"/>
      <c r="M30" s="36">
        <v>19</v>
      </c>
      <c r="N30" s="513"/>
      <c r="O30" s="510"/>
      <c r="P30" s="510"/>
      <c r="Q30" s="510"/>
      <c r="R30" s="510"/>
      <c r="S30" s="510"/>
      <c r="T30" s="510"/>
      <c r="U30" s="510"/>
      <c r="V30" s="510"/>
      <c r="W30" s="511"/>
      <c r="X30" s="516"/>
    </row>
    <row r="31" spans="1:24" ht="60" x14ac:dyDescent="0.2">
      <c r="A31" s="398"/>
      <c r="B31" s="398"/>
      <c r="C31" s="398"/>
      <c r="D31" s="398" t="s">
        <v>665</v>
      </c>
      <c r="E31" s="247">
        <v>3</v>
      </c>
      <c r="F31" s="26" t="s">
        <v>695</v>
      </c>
      <c r="G31" s="26"/>
      <c r="H31" s="60">
        <f>SUM(H32:H45)</f>
        <v>94</v>
      </c>
      <c r="I31" s="30">
        <f>SUM(I32:I36)</f>
        <v>0</v>
      </c>
      <c r="J31" s="30">
        <f>H31</f>
        <v>94</v>
      </c>
      <c r="K31" s="28">
        <v>6517758565</v>
      </c>
      <c r="L31" s="27"/>
      <c r="M31" s="60">
        <f>SUM(M32:M45)</f>
        <v>93</v>
      </c>
      <c r="N31" s="29">
        <v>6372521588</v>
      </c>
      <c r="O31" s="29">
        <v>0</v>
      </c>
      <c r="P31" s="248" t="s">
        <v>696</v>
      </c>
      <c r="Q31" s="31">
        <f>J31</f>
        <v>94</v>
      </c>
      <c r="R31" s="32">
        <v>44030</v>
      </c>
      <c r="S31" s="32">
        <v>40178</v>
      </c>
      <c r="T31" s="60">
        <f>+J31-Q31</f>
        <v>0</v>
      </c>
      <c r="U31" s="61">
        <f>+M31/H31</f>
        <v>0.98936170212765961</v>
      </c>
      <c r="V31" s="61">
        <f>+Q31/J31</f>
        <v>1</v>
      </c>
      <c r="W31" s="61">
        <f>+N31/K31</f>
        <v>0.9777167295241781</v>
      </c>
      <c r="X31" s="427" t="s">
        <v>697</v>
      </c>
    </row>
    <row r="32" spans="1:24" x14ac:dyDescent="0.2">
      <c r="A32" s="499"/>
      <c r="B32" s="499"/>
      <c r="C32" s="499"/>
      <c r="D32" s="499"/>
      <c r="E32" s="249" t="s">
        <v>54</v>
      </c>
      <c r="F32" s="250" t="s">
        <v>698</v>
      </c>
      <c r="G32" s="252" t="s">
        <v>140</v>
      </c>
      <c r="H32" s="36">
        <v>7</v>
      </c>
      <c r="I32" s="250" t="s">
        <v>672</v>
      </c>
      <c r="J32" s="400" t="s">
        <v>27</v>
      </c>
      <c r="K32" s="402"/>
      <c r="L32" s="403"/>
      <c r="M32" s="36">
        <v>7</v>
      </c>
      <c r="N32" s="400" t="s">
        <v>27</v>
      </c>
      <c r="O32" s="402"/>
      <c r="P32" s="402"/>
      <c r="Q32" s="402"/>
      <c r="R32" s="402"/>
      <c r="S32" s="402"/>
      <c r="T32" s="402"/>
      <c r="U32" s="402"/>
      <c r="V32" s="402"/>
      <c r="W32" s="403"/>
      <c r="X32" s="428"/>
    </row>
    <row r="33" spans="1:24" x14ac:dyDescent="0.2">
      <c r="A33" s="499"/>
      <c r="B33" s="499"/>
      <c r="C33" s="499"/>
      <c r="D33" s="499"/>
      <c r="E33" s="249" t="s">
        <v>50</v>
      </c>
      <c r="F33" s="250" t="s">
        <v>699</v>
      </c>
      <c r="G33" s="252" t="s">
        <v>140</v>
      </c>
      <c r="H33" s="36">
        <v>6</v>
      </c>
      <c r="I33" s="250" t="s">
        <v>672</v>
      </c>
      <c r="J33" s="401"/>
      <c r="K33" s="404"/>
      <c r="L33" s="405"/>
      <c r="M33" s="36">
        <v>6</v>
      </c>
      <c r="N33" s="401"/>
      <c r="O33" s="404"/>
      <c r="P33" s="404"/>
      <c r="Q33" s="404"/>
      <c r="R33" s="404"/>
      <c r="S33" s="404"/>
      <c r="T33" s="404"/>
      <c r="U33" s="404"/>
      <c r="V33" s="404"/>
      <c r="W33" s="405"/>
      <c r="X33" s="428"/>
    </row>
    <row r="34" spans="1:24" ht="24" x14ac:dyDescent="0.2">
      <c r="A34" s="499"/>
      <c r="B34" s="499"/>
      <c r="C34" s="499"/>
      <c r="D34" s="499"/>
      <c r="E34" s="249" t="s">
        <v>700</v>
      </c>
      <c r="F34" s="250" t="s">
        <v>701</v>
      </c>
      <c r="G34" s="251" t="s">
        <v>3</v>
      </c>
      <c r="H34" s="36">
        <v>4</v>
      </c>
      <c r="I34" s="250" t="s">
        <v>675</v>
      </c>
      <c r="J34" s="401"/>
      <c r="K34" s="404"/>
      <c r="L34" s="405"/>
      <c r="M34" s="36">
        <v>4</v>
      </c>
      <c r="N34" s="401"/>
      <c r="O34" s="404"/>
      <c r="P34" s="404"/>
      <c r="Q34" s="404"/>
      <c r="R34" s="404"/>
      <c r="S34" s="404"/>
      <c r="T34" s="404"/>
      <c r="U34" s="404"/>
      <c r="V34" s="404"/>
      <c r="W34" s="405"/>
      <c r="X34" s="428"/>
    </row>
    <row r="35" spans="1:24" x14ac:dyDescent="0.2">
      <c r="A35" s="499"/>
      <c r="B35" s="499"/>
      <c r="C35" s="499"/>
      <c r="D35" s="499"/>
      <c r="E35" s="249" t="s">
        <v>49</v>
      </c>
      <c r="F35" s="250" t="s">
        <v>702</v>
      </c>
      <c r="G35" s="252" t="s">
        <v>140</v>
      </c>
      <c r="H35" s="36">
        <v>15</v>
      </c>
      <c r="I35" s="250" t="s">
        <v>672</v>
      </c>
      <c r="J35" s="401"/>
      <c r="K35" s="404"/>
      <c r="L35" s="405"/>
      <c r="M35" s="36">
        <v>15</v>
      </c>
      <c r="N35" s="401"/>
      <c r="O35" s="404"/>
      <c r="P35" s="404"/>
      <c r="Q35" s="404"/>
      <c r="R35" s="404"/>
      <c r="S35" s="404"/>
      <c r="T35" s="404"/>
      <c r="U35" s="404"/>
      <c r="V35" s="404"/>
      <c r="W35" s="405"/>
      <c r="X35" s="428"/>
    </row>
    <row r="36" spans="1:24" ht="24" x14ac:dyDescent="0.2">
      <c r="A36" s="499"/>
      <c r="B36" s="499"/>
      <c r="C36" s="499"/>
      <c r="D36" s="499"/>
      <c r="E36" s="249" t="s">
        <v>703</v>
      </c>
      <c r="F36" s="250" t="s">
        <v>704</v>
      </c>
      <c r="G36" s="251" t="s">
        <v>3</v>
      </c>
      <c r="H36" s="36">
        <v>4</v>
      </c>
      <c r="I36" s="250" t="s">
        <v>675</v>
      </c>
      <c r="J36" s="401"/>
      <c r="K36" s="404"/>
      <c r="L36" s="405"/>
      <c r="M36" s="36">
        <v>4</v>
      </c>
      <c r="N36" s="401"/>
      <c r="O36" s="404"/>
      <c r="P36" s="404"/>
      <c r="Q36" s="404"/>
      <c r="R36" s="404"/>
      <c r="S36" s="404"/>
      <c r="T36" s="404"/>
      <c r="U36" s="404"/>
      <c r="V36" s="404"/>
      <c r="W36" s="405"/>
      <c r="X36" s="428"/>
    </row>
    <row r="37" spans="1:24" x14ac:dyDescent="0.2">
      <c r="A37" s="500"/>
      <c r="B37" s="500"/>
      <c r="C37" s="500"/>
      <c r="D37" s="500"/>
      <c r="E37" s="249" t="s">
        <v>47</v>
      </c>
      <c r="F37" s="250" t="s">
        <v>705</v>
      </c>
      <c r="G37" s="252" t="s">
        <v>140</v>
      </c>
      <c r="H37" s="36">
        <v>5</v>
      </c>
      <c r="I37" s="250" t="s">
        <v>672</v>
      </c>
      <c r="J37" s="512"/>
      <c r="K37" s="507"/>
      <c r="L37" s="508"/>
      <c r="M37" s="36">
        <v>5</v>
      </c>
      <c r="N37" s="512"/>
      <c r="O37" s="507"/>
      <c r="P37" s="507"/>
      <c r="Q37" s="507"/>
      <c r="R37" s="507"/>
      <c r="S37" s="507"/>
      <c r="T37" s="507"/>
      <c r="U37" s="507"/>
      <c r="V37" s="507"/>
      <c r="W37" s="508"/>
      <c r="X37" s="502"/>
    </row>
    <row r="38" spans="1:24" x14ac:dyDescent="0.2">
      <c r="A38" s="500"/>
      <c r="B38" s="500"/>
      <c r="C38" s="500"/>
      <c r="D38" s="500"/>
      <c r="E38" s="249" t="s">
        <v>48</v>
      </c>
      <c r="F38" s="250" t="s">
        <v>706</v>
      </c>
      <c r="G38" s="252" t="s">
        <v>140</v>
      </c>
      <c r="H38" s="36">
        <v>4</v>
      </c>
      <c r="I38" s="250" t="s">
        <v>672</v>
      </c>
      <c r="J38" s="512"/>
      <c r="K38" s="507"/>
      <c r="L38" s="508"/>
      <c r="M38" s="36">
        <v>4</v>
      </c>
      <c r="N38" s="512"/>
      <c r="O38" s="507"/>
      <c r="P38" s="507"/>
      <c r="Q38" s="507"/>
      <c r="R38" s="507"/>
      <c r="S38" s="507"/>
      <c r="T38" s="507"/>
      <c r="U38" s="507"/>
      <c r="V38" s="507"/>
      <c r="W38" s="508"/>
      <c r="X38" s="502"/>
    </row>
    <row r="39" spans="1:24" ht="24" x14ac:dyDescent="0.2">
      <c r="A39" s="500"/>
      <c r="B39" s="500"/>
      <c r="C39" s="500"/>
      <c r="D39" s="500"/>
      <c r="E39" s="249" t="s">
        <v>707</v>
      </c>
      <c r="F39" s="250" t="s">
        <v>708</v>
      </c>
      <c r="G39" s="251" t="s">
        <v>3</v>
      </c>
      <c r="H39" s="36">
        <v>4</v>
      </c>
      <c r="I39" s="250" t="s">
        <v>675</v>
      </c>
      <c r="J39" s="512"/>
      <c r="K39" s="507"/>
      <c r="L39" s="508"/>
      <c r="M39" s="36">
        <v>4</v>
      </c>
      <c r="N39" s="512"/>
      <c r="O39" s="507"/>
      <c r="P39" s="507"/>
      <c r="Q39" s="507"/>
      <c r="R39" s="507"/>
      <c r="S39" s="507"/>
      <c r="T39" s="507"/>
      <c r="U39" s="507"/>
      <c r="V39" s="507"/>
      <c r="W39" s="508"/>
      <c r="X39" s="502"/>
    </row>
    <row r="40" spans="1:24" ht="24" x14ac:dyDescent="0.2">
      <c r="A40" s="500"/>
      <c r="B40" s="500"/>
      <c r="C40" s="500"/>
      <c r="D40" s="500"/>
      <c r="E40" s="249" t="s">
        <v>170</v>
      </c>
      <c r="F40" s="250" t="s">
        <v>709</v>
      </c>
      <c r="G40" s="252" t="s">
        <v>140</v>
      </c>
      <c r="H40" s="36">
        <v>8</v>
      </c>
      <c r="I40" s="250" t="s">
        <v>672</v>
      </c>
      <c r="J40" s="512"/>
      <c r="K40" s="507"/>
      <c r="L40" s="508"/>
      <c r="M40" s="36">
        <v>8</v>
      </c>
      <c r="N40" s="512"/>
      <c r="O40" s="507"/>
      <c r="P40" s="507"/>
      <c r="Q40" s="507"/>
      <c r="R40" s="507"/>
      <c r="S40" s="507"/>
      <c r="T40" s="507"/>
      <c r="U40" s="507"/>
      <c r="V40" s="507"/>
      <c r="W40" s="508"/>
      <c r="X40" s="502"/>
    </row>
    <row r="41" spans="1:24" ht="24" x14ac:dyDescent="0.2">
      <c r="A41" s="500"/>
      <c r="B41" s="500"/>
      <c r="C41" s="500"/>
      <c r="D41" s="500"/>
      <c r="E41" s="249" t="s">
        <v>171</v>
      </c>
      <c r="F41" s="250" t="s">
        <v>710</v>
      </c>
      <c r="G41" s="252" t="s">
        <v>140</v>
      </c>
      <c r="H41" s="36">
        <v>21</v>
      </c>
      <c r="I41" s="250" t="s">
        <v>672</v>
      </c>
      <c r="J41" s="512"/>
      <c r="K41" s="507"/>
      <c r="L41" s="508"/>
      <c r="M41" s="36">
        <v>21</v>
      </c>
      <c r="N41" s="512"/>
      <c r="O41" s="507"/>
      <c r="P41" s="507"/>
      <c r="Q41" s="507"/>
      <c r="R41" s="507"/>
      <c r="S41" s="507"/>
      <c r="T41" s="507"/>
      <c r="U41" s="507"/>
      <c r="V41" s="507"/>
      <c r="W41" s="508"/>
      <c r="X41" s="502"/>
    </row>
    <row r="42" spans="1:24" ht="24" x14ac:dyDescent="0.2">
      <c r="A42" s="500"/>
      <c r="B42" s="500"/>
      <c r="C42" s="500"/>
      <c r="D42" s="500"/>
      <c r="E42" s="249" t="s">
        <v>711</v>
      </c>
      <c r="F42" s="250" t="s">
        <v>712</v>
      </c>
      <c r="G42" s="251" t="s">
        <v>3</v>
      </c>
      <c r="H42" s="36">
        <v>4</v>
      </c>
      <c r="I42" s="250" t="s">
        <v>675</v>
      </c>
      <c r="J42" s="512"/>
      <c r="K42" s="507"/>
      <c r="L42" s="508"/>
      <c r="M42" s="36">
        <v>4</v>
      </c>
      <c r="N42" s="512"/>
      <c r="O42" s="507"/>
      <c r="P42" s="507"/>
      <c r="Q42" s="507"/>
      <c r="R42" s="507"/>
      <c r="S42" s="507"/>
      <c r="T42" s="507"/>
      <c r="U42" s="507"/>
      <c r="V42" s="507"/>
      <c r="W42" s="508"/>
      <c r="X42" s="502"/>
    </row>
    <row r="43" spans="1:24" ht="24" x14ac:dyDescent="0.2">
      <c r="A43" s="500"/>
      <c r="B43" s="500"/>
      <c r="C43" s="500"/>
      <c r="D43" s="500"/>
      <c r="E43" s="249" t="s">
        <v>180</v>
      </c>
      <c r="F43" s="250" t="s">
        <v>713</v>
      </c>
      <c r="G43" s="252" t="s">
        <v>140</v>
      </c>
      <c r="H43" s="36">
        <v>7</v>
      </c>
      <c r="I43" s="250" t="s">
        <v>672</v>
      </c>
      <c r="J43" s="512"/>
      <c r="K43" s="507"/>
      <c r="L43" s="508"/>
      <c r="M43" s="36">
        <v>6</v>
      </c>
      <c r="N43" s="512"/>
      <c r="O43" s="507"/>
      <c r="P43" s="507"/>
      <c r="Q43" s="507"/>
      <c r="R43" s="507"/>
      <c r="S43" s="507"/>
      <c r="T43" s="507"/>
      <c r="U43" s="507"/>
      <c r="V43" s="507"/>
      <c r="W43" s="508"/>
      <c r="X43" s="502"/>
    </row>
    <row r="44" spans="1:24" x14ac:dyDescent="0.2">
      <c r="A44" s="500"/>
      <c r="B44" s="500"/>
      <c r="C44" s="500"/>
      <c r="D44" s="500"/>
      <c r="E44" s="249" t="s">
        <v>227</v>
      </c>
      <c r="F44" s="250" t="s">
        <v>714</v>
      </c>
      <c r="G44" s="252" t="s">
        <v>140</v>
      </c>
      <c r="H44" s="36">
        <v>1</v>
      </c>
      <c r="I44" s="250" t="s">
        <v>672</v>
      </c>
      <c r="J44" s="512"/>
      <c r="K44" s="507"/>
      <c r="L44" s="508"/>
      <c r="M44" s="36">
        <v>1</v>
      </c>
      <c r="N44" s="512"/>
      <c r="O44" s="507"/>
      <c r="P44" s="507"/>
      <c r="Q44" s="507"/>
      <c r="R44" s="507"/>
      <c r="S44" s="507"/>
      <c r="T44" s="507"/>
      <c r="U44" s="507"/>
      <c r="V44" s="507"/>
      <c r="W44" s="508"/>
      <c r="X44" s="502"/>
    </row>
    <row r="45" spans="1:24" x14ac:dyDescent="0.2">
      <c r="A45" s="501"/>
      <c r="B45" s="501"/>
      <c r="C45" s="501"/>
      <c r="D45" s="501"/>
      <c r="E45" s="249" t="s">
        <v>229</v>
      </c>
      <c r="F45" s="250" t="s">
        <v>715</v>
      </c>
      <c r="G45" s="252" t="s">
        <v>140</v>
      </c>
      <c r="H45" s="36">
        <v>4</v>
      </c>
      <c r="I45" s="250" t="s">
        <v>672</v>
      </c>
      <c r="J45" s="513"/>
      <c r="K45" s="510"/>
      <c r="L45" s="511"/>
      <c r="M45" s="36">
        <v>4</v>
      </c>
      <c r="N45" s="513"/>
      <c r="O45" s="510"/>
      <c r="P45" s="510"/>
      <c r="Q45" s="510"/>
      <c r="R45" s="510"/>
      <c r="S45" s="510"/>
      <c r="T45" s="510"/>
      <c r="U45" s="510"/>
      <c r="V45" s="510"/>
      <c r="W45" s="511"/>
      <c r="X45" s="503"/>
    </row>
    <row r="46" spans="1:24" ht="36" x14ac:dyDescent="0.2">
      <c r="A46" s="369"/>
      <c r="B46" s="369"/>
      <c r="C46" s="369"/>
      <c r="D46" s="369" t="s">
        <v>665</v>
      </c>
      <c r="E46" s="247">
        <v>4</v>
      </c>
      <c r="F46" s="26" t="s">
        <v>716</v>
      </c>
      <c r="G46" s="26"/>
      <c r="H46" s="60">
        <f>SUM(H47:H47)</f>
        <v>20</v>
      </c>
      <c r="I46" s="30"/>
      <c r="J46" s="30">
        <f>H46</f>
        <v>20</v>
      </c>
      <c r="K46" s="28">
        <v>1105744267</v>
      </c>
      <c r="L46" s="27"/>
      <c r="M46" s="60">
        <f>SUM(M47)</f>
        <v>20</v>
      </c>
      <c r="N46" s="29">
        <v>822780874</v>
      </c>
      <c r="O46" s="29">
        <v>0</v>
      </c>
      <c r="P46" s="248" t="s">
        <v>717</v>
      </c>
      <c r="Q46" s="31">
        <f>J46</f>
        <v>20</v>
      </c>
      <c r="R46" s="32">
        <v>44030</v>
      </c>
      <c r="S46" s="32">
        <v>40178</v>
      </c>
      <c r="T46" s="60">
        <f>+J46-Q46</f>
        <v>0</v>
      </c>
      <c r="U46" s="61">
        <f>+M46/H46</f>
        <v>1</v>
      </c>
      <c r="V46" s="61">
        <f>+Q46/J46</f>
        <v>1</v>
      </c>
      <c r="W46" s="61">
        <f>+N46/K46</f>
        <v>0.74409689342752883</v>
      </c>
      <c r="X46" s="514" t="s">
        <v>718</v>
      </c>
    </row>
    <row r="47" spans="1:24" ht="18" x14ac:dyDescent="0.2">
      <c r="A47" s="370"/>
      <c r="B47" s="370"/>
      <c r="C47" s="370"/>
      <c r="D47" s="370"/>
      <c r="E47" s="249" t="s">
        <v>80</v>
      </c>
      <c r="F47" s="33" t="s">
        <v>719</v>
      </c>
      <c r="G47" s="252" t="s">
        <v>140</v>
      </c>
      <c r="H47" s="36">
        <v>20</v>
      </c>
      <c r="I47" s="250" t="s">
        <v>672</v>
      </c>
      <c r="J47" s="361" t="s">
        <v>55</v>
      </c>
      <c r="K47" s="361"/>
      <c r="L47" s="361"/>
      <c r="M47" s="36">
        <v>20</v>
      </c>
      <c r="N47" s="361" t="s">
        <v>55</v>
      </c>
      <c r="O47" s="361"/>
      <c r="P47" s="361"/>
      <c r="Q47" s="361"/>
      <c r="R47" s="361"/>
      <c r="S47" s="361"/>
      <c r="T47" s="361"/>
      <c r="U47" s="361"/>
      <c r="V47" s="361"/>
      <c r="W47" s="361"/>
      <c r="X47" s="514"/>
    </row>
    <row r="48" spans="1:24" ht="132" x14ac:dyDescent="0.2">
      <c r="A48" s="398"/>
      <c r="B48" s="398"/>
      <c r="C48" s="398"/>
      <c r="D48" s="398" t="s">
        <v>665</v>
      </c>
      <c r="E48" s="247">
        <v>5</v>
      </c>
      <c r="F48" s="26" t="s">
        <v>720</v>
      </c>
      <c r="G48" s="26"/>
      <c r="H48" s="60">
        <f>SUM(H49:H56)</f>
        <v>11</v>
      </c>
      <c r="I48" s="30"/>
      <c r="J48" s="30">
        <f>H48</f>
        <v>11</v>
      </c>
      <c r="K48" s="28">
        <v>1997524316</v>
      </c>
      <c r="L48" s="27"/>
      <c r="M48" s="60">
        <f>SUM(M49:M56)</f>
        <v>10</v>
      </c>
      <c r="N48" s="29">
        <v>1925161938</v>
      </c>
      <c r="O48" s="29">
        <v>0</v>
      </c>
      <c r="P48" s="248" t="s">
        <v>721</v>
      </c>
      <c r="Q48" s="31">
        <f>J48</f>
        <v>11</v>
      </c>
      <c r="R48" s="32">
        <v>44030</v>
      </c>
      <c r="S48" s="32">
        <v>40178</v>
      </c>
      <c r="T48" s="60">
        <f>+J48-Q48</f>
        <v>0</v>
      </c>
      <c r="U48" s="61">
        <f>+M48/H48</f>
        <v>0.90909090909090906</v>
      </c>
      <c r="V48" s="61">
        <f>+Q48/J48</f>
        <v>1</v>
      </c>
      <c r="W48" s="61">
        <f>+N48/K48</f>
        <v>0.96377396889720768</v>
      </c>
      <c r="X48" s="427" t="s">
        <v>722</v>
      </c>
    </row>
    <row r="49" spans="1:24" ht="36" x14ac:dyDescent="0.2">
      <c r="A49" s="499"/>
      <c r="B49" s="499"/>
      <c r="C49" s="499"/>
      <c r="D49" s="499"/>
      <c r="E49" s="249" t="s">
        <v>62</v>
      </c>
      <c r="F49" s="250" t="s">
        <v>723</v>
      </c>
      <c r="G49" s="252" t="s">
        <v>140</v>
      </c>
      <c r="H49" s="253">
        <v>1</v>
      </c>
      <c r="I49" s="250" t="s">
        <v>672</v>
      </c>
      <c r="J49" s="504" t="s">
        <v>55</v>
      </c>
      <c r="K49" s="402"/>
      <c r="L49" s="403"/>
      <c r="M49" s="253">
        <v>1</v>
      </c>
      <c r="N49" s="400" t="s">
        <v>55</v>
      </c>
      <c r="O49" s="402"/>
      <c r="P49" s="402"/>
      <c r="Q49" s="402"/>
      <c r="R49" s="402"/>
      <c r="S49" s="402"/>
      <c r="T49" s="402"/>
      <c r="U49" s="402"/>
      <c r="V49" s="402"/>
      <c r="W49" s="403"/>
      <c r="X49" s="428"/>
    </row>
    <row r="50" spans="1:24" ht="36" x14ac:dyDescent="0.2">
      <c r="A50" s="499"/>
      <c r="B50" s="499"/>
      <c r="C50" s="499"/>
      <c r="D50" s="499"/>
      <c r="E50" s="249" t="s">
        <v>63</v>
      </c>
      <c r="F50" s="250" t="s">
        <v>724</v>
      </c>
      <c r="G50" s="252" t="s">
        <v>140</v>
      </c>
      <c r="H50" s="253">
        <v>1</v>
      </c>
      <c r="I50" s="250" t="s">
        <v>672</v>
      </c>
      <c r="J50" s="505"/>
      <c r="K50" s="404"/>
      <c r="L50" s="405"/>
      <c r="M50" s="253">
        <v>1</v>
      </c>
      <c r="N50" s="401"/>
      <c r="O50" s="404"/>
      <c r="P50" s="404"/>
      <c r="Q50" s="404"/>
      <c r="R50" s="404"/>
      <c r="S50" s="404"/>
      <c r="T50" s="404"/>
      <c r="U50" s="404"/>
      <c r="V50" s="404"/>
      <c r="W50" s="405"/>
      <c r="X50" s="428"/>
    </row>
    <row r="51" spans="1:24" ht="48" x14ac:dyDescent="0.2">
      <c r="A51" s="499"/>
      <c r="B51" s="499"/>
      <c r="C51" s="499"/>
      <c r="D51" s="499"/>
      <c r="E51" s="249" t="s">
        <v>64</v>
      </c>
      <c r="F51" s="250" t="s">
        <v>725</v>
      </c>
      <c r="G51" s="252" t="s">
        <v>140</v>
      </c>
      <c r="H51" s="253">
        <v>1</v>
      </c>
      <c r="I51" s="250" t="s">
        <v>672</v>
      </c>
      <c r="J51" s="505"/>
      <c r="K51" s="404"/>
      <c r="L51" s="405"/>
      <c r="M51" s="253">
        <v>1</v>
      </c>
      <c r="N51" s="401"/>
      <c r="O51" s="404"/>
      <c r="P51" s="404"/>
      <c r="Q51" s="404"/>
      <c r="R51" s="404"/>
      <c r="S51" s="404"/>
      <c r="T51" s="404"/>
      <c r="U51" s="404"/>
      <c r="V51" s="404"/>
      <c r="W51" s="405"/>
      <c r="X51" s="428"/>
    </row>
    <row r="52" spans="1:24" ht="48" x14ac:dyDescent="0.2">
      <c r="A52" s="499"/>
      <c r="B52" s="499"/>
      <c r="C52" s="499"/>
      <c r="D52" s="499"/>
      <c r="E52" s="249" t="s">
        <v>65</v>
      </c>
      <c r="F52" s="250" t="s">
        <v>726</v>
      </c>
      <c r="G52" s="252" t="s">
        <v>140</v>
      </c>
      <c r="H52" s="253">
        <v>1</v>
      </c>
      <c r="I52" s="250" t="s">
        <v>672</v>
      </c>
      <c r="J52" s="505"/>
      <c r="K52" s="404"/>
      <c r="L52" s="405"/>
      <c r="M52" s="253">
        <v>1</v>
      </c>
      <c r="N52" s="401"/>
      <c r="O52" s="404"/>
      <c r="P52" s="404"/>
      <c r="Q52" s="404"/>
      <c r="R52" s="404"/>
      <c r="S52" s="404"/>
      <c r="T52" s="404"/>
      <c r="U52" s="404"/>
      <c r="V52" s="404"/>
      <c r="W52" s="405"/>
      <c r="X52" s="428"/>
    </row>
    <row r="53" spans="1:24" ht="36" x14ac:dyDescent="0.2">
      <c r="A53" s="499"/>
      <c r="B53" s="499"/>
      <c r="C53" s="499"/>
      <c r="D53" s="499"/>
      <c r="E53" s="249" t="s">
        <v>291</v>
      </c>
      <c r="F53" s="250" t="s">
        <v>727</v>
      </c>
      <c r="G53" s="252" t="s">
        <v>140</v>
      </c>
      <c r="H53" s="253">
        <v>1</v>
      </c>
      <c r="I53" s="250" t="s">
        <v>672</v>
      </c>
      <c r="J53" s="505"/>
      <c r="K53" s="404"/>
      <c r="L53" s="405"/>
      <c r="M53" s="253">
        <v>1</v>
      </c>
      <c r="N53" s="401"/>
      <c r="O53" s="404"/>
      <c r="P53" s="404"/>
      <c r="Q53" s="404"/>
      <c r="R53" s="404"/>
      <c r="S53" s="404"/>
      <c r="T53" s="404"/>
      <c r="U53" s="404"/>
      <c r="V53" s="404"/>
      <c r="W53" s="405"/>
      <c r="X53" s="428"/>
    </row>
    <row r="54" spans="1:24" ht="48" x14ac:dyDescent="0.2">
      <c r="A54" s="500"/>
      <c r="B54" s="500"/>
      <c r="C54" s="500"/>
      <c r="D54" s="500"/>
      <c r="E54" s="249" t="s">
        <v>293</v>
      </c>
      <c r="F54" s="250" t="s">
        <v>728</v>
      </c>
      <c r="G54" s="252" t="s">
        <v>140</v>
      </c>
      <c r="H54" s="253">
        <v>1</v>
      </c>
      <c r="I54" s="250" t="s">
        <v>672</v>
      </c>
      <c r="J54" s="506"/>
      <c r="K54" s="507"/>
      <c r="L54" s="508"/>
      <c r="M54" s="253">
        <v>1</v>
      </c>
      <c r="N54" s="512"/>
      <c r="O54" s="507"/>
      <c r="P54" s="507"/>
      <c r="Q54" s="507"/>
      <c r="R54" s="507"/>
      <c r="S54" s="507"/>
      <c r="T54" s="507"/>
      <c r="U54" s="507"/>
      <c r="V54" s="507"/>
      <c r="W54" s="508"/>
      <c r="X54" s="502"/>
    </row>
    <row r="55" spans="1:24" ht="36" x14ac:dyDescent="0.2">
      <c r="A55" s="500"/>
      <c r="B55" s="500"/>
      <c r="C55" s="500"/>
      <c r="D55" s="500"/>
      <c r="E55" s="249" t="s">
        <v>729</v>
      </c>
      <c r="F55" s="250" t="s">
        <v>730</v>
      </c>
      <c r="G55" s="252" t="s">
        <v>140</v>
      </c>
      <c r="H55" s="253">
        <v>1</v>
      </c>
      <c r="I55" s="250" t="s">
        <v>672</v>
      </c>
      <c r="J55" s="506"/>
      <c r="K55" s="507"/>
      <c r="L55" s="508"/>
      <c r="M55" s="253">
        <v>0</v>
      </c>
      <c r="N55" s="512"/>
      <c r="O55" s="507"/>
      <c r="P55" s="507"/>
      <c r="Q55" s="507"/>
      <c r="R55" s="507"/>
      <c r="S55" s="507"/>
      <c r="T55" s="507"/>
      <c r="U55" s="507"/>
      <c r="V55" s="507"/>
      <c r="W55" s="508"/>
      <c r="X55" s="502"/>
    </row>
    <row r="56" spans="1:24" x14ac:dyDescent="0.2">
      <c r="A56" s="501"/>
      <c r="B56" s="501"/>
      <c r="C56" s="501"/>
      <c r="D56" s="501"/>
      <c r="E56" s="249" t="s">
        <v>731</v>
      </c>
      <c r="F56" s="250" t="s">
        <v>270</v>
      </c>
      <c r="G56" s="252" t="s">
        <v>140</v>
      </c>
      <c r="H56" s="253">
        <v>4</v>
      </c>
      <c r="I56" s="250" t="s">
        <v>672</v>
      </c>
      <c r="J56" s="509"/>
      <c r="K56" s="510"/>
      <c r="L56" s="511"/>
      <c r="M56" s="253">
        <v>4</v>
      </c>
      <c r="N56" s="513"/>
      <c r="O56" s="510"/>
      <c r="P56" s="510"/>
      <c r="Q56" s="510"/>
      <c r="R56" s="510"/>
      <c r="S56" s="510"/>
      <c r="T56" s="510"/>
      <c r="U56" s="510"/>
      <c r="V56" s="510"/>
      <c r="W56" s="511"/>
      <c r="X56" s="503"/>
    </row>
    <row r="57" spans="1:24" ht="24" x14ac:dyDescent="0.2">
      <c r="A57" s="369"/>
      <c r="B57" s="369"/>
      <c r="C57" s="369"/>
      <c r="D57" s="369" t="s">
        <v>665</v>
      </c>
      <c r="E57" s="247">
        <v>6</v>
      </c>
      <c r="F57" s="26" t="s">
        <v>732</v>
      </c>
      <c r="G57" s="26"/>
      <c r="H57" s="60">
        <f>SUM(H58:H58)</f>
        <v>2</v>
      </c>
      <c r="I57" s="30"/>
      <c r="J57" s="30">
        <f>H57</f>
        <v>2</v>
      </c>
      <c r="K57" s="28">
        <v>37619859</v>
      </c>
      <c r="L57" s="27"/>
      <c r="M57" s="60">
        <f>SUM(M58)</f>
        <v>2</v>
      </c>
      <c r="N57" s="29">
        <v>23091880</v>
      </c>
      <c r="O57" s="29">
        <v>0</v>
      </c>
      <c r="P57" s="248" t="s">
        <v>733</v>
      </c>
      <c r="Q57" s="31">
        <f>J57</f>
        <v>2</v>
      </c>
      <c r="R57" s="32">
        <v>44030</v>
      </c>
      <c r="S57" s="32">
        <v>40178</v>
      </c>
      <c r="T57" s="60">
        <f>+J57-Q57</f>
        <v>0</v>
      </c>
      <c r="U57" s="61">
        <f>+M57/H57</f>
        <v>1</v>
      </c>
      <c r="V57" s="61">
        <f>+Q57/J57</f>
        <v>1</v>
      </c>
      <c r="W57" s="61">
        <f>+N57/K57</f>
        <v>0.61382154568947211</v>
      </c>
      <c r="X57" s="514" t="s">
        <v>734</v>
      </c>
    </row>
    <row r="58" spans="1:24" ht="24" x14ac:dyDescent="0.2">
      <c r="A58" s="370"/>
      <c r="B58" s="370"/>
      <c r="C58" s="370"/>
      <c r="D58" s="370"/>
      <c r="E58" s="249" t="s">
        <v>66</v>
      </c>
      <c r="F58" s="33" t="s">
        <v>735</v>
      </c>
      <c r="G58" s="252" t="s">
        <v>140</v>
      </c>
      <c r="H58" s="253">
        <v>2</v>
      </c>
      <c r="I58" s="250" t="s">
        <v>672</v>
      </c>
      <c r="J58" s="361" t="s">
        <v>55</v>
      </c>
      <c r="K58" s="361"/>
      <c r="L58" s="361"/>
      <c r="M58" s="36">
        <v>2</v>
      </c>
      <c r="N58" s="361" t="s">
        <v>55</v>
      </c>
      <c r="O58" s="361"/>
      <c r="P58" s="361"/>
      <c r="Q58" s="361"/>
      <c r="R58" s="361"/>
      <c r="S58" s="361"/>
      <c r="T58" s="361"/>
      <c r="U58" s="361"/>
      <c r="V58" s="361"/>
      <c r="W58" s="361"/>
      <c r="X58" s="514"/>
    </row>
    <row r="59" spans="1:24" ht="36" x14ac:dyDescent="0.2">
      <c r="A59" s="369"/>
      <c r="B59" s="369"/>
      <c r="C59" s="369"/>
      <c r="D59" s="369" t="s">
        <v>665</v>
      </c>
      <c r="E59" s="247">
        <v>7</v>
      </c>
      <c r="F59" s="26" t="s">
        <v>736</v>
      </c>
      <c r="G59" s="26"/>
      <c r="H59" s="60">
        <f>SUM(H60:H60)</f>
        <v>13</v>
      </c>
      <c r="I59" s="30"/>
      <c r="J59" s="30">
        <f>H59</f>
        <v>13</v>
      </c>
      <c r="K59" s="28">
        <v>425276739</v>
      </c>
      <c r="L59" s="27"/>
      <c r="M59" s="60">
        <f>SUM(M60)</f>
        <v>9</v>
      </c>
      <c r="N59" s="29">
        <v>321205120</v>
      </c>
      <c r="O59" s="29">
        <v>0</v>
      </c>
      <c r="P59" s="248" t="s">
        <v>717</v>
      </c>
      <c r="Q59" s="31">
        <f>J59</f>
        <v>13</v>
      </c>
      <c r="R59" s="32">
        <v>44030</v>
      </c>
      <c r="S59" s="32">
        <v>40178</v>
      </c>
      <c r="T59" s="60">
        <f>+J59-Q59</f>
        <v>0</v>
      </c>
      <c r="U59" s="61">
        <f>+M59/H59</f>
        <v>0.69230769230769229</v>
      </c>
      <c r="V59" s="61">
        <f>+Q59/J59</f>
        <v>1</v>
      </c>
      <c r="W59" s="61">
        <f>+N59/K59</f>
        <v>0.75528494870254359</v>
      </c>
      <c r="X59" s="514" t="s">
        <v>737</v>
      </c>
    </row>
    <row r="60" spans="1:24" ht="18" x14ac:dyDescent="0.2">
      <c r="A60" s="370"/>
      <c r="B60" s="370"/>
      <c r="C60" s="370"/>
      <c r="D60" s="370"/>
      <c r="E60" s="249" t="s">
        <v>367</v>
      </c>
      <c r="F60" s="33" t="s">
        <v>738</v>
      </c>
      <c r="G60" s="252" t="s">
        <v>140</v>
      </c>
      <c r="H60" s="253">
        <v>13</v>
      </c>
      <c r="I60" s="250" t="s">
        <v>672</v>
      </c>
      <c r="J60" s="361" t="s">
        <v>55</v>
      </c>
      <c r="K60" s="361"/>
      <c r="L60" s="361"/>
      <c r="M60" s="36">
        <v>9</v>
      </c>
      <c r="N60" s="361" t="s">
        <v>55</v>
      </c>
      <c r="O60" s="361"/>
      <c r="P60" s="361"/>
      <c r="Q60" s="361"/>
      <c r="R60" s="361"/>
      <c r="S60" s="361"/>
      <c r="T60" s="361"/>
      <c r="U60" s="361"/>
      <c r="V60" s="361"/>
      <c r="W60" s="361"/>
      <c r="X60" s="514"/>
    </row>
    <row r="61" spans="1:24" ht="60" x14ac:dyDescent="0.2">
      <c r="A61" s="369"/>
      <c r="B61" s="369"/>
      <c r="C61" s="369"/>
      <c r="D61" s="369" t="s">
        <v>665</v>
      </c>
      <c r="E61" s="247">
        <v>8</v>
      </c>
      <c r="F61" s="26" t="s">
        <v>739</v>
      </c>
      <c r="G61" s="26"/>
      <c r="H61" s="60">
        <f>SUM(H62:H62)</f>
        <v>16</v>
      </c>
      <c r="I61" s="30"/>
      <c r="J61" s="30">
        <f>H61</f>
        <v>16</v>
      </c>
      <c r="K61" s="28">
        <v>700000000</v>
      </c>
      <c r="L61" s="27"/>
      <c r="M61" s="60">
        <f>SUM(M62)</f>
        <v>14</v>
      </c>
      <c r="N61" s="29">
        <v>700000000</v>
      </c>
      <c r="O61" s="29">
        <v>0</v>
      </c>
      <c r="P61" s="248" t="s">
        <v>717</v>
      </c>
      <c r="Q61" s="31">
        <f>J61</f>
        <v>16</v>
      </c>
      <c r="R61" s="32">
        <v>44030</v>
      </c>
      <c r="S61" s="32">
        <v>40178</v>
      </c>
      <c r="T61" s="60">
        <f>+J61-Q61</f>
        <v>0</v>
      </c>
      <c r="U61" s="61">
        <f>+M61/H61</f>
        <v>0.875</v>
      </c>
      <c r="V61" s="61">
        <f>+Q61/J61</f>
        <v>1</v>
      </c>
      <c r="W61" s="61">
        <f>+N61/K61</f>
        <v>1</v>
      </c>
      <c r="X61" s="514" t="s">
        <v>740</v>
      </c>
    </row>
    <row r="62" spans="1:24" ht="24" x14ac:dyDescent="0.2">
      <c r="A62" s="370"/>
      <c r="B62" s="370"/>
      <c r="C62" s="370"/>
      <c r="D62" s="370"/>
      <c r="E62" s="249" t="s">
        <v>397</v>
      </c>
      <c r="F62" s="33" t="s">
        <v>741</v>
      </c>
      <c r="G62" s="252" t="s">
        <v>140</v>
      </c>
      <c r="H62" s="253">
        <v>16</v>
      </c>
      <c r="I62" s="250" t="s">
        <v>672</v>
      </c>
      <c r="J62" s="361" t="s">
        <v>55</v>
      </c>
      <c r="K62" s="361"/>
      <c r="L62" s="361"/>
      <c r="M62" s="36">
        <v>14</v>
      </c>
      <c r="N62" s="361" t="s">
        <v>55</v>
      </c>
      <c r="O62" s="361"/>
      <c r="P62" s="361"/>
      <c r="Q62" s="361"/>
      <c r="R62" s="361"/>
      <c r="S62" s="361"/>
      <c r="T62" s="361"/>
      <c r="U62" s="361"/>
      <c r="V62" s="361"/>
      <c r="W62" s="361"/>
      <c r="X62" s="514"/>
    </row>
    <row r="63" spans="1:24" ht="36" x14ac:dyDescent="0.2">
      <c r="A63" s="369"/>
      <c r="B63" s="369"/>
      <c r="C63" s="369"/>
      <c r="D63" s="369" t="s">
        <v>665</v>
      </c>
      <c r="E63" s="247">
        <v>9</v>
      </c>
      <c r="F63" s="26" t="s">
        <v>742</v>
      </c>
      <c r="G63" s="26"/>
      <c r="H63" s="60">
        <f>SUM(H64:H64)</f>
        <v>1</v>
      </c>
      <c r="I63" s="30"/>
      <c r="J63" s="30">
        <f>H63</f>
        <v>1</v>
      </c>
      <c r="K63" s="28">
        <v>1000000000</v>
      </c>
      <c r="L63" s="27"/>
      <c r="M63" s="60">
        <f>SUM(M64)</f>
        <v>1</v>
      </c>
      <c r="N63" s="29">
        <v>997231890</v>
      </c>
      <c r="O63" s="29">
        <v>0</v>
      </c>
      <c r="P63" s="248" t="s">
        <v>717</v>
      </c>
      <c r="Q63" s="31">
        <f>J63</f>
        <v>1</v>
      </c>
      <c r="R63" s="32">
        <v>44030</v>
      </c>
      <c r="S63" s="32">
        <v>40178</v>
      </c>
      <c r="T63" s="60">
        <f>+J63-Q63</f>
        <v>0</v>
      </c>
      <c r="U63" s="61">
        <f>+M63/H63</f>
        <v>1</v>
      </c>
      <c r="V63" s="61">
        <f>+Q63/J63</f>
        <v>1</v>
      </c>
      <c r="W63" s="61">
        <f>+N63/K63</f>
        <v>0.99723189000000001</v>
      </c>
      <c r="X63" s="514" t="s">
        <v>743</v>
      </c>
    </row>
    <row r="64" spans="1:24" ht="24" x14ac:dyDescent="0.2">
      <c r="A64" s="370"/>
      <c r="B64" s="370"/>
      <c r="C64" s="370"/>
      <c r="D64" s="370"/>
      <c r="E64" s="249" t="s">
        <v>409</v>
      </c>
      <c r="F64" s="33" t="s">
        <v>744</v>
      </c>
      <c r="G64" s="252" t="s">
        <v>140</v>
      </c>
      <c r="H64" s="253">
        <v>1</v>
      </c>
      <c r="I64" s="250" t="s">
        <v>672</v>
      </c>
      <c r="J64" s="361" t="s">
        <v>55</v>
      </c>
      <c r="K64" s="361"/>
      <c r="L64" s="361"/>
      <c r="M64" s="36">
        <v>1</v>
      </c>
      <c r="N64" s="361" t="s">
        <v>55</v>
      </c>
      <c r="O64" s="361"/>
      <c r="P64" s="361"/>
      <c r="Q64" s="361"/>
      <c r="R64" s="361"/>
      <c r="S64" s="361"/>
      <c r="T64" s="361"/>
      <c r="U64" s="361"/>
      <c r="V64" s="361"/>
      <c r="W64" s="361"/>
      <c r="X64" s="514"/>
    </row>
    <row r="65" spans="1:24" ht="324" x14ac:dyDescent="0.2">
      <c r="A65" s="398"/>
      <c r="B65" s="398"/>
      <c r="C65" s="398"/>
      <c r="D65" s="398" t="s">
        <v>665</v>
      </c>
      <c r="E65" s="247">
        <v>10</v>
      </c>
      <c r="F65" s="26" t="s">
        <v>745</v>
      </c>
      <c r="G65" s="26"/>
      <c r="H65" s="60">
        <f>SUM(H66:H92)</f>
        <v>86</v>
      </c>
      <c r="I65" s="30"/>
      <c r="J65" s="30">
        <f>H65</f>
        <v>86</v>
      </c>
      <c r="K65" s="28">
        <v>3323451588</v>
      </c>
      <c r="L65" s="27"/>
      <c r="M65" s="60">
        <f>SUM(M66:M92)</f>
        <v>42</v>
      </c>
      <c r="N65" s="29">
        <v>1880811477</v>
      </c>
      <c r="O65" s="29">
        <v>0</v>
      </c>
      <c r="P65" s="248" t="s">
        <v>746</v>
      </c>
      <c r="Q65" s="31">
        <f>J65</f>
        <v>86</v>
      </c>
      <c r="R65" s="32">
        <v>44030</v>
      </c>
      <c r="S65" s="32">
        <v>40178</v>
      </c>
      <c r="T65" s="60">
        <f>+J65-Q65</f>
        <v>0</v>
      </c>
      <c r="U65" s="61">
        <f>+M65/H65</f>
        <v>0.48837209302325579</v>
      </c>
      <c r="V65" s="61">
        <f>+Q65/J65</f>
        <v>1</v>
      </c>
      <c r="W65" s="61">
        <f>+N65/K65</f>
        <v>0.56592112964456998</v>
      </c>
      <c r="X65" s="427" t="s">
        <v>747</v>
      </c>
    </row>
    <row r="66" spans="1:24" ht="24" x14ac:dyDescent="0.2">
      <c r="A66" s="499"/>
      <c r="B66" s="499"/>
      <c r="C66" s="499"/>
      <c r="D66" s="499"/>
      <c r="E66" s="249" t="s">
        <v>426</v>
      </c>
      <c r="F66" s="160" t="s">
        <v>748</v>
      </c>
      <c r="G66" s="252" t="s">
        <v>140</v>
      </c>
      <c r="H66" s="253">
        <v>4</v>
      </c>
      <c r="I66" s="250" t="s">
        <v>672</v>
      </c>
      <c r="J66" s="504" t="s">
        <v>55</v>
      </c>
      <c r="K66" s="402"/>
      <c r="L66" s="403"/>
      <c r="M66" s="36">
        <v>1</v>
      </c>
      <c r="N66" s="400" t="s">
        <v>55</v>
      </c>
      <c r="O66" s="402"/>
      <c r="P66" s="402"/>
      <c r="Q66" s="402"/>
      <c r="R66" s="402"/>
      <c r="S66" s="402"/>
      <c r="T66" s="402"/>
      <c r="U66" s="402"/>
      <c r="V66" s="402"/>
      <c r="W66" s="403"/>
      <c r="X66" s="428"/>
    </row>
    <row r="67" spans="1:24" ht="48" x14ac:dyDescent="0.2">
      <c r="A67" s="499"/>
      <c r="B67" s="499"/>
      <c r="C67" s="499"/>
      <c r="D67" s="499"/>
      <c r="E67" s="249" t="s">
        <v>749</v>
      </c>
      <c r="F67" s="160" t="s">
        <v>750</v>
      </c>
      <c r="G67" s="251" t="s">
        <v>3</v>
      </c>
      <c r="H67" s="36">
        <v>4</v>
      </c>
      <c r="I67" s="250" t="s">
        <v>675</v>
      </c>
      <c r="J67" s="505"/>
      <c r="K67" s="404"/>
      <c r="L67" s="405"/>
      <c r="M67" s="36">
        <v>4</v>
      </c>
      <c r="N67" s="401"/>
      <c r="O67" s="404"/>
      <c r="P67" s="404"/>
      <c r="Q67" s="404"/>
      <c r="R67" s="404"/>
      <c r="S67" s="404"/>
      <c r="T67" s="404"/>
      <c r="U67" s="404"/>
      <c r="V67" s="404"/>
      <c r="W67" s="405"/>
      <c r="X67" s="428"/>
    </row>
    <row r="68" spans="1:24" ht="36" x14ac:dyDescent="0.2">
      <c r="A68" s="499"/>
      <c r="B68" s="499"/>
      <c r="C68" s="499"/>
      <c r="D68" s="499"/>
      <c r="E68" s="249" t="s">
        <v>428</v>
      </c>
      <c r="F68" s="160" t="s">
        <v>751</v>
      </c>
      <c r="G68" s="252" t="s">
        <v>140</v>
      </c>
      <c r="H68" s="253">
        <v>16</v>
      </c>
      <c r="I68" s="250" t="s">
        <v>672</v>
      </c>
      <c r="J68" s="505"/>
      <c r="K68" s="404"/>
      <c r="L68" s="405"/>
      <c r="M68" s="36">
        <v>12</v>
      </c>
      <c r="N68" s="401"/>
      <c r="O68" s="404"/>
      <c r="P68" s="404"/>
      <c r="Q68" s="404"/>
      <c r="R68" s="404"/>
      <c r="S68" s="404"/>
      <c r="T68" s="404"/>
      <c r="U68" s="404"/>
      <c r="V68" s="404"/>
      <c r="W68" s="405"/>
      <c r="X68" s="428"/>
    </row>
    <row r="69" spans="1:24" ht="48" x14ac:dyDescent="0.2">
      <c r="A69" s="499"/>
      <c r="B69" s="499"/>
      <c r="C69" s="499"/>
      <c r="D69" s="499"/>
      <c r="E69" s="249" t="s">
        <v>752</v>
      </c>
      <c r="F69" s="160" t="s">
        <v>753</v>
      </c>
      <c r="G69" s="252" t="s">
        <v>194</v>
      </c>
      <c r="H69" s="253">
        <v>1</v>
      </c>
      <c r="I69" s="250" t="s">
        <v>754</v>
      </c>
      <c r="J69" s="505"/>
      <c r="K69" s="404"/>
      <c r="L69" s="405"/>
      <c r="M69" s="36">
        <v>0</v>
      </c>
      <c r="N69" s="401"/>
      <c r="O69" s="404"/>
      <c r="P69" s="404"/>
      <c r="Q69" s="404"/>
      <c r="R69" s="404"/>
      <c r="S69" s="404"/>
      <c r="T69" s="404"/>
      <c r="U69" s="404"/>
      <c r="V69" s="404"/>
      <c r="W69" s="405"/>
      <c r="X69" s="428"/>
    </row>
    <row r="70" spans="1:24" ht="60" x14ac:dyDescent="0.2">
      <c r="A70" s="499"/>
      <c r="B70" s="499"/>
      <c r="C70" s="499"/>
      <c r="D70" s="499"/>
      <c r="E70" s="249" t="s">
        <v>755</v>
      </c>
      <c r="F70" s="160" t="s">
        <v>756</v>
      </c>
      <c r="G70" s="252" t="s">
        <v>194</v>
      </c>
      <c r="H70" s="253">
        <v>1</v>
      </c>
      <c r="I70" s="250" t="s">
        <v>754</v>
      </c>
      <c r="J70" s="505"/>
      <c r="K70" s="404"/>
      <c r="L70" s="405"/>
      <c r="M70" s="36">
        <v>0</v>
      </c>
      <c r="N70" s="401"/>
      <c r="O70" s="404"/>
      <c r="P70" s="404"/>
      <c r="Q70" s="404"/>
      <c r="R70" s="404"/>
      <c r="S70" s="404"/>
      <c r="T70" s="404"/>
      <c r="U70" s="404"/>
      <c r="V70" s="404"/>
      <c r="W70" s="405"/>
      <c r="X70" s="428"/>
    </row>
    <row r="71" spans="1:24" ht="36" x14ac:dyDescent="0.2">
      <c r="A71" s="499"/>
      <c r="B71" s="499"/>
      <c r="C71" s="499"/>
      <c r="D71" s="499"/>
      <c r="E71" s="249" t="s">
        <v>757</v>
      </c>
      <c r="F71" s="160" t="s">
        <v>758</v>
      </c>
      <c r="G71" s="252" t="s">
        <v>194</v>
      </c>
      <c r="H71" s="253">
        <v>1</v>
      </c>
      <c r="I71" s="250" t="s">
        <v>754</v>
      </c>
      <c r="J71" s="505"/>
      <c r="K71" s="404"/>
      <c r="L71" s="405"/>
      <c r="M71" s="36">
        <v>1</v>
      </c>
      <c r="N71" s="401"/>
      <c r="O71" s="404"/>
      <c r="P71" s="404"/>
      <c r="Q71" s="404"/>
      <c r="R71" s="404"/>
      <c r="S71" s="404"/>
      <c r="T71" s="404"/>
      <c r="U71" s="404"/>
      <c r="V71" s="404"/>
      <c r="W71" s="405"/>
      <c r="X71" s="428"/>
    </row>
    <row r="72" spans="1:24" ht="36" x14ac:dyDescent="0.2">
      <c r="A72" s="499"/>
      <c r="B72" s="499"/>
      <c r="C72" s="499"/>
      <c r="D72" s="499"/>
      <c r="E72" s="249" t="s">
        <v>759</v>
      </c>
      <c r="F72" s="160" t="s">
        <v>760</v>
      </c>
      <c r="G72" s="252" t="s">
        <v>194</v>
      </c>
      <c r="H72" s="253">
        <v>1</v>
      </c>
      <c r="I72" s="250" t="s">
        <v>761</v>
      </c>
      <c r="J72" s="505"/>
      <c r="K72" s="404"/>
      <c r="L72" s="405"/>
      <c r="M72" s="36">
        <v>0</v>
      </c>
      <c r="N72" s="401"/>
      <c r="O72" s="404"/>
      <c r="P72" s="404"/>
      <c r="Q72" s="404"/>
      <c r="R72" s="404"/>
      <c r="S72" s="404"/>
      <c r="T72" s="404"/>
      <c r="U72" s="404"/>
      <c r="V72" s="404"/>
      <c r="W72" s="405"/>
      <c r="X72" s="428"/>
    </row>
    <row r="73" spans="1:24" ht="36" x14ac:dyDescent="0.2">
      <c r="A73" s="499"/>
      <c r="B73" s="499"/>
      <c r="C73" s="499"/>
      <c r="D73" s="499"/>
      <c r="E73" s="249" t="s">
        <v>762</v>
      </c>
      <c r="F73" s="160" t="s">
        <v>763</v>
      </c>
      <c r="G73" s="252" t="s">
        <v>194</v>
      </c>
      <c r="H73" s="253">
        <v>2</v>
      </c>
      <c r="I73" s="250" t="s">
        <v>764</v>
      </c>
      <c r="J73" s="505"/>
      <c r="K73" s="404"/>
      <c r="L73" s="405"/>
      <c r="M73" s="36">
        <v>0</v>
      </c>
      <c r="N73" s="401"/>
      <c r="O73" s="404"/>
      <c r="P73" s="404"/>
      <c r="Q73" s="404"/>
      <c r="R73" s="404"/>
      <c r="S73" s="404"/>
      <c r="T73" s="404"/>
      <c r="U73" s="404"/>
      <c r="V73" s="404"/>
      <c r="W73" s="405"/>
      <c r="X73" s="428"/>
    </row>
    <row r="74" spans="1:24" ht="24" x14ac:dyDescent="0.2">
      <c r="A74" s="499"/>
      <c r="B74" s="499"/>
      <c r="C74" s="499"/>
      <c r="D74" s="499"/>
      <c r="E74" s="249" t="s">
        <v>765</v>
      </c>
      <c r="F74" s="160" t="s">
        <v>766</v>
      </c>
      <c r="G74" s="252" t="s">
        <v>194</v>
      </c>
      <c r="H74" s="253">
        <v>1</v>
      </c>
      <c r="I74" s="250" t="s">
        <v>767</v>
      </c>
      <c r="J74" s="505"/>
      <c r="K74" s="404"/>
      <c r="L74" s="405"/>
      <c r="M74" s="36">
        <v>0</v>
      </c>
      <c r="N74" s="401"/>
      <c r="O74" s="404"/>
      <c r="P74" s="404"/>
      <c r="Q74" s="404"/>
      <c r="R74" s="404"/>
      <c r="S74" s="404"/>
      <c r="T74" s="404"/>
      <c r="U74" s="404"/>
      <c r="V74" s="404"/>
      <c r="W74" s="405"/>
      <c r="X74" s="428"/>
    </row>
    <row r="75" spans="1:24" ht="24" x14ac:dyDescent="0.2">
      <c r="A75" s="499"/>
      <c r="B75" s="499"/>
      <c r="C75" s="499"/>
      <c r="D75" s="499"/>
      <c r="E75" s="249" t="s">
        <v>768</v>
      </c>
      <c r="F75" s="160" t="s">
        <v>769</v>
      </c>
      <c r="G75" s="252" t="s">
        <v>194</v>
      </c>
      <c r="H75" s="253">
        <v>1</v>
      </c>
      <c r="I75" s="250" t="s">
        <v>761</v>
      </c>
      <c r="J75" s="505"/>
      <c r="K75" s="404"/>
      <c r="L75" s="405"/>
      <c r="M75" s="36">
        <v>1</v>
      </c>
      <c r="N75" s="401"/>
      <c r="O75" s="404"/>
      <c r="P75" s="404"/>
      <c r="Q75" s="404"/>
      <c r="R75" s="404"/>
      <c r="S75" s="404"/>
      <c r="T75" s="404"/>
      <c r="U75" s="404"/>
      <c r="V75" s="404"/>
      <c r="W75" s="405"/>
      <c r="X75" s="428"/>
    </row>
    <row r="76" spans="1:24" ht="60" x14ac:dyDescent="0.2">
      <c r="A76" s="499"/>
      <c r="B76" s="499"/>
      <c r="C76" s="499"/>
      <c r="D76" s="499"/>
      <c r="E76" s="249" t="s">
        <v>770</v>
      </c>
      <c r="F76" s="160" t="s">
        <v>771</v>
      </c>
      <c r="G76" s="252" t="s">
        <v>194</v>
      </c>
      <c r="H76" s="253">
        <v>1</v>
      </c>
      <c r="I76" s="250" t="s">
        <v>761</v>
      </c>
      <c r="J76" s="505"/>
      <c r="K76" s="404"/>
      <c r="L76" s="405"/>
      <c r="M76" s="36">
        <v>1</v>
      </c>
      <c r="N76" s="401"/>
      <c r="O76" s="404"/>
      <c r="P76" s="404"/>
      <c r="Q76" s="404"/>
      <c r="R76" s="404"/>
      <c r="S76" s="404"/>
      <c r="T76" s="404"/>
      <c r="U76" s="404"/>
      <c r="V76" s="404"/>
      <c r="W76" s="405"/>
      <c r="X76" s="428"/>
    </row>
    <row r="77" spans="1:24" ht="36" x14ac:dyDescent="0.2">
      <c r="A77" s="499"/>
      <c r="B77" s="499"/>
      <c r="C77" s="499"/>
      <c r="D77" s="499"/>
      <c r="E77" s="249" t="s">
        <v>772</v>
      </c>
      <c r="F77" s="160" t="s">
        <v>773</v>
      </c>
      <c r="G77" s="252" t="s">
        <v>194</v>
      </c>
      <c r="H77" s="253">
        <v>1</v>
      </c>
      <c r="I77" s="250" t="s">
        <v>761</v>
      </c>
      <c r="J77" s="505"/>
      <c r="K77" s="404"/>
      <c r="L77" s="405"/>
      <c r="M77" s="36">
        <v>0</v>
      </c>
      <c r="N77" s="401"/>
      <c r="O77" s="404"/>
      <c r="P77" s="404"/>
      <c r="Q77" s="404"/>
      <c r="R77" s="404"/>
      <c r="S77" s="404"/>
      <c r="T77" s="404"/>
      <c r="U77" s="404"/>
      <c r="V77" s="404"/>
      <c r="W77" s="405"/>
      <c r="X77" s="428"/>
    </row>
    <row r="78" spans="1:24" ht="24" x14ac:dyDescent="0.2">
      <c r="A78" s="499"/>
      <c r="B78" s="499"/>
      <c r="C78" s="499"/>
      <c r="D78" s="499"/>
      <c r="E78" s="249" t="s">
        <v>774</v>
      </c>
      <c r="F78" s="160" t="s">
        <v>775</v>
      </c>
      <c r="G78" s="252" t="s">
        <v>194</v>
      </c>
      <c r="H78" s="253">
        <v>1</v>
      </c>
      <c r="I78" s="250" t="s">
        <v>761</v>
      </c>
      <c r="J78" s="505"/>
      <c r="K78" s="404"/>
      <c r="L78" s="405"/>
      <c r="M78" s="36">
        <v>1</v>
      </c>
      <c r="N78" s="401"/>
      <c r="O78" s="404"/>
      <c r="P78" s="404"/>
      <c r="Q78" s="404"/>
      <c r="R78" s="404"/>
      <c r="S78" s="404"/>
      <c r="T78" s="404"/>
      <c r="U78" s="404"/>
      <c r="V78" s="404"/>
      <c r="W78" s="405"/>
      <c r="X78" s="428"/>
    </row>
    <row r="79" spans="1:24" ht="48" x14ac:dyDescent="0.2">
      <c r="A79" s="499"/>
      <c r="B79" s="499"/>
      <c r="C79" s="499"/>
      <c r="D79" s="499"/>
      <c r="E79" s="249" t="s">
        <v>776</v>
      </c>
      <c r="F79" s="160" t="s">
        <v>777</v>
      </c>
      <c r="G79" s="252" t="s">
        <v>194</v>
      </c>
      <c r="H79" s="253">
        <v>1</v>
      </c>
      <c r="I79" s="250" t="s">
        <v>761</v>
      </c>
      <c r="J79" s="505"/>
      <c r="K79" s="404"/>
      <c r="L79" s="405"/>
      <c r="M79" s="36">
        <v>1</v>
      </c>
      <c r="N79" s="401"/>
      <c r="O79" s="404"/>
      <c r="P79" s="404"/>
      <c r="Q79" s="404"/>
      <c r="R79" s="404"/>
      <c r="S79" s="404"/>
      <c r="T79" s="404"/>
      <c r="U79" s="404"/>
      <c r="V79" s="404"/>
      <c r="W79" s="405"/>
      <c r="X79" s="428"/>
    </row>
    <row r="80" spans="1:24" ht="24" x14ac:dyDescent="0.2">
      <c r="A80" s="499"/>
      <c r="B80" s="499"/>
      <c r="C80" s="499"/>
      <c r="D80" s="499"/>
      <c r="E80" s="249" t="s">
        <v>778</v>
      </c>
      <c r="F80" s="160" t="s">
        <v>779</v>
      </c>
      <c r="G80" s="252" t="s">
        <v>194</v>
      </c>
      <c r="H80" s="253">
        <v>1</v>
      </c>
      <c r="I80" s="250" t="s">
        <v>761</v>
      </c>
      <c r="J80" s="505"/>
      <c r="K80" s="404"/>
      <c r="L80" s="405"/>
      <c r="M80" s="36">
        <v>1</v>
      </c>
      <c r="N80" s="401"/>
      <c r="O80" s="404"/>
      <c r="P80" s="404"/>
      <c r="Q80" s="404"/>
      <c r="R80" s="404"/>
      <c r="S80" s="404"/>
      <c r="T80" s="404"/>
      <c r="U80" s="404"/>
      <c r="V80" s="404"/>
      <c r="W80" s="405"/>
      <c r="X80" s="428"/>
    </row>
    <row r="81" spans="1:24" ht="48" x14ac:dyDescent="0.2">
      <c r="A81" s="499"/>
      <c r="B81" s="499"/>
      <c r="C81" s="499"/>
      <c r="D81" s="499"/>
      <c r="E81" s="249" t="s">
        <v>780</v>
      </c>
      <c r="F81" s="160" t="s">
        <v>781</v>
      </c>
      <c r="G81" s="252" t="s">
        <v>194</v>
      </c>
      <c r="H81" s="253">
        <v>3</v>
      </c>
      <c r="I81" s="250" t="s">
        <v>764</v>
      </c>
      <c r="J81" s="505"/>
      <c r="K81" s="404"/>
      <c r="L81" s="405"/>
      <c r="M81" s="36">
        <v>1</v>
      </c>
      <c r="N81" s="401"/>
      <c r="O81" s="404"/>
      <c r="P81" s="404"/>
      <c r="Q81" s="404"/>
      <c r="R81" s="404"/>
      <c r="S81" s="404"/>
      <c r="T81" s="404"/>
      <c r="U81" s="404"/>
      <c r="V81" s="404"/>
      <c r="W81" s="405"/>
      <c r="X81" s="428"/>
    </row>
    <row r="82" spans="1:24" ht="24" x14ac:dyDescent="0.2">
      <c r="A82" s="499"/>
      <c r="B82" s="499"/>
      <c r="C82" s="499"/>
      <c r="D82" s="499"/>
      <c r="E82" s="249" t="s">
        <v>782</v>
      </c>
      <c r="F82" s="160" t="s">
        <v>783</v>
      </c>
      <c r="G82" s="252" t="s">
        <v>194</v>
      </c>
      <c r="H82" s="253">
        <v>1</v>
      </c>
      <c r="I82" s="250" t="s">
        <v>761</v>
      </c>
      <c r="J82" s="505"/>
      <c r="K82" s="404"/>
      <c r="L82" s="405"/>
      <c r="M82" s="36">
        <v>1</v>
      </c>
      <c r="N82" s="401"/>
      <c r="O82" s="404"/>
      <c r="P82" s="404"/>
      <c r="Q82" s="404"/>
      <c r="R82" s="404"/>
      <c r="S82" s="404"/>
      <c r="T82" s="404"/>
      <c r="U82" s="404"/>
      <c r="V82" s="404"/>
      <c r="W82" s="405"/>
      <c r="X82" s="428"/>
    </row>
    <row r="83" spans="1:24" ht="24" x14ac:dyDescent="0.2">
      <c r="A83" s="499"/>
      <c r="B83" s="499"/>
      <c r="C83" s="499"/>
      <c r="D83" s="499"/>
      <c r="E83" s="249" t="s">
        <v>784</v>
      </c>
      <c r="F83" s="160" t="s">
        <v>785</v>
      </c>
      <c r="G83" s="252" t="s">
        <v>194</v>
      </c>
      <c r="H83" s="253">
        <v>1</v>
      </c>
      <c r="I83" s="250" t="s">
        <v>761</v>
      </c>
      <c r="J83" s="505"/>
      <c r="K83" s="404"/>
      <c r="L83" s="405"/>
      <c r="M83" s="36">
        <v>0</v>
      </c>
      <c r="N83" s="401"/>
      <c r="O83" s="404"/>
      <c r="P83" s="404"/>
      <c r="Q83" s="404"/>
      <c r="R83" s="404"/>
      <c r="S83" s="404"/>
      <c r="T83" s="404"/>
      <c r="U83" s="404"/>
      <c r="V83" s="404"/>
      <c r="W83" s="405"/>
      <c r="X83" s="428"/>
    </row>
    <row r="84" spans="1:24" ht="48" x14ac:dyDescent="0.2">
      <c r="A84" s="499"/>
      <c r="B84" s="499"/>
      <c r="C84" s="499"/>
      <c r="D84" s="499"/>
      <c r="E84" s="249" t="s">
        <v>786</v>
      </c>
      <c r="F84" s="160" t="s">
        <v>787</v>
      </c>
      <c r="G84" s="252" t="s">
        <v>194</v>
      </c>
      <c r="H84" s="253">
        <v>1</v>
      </c>
      <c r="I84" s="250" t="s">
        <v>767</v>
      </c>
      <c r="J84" s="505"/>
      <c r="K84" s="404"/>
      <c r="L84" s="405"/>
      <c r="M84" s="36">
        <v>0</v>
      </c>
      <c r="N84" s="401"/>
      <c r="O84" s="404"/>
      <c r="P84" s="404"/>
      <c r="Q84" s="404"/>
      <c r="R84" s="404"/>
      <c r="S84" s="404"/>
      <c r="T84" s="404"/>
      <c r="U84" s="404"/>
      <c r="V84" s="404"/>
      <c r="W84" s="405"/>
      <c r="X84" s="428"/>
    </row>
    <row r="85" spans="1:24" ht="48" x14ac:dyDescent="0.2">
      <c r="A85" s="499"/>
      <c r="B85" s="499"/>
      <c r="C85" s="499"/>
      <c r="D85" s="499"/>
      <c r="E85" s="249" t="s">
        <v>788</v>
      </c>
      <c r="F85" s="160" t="s">
        <v>789</v>
      </c>
      <c r="G85" s="252" t="s">
        <v>194</v>
      </c>
      <c r="H85" s="253">
        <v>4</v>
      </c>
      <c r="I85" s="250" t="s">
        <v>790</v>
      </c>
      <c r="J85" s="505"/>
      <c r="K85" s="404"/>
      <c r="L85" s="405"/>
      <c r="M85" s="36">
        <v>0</v>
      </c>
      <c r="N85" s="401"/>
      <c r="O85" s="404"/>
      <c r="P85" s="404"/>
      <c r="Q85" s="404"/>
      <c r="R85" s="404"/>
      <c r="S85" s="404"/>
      <c r="T85" s="404"/>
      <c r="U85" s="404"/>
      <c r="V85" s="404"/>
      <c r="W85" s="405"/>
      <c r="X85" s="428"/>
    </row>
    <row r="86" spans="1:24" ht="60" x14ac:dyDescent="0.2">
      <c r="A86" s="499"/>
      <c r="B86" s="499"/>
      <c r="C86" s="499"/>
      <c r="D86" s="499"/>
      <c r="E86" s="249" t="s">
        <v>791</v>
      </c>
      <c r="F86" s="254" t="s">
        <v>792</v>
      </c>
      <c r="G86" s="252" t="s">
        <v>194</v>
      </c>
      <c r="H86" s="253">
        <v>19</v>
      </c>
      <c r="I86" s="250" t="s">
        <v>793</v>
      </c>
      <c r="J86" s="505"/>
      <c r="K86" s="404"/>
      <c r="L86" s="405"/>
      <c r="M86" s="36">
        <v>8</v>
      </c>
      <c r="N86" s="401"/>
      <c r="O86" s="404"/>
      <c r="P86" s="404"/>
      <c r="Q86" s="404"/>
      <c r="R86" s="404"/>
      <c r="S86" s="404"/>
      <c r="T86" s="404"/>
      <c r="U86" s="404"/>
      <c r="V86" s="404"/>
      <c r="W86" s="405"/>
      <c r="X86" s="428"/>
    </row>
    <row r="87" spans="1:24" ht="24" x14ac:dyDescent="0.2">
      <c r="A87" s="499"/>
      <c r="B87" s="499"/>
      <c r="C87" s="499"/>
      <c r="D87" s="499"/>
      <c r="E87" s="249" t="s">
        <v>794</v>
      </c>
      <c r="F87" s="160" t="s">
        <v>795</v>
      </c>
      <c r="G87" s="255" t="s">
        <v>194</v>
      </c>
      <c r="H87" s="256">
        <v>1</v>
      </c>
      <c r="I87" s="250" t="s">
        <v>796</v>
      </c>
      <c r="J87" s="505"/>
      <c r="K87" s="404"/>
      <c r="L87" s="405"/>
      <c r="M87" s="36">
        <v>0</v>
      </c>
      <c r="N87" s="401"/>
      <c r="O87" s="404"/>
      <c r="P87" s="404"/>
      <c r="Q87" s="404"/>
      <c r="R87" s="404"/>
      <c r="S87" s="404"/>
      <c r="T87" s="404"/>
      <c r="U87" s="404"/>
      <c r="V87" s="404"/>
      <c r="W87" s="405"/>
      <c r="X87" s="428"/>
    </row>
    <row r="88" spans="1:24" x14ac:dyDescent="0.2">
      <c r="A88" s="499"/>
      <c r="B88" s="499"/>
      <c r="C88" s="499"/>
      <c r="D88" s="499"/>
      <c r="E88" s="249" t="s">
        <v>429</v>
      </c>
      <c r="F88" s="160" t="s">
        <v>797</v>
      </c>
      <c r="G88" s="252" t="s">
        <v>140</v>
      </c>
      <c r="H88" s="253">
        <v>4</v>
      </c>
      <c r="I88" s="250" t="s">
        <v>672</v>
      </c>
      <c r="J88" s="505"/>
      <c r="K88" s="404"/>
      <c r="L88" s="405"/>
      <c r="M88" s="36">
        <v>0</v>
      </c>
      <c r="N88" s="401"/>
      <c r="O88" s="404"/>
      <c r="P88" s="404"/>
      <c r="Q88" s="404"/>
      <c r="R88" s="404"/>
      <c r="S88" s="404"/>
      <c r="T88" s="404"/>
      <c r="U88" s="404"/>
      <c r="V88" s="404"/>
      <c r="W88" s="405"/>
      <c r="X88" s="428"/>
    </row>
    <row r="89" spans="1:24" ht="72" x14ac:dyDescent="0.2">
      <c r="A89" s="499"/>
      <c r="B89" s="499"/>
      <c r="C89" s="499"/>
      <c r="D89" s="499"/>
      <c r="E89" s="249" t="s">
        <v>798</v>
      </c>
      <c r="F89" s="257" t="s">
        <v>799</v>
      </c>
      <c r="G89" s="252" t="s">
        <v>194</v>
      </c>
      <c r="H89" s="258">
        <v>11</v>
      </c>
      <c r="I89" s="250" t="s">
        <v>800</v>
      </c>
      <c r="J89" s="505"/>
      <c r="K89" s="404"/>
      <c r="L89" s="405"/>
      <c r="M89" s="36">
        <v>6</v>
      </c>
      <c r="N89" s="401"/>
      <c r="O89" s="404"/>
      <c r="P89" s="404"/>
      <c r="Q89" s="404"/>
      <c r="R89" s="404"/>
      <c r="S89" s="404"/>
      <c r="T89" s="404"/>
      <c r="U89" s="404"/>
      <c r="V89" s="404"/>
      <c r="W89" s="405"/>
      <c r="X89" s="428"/>
    </row>
    <row r="90" spans="1:24" ht="24" x14ac:dyDescent="0.2">
      <c r="A90" s="500"/>
      <c r="B90" s="500"/>
      <c r="C90" s="500"/>
      <c r="D90" s="500"/>
      <c r="E90" s="249" t="s">
        <v>430</v>
      </c>
      <c r="F90" s="160" t="s">
        <v>801</v>
      </c>
      <c r="G90" s="252" t="s">
        <v>140</v>
      </c>
      <c r="H90" s="253">
        <v>2</v>
      </c>
      <c r="I90" s="250" t="s">
        <v>672</v>
      </c>
      <c r="J90" s="506"/>
      <c r="K90" s="507"/>
      <c r="L90" s="508"/>
      <c r="M90" s="36">
        <v>2</v>
      </c>
      <c r="N90" s="512"/>
      <c r="O90" s="507"/>
      <c r="P90" s="507"/>
      <c r="Q90" s="507"/>
      <c r="R90" s="507"/>
      <c r="S90" s="507"/>
      <c r="T90" s="507"/>
      <c r="U90" s="507"/>
      <c r="V90" s="507"/>
      <c r="W90" s="508"/>
      <c r="X90" s="502"/>
    </row>
    <row r="91" spans="1:24" ht="60" x14ac:dyDescent="0.2">
      <c r="A91" s="500"/>
      <c r="B91" s="500"/>
      <c r="C91" s="500"/>
      <c r="D91" s="500"/>
      <c r="E91" s="249" t="s">
        <v>802</v>
      </c>
      <c r="F91" s="160" t="s">
        <v>803</v>
      </c>
      <c r="G91" s="252" t="s">
        <v>194</v>
      </c>
      <c r="H91" s="253">
        <v>1</v>
      </c>
      <c r="I91" s="250" t="s">
        <v>804</v>
      </c>
      <c r="J91" s="506"/>
      <c r="K91" s="507"/>
      <c r="L91" s="508"/>
      <c r="M91" s="36">
        <v>1</v>
      </c>
      <c r="N91" s="512"/>
      <c r="O91" s="507"/>
      <c r="P91" s="507"/>
      <c r="Q91" s="507"/>
      <c r="R91" s="507"/>
      <c r="S91" s="507"/>
      <c r="T91" s="507"/>
      <c r="U91" s="507"/>
      <c r="V91" s="507"/>
      <c r="W91" s="508"/>
      <c r="X91" s="502"/>
    </row>
    <row r="92" spans="1:24" ht="24" x14ac:dyDescent="0.2">
      <c r="A92" s="501"/>
      <c r="B92" s="501"/>
      <c r="C92" s="501"/>
      <c r="D92" s="501"/>
      <c r="E92" s="249" t="s">
        <v>433</v>
      </c>
      <c r="F92" s="259" t="s">
        <v>805</v>
      </c>
      <c r="G92" s="252" t="s">
        <v>194</v>
      </c>
      <c r="H92" s="260">
        <v>1</v>
      </c>
      <c r="I92" s="261" t="s">
        <v>806</v>
      </c>
      <c r="J92" s="509"/>
      <c r="K92" s="510"/>
      <c r="L92" s="511"/>
      <c r="M92" s="36">
        <v>0</v>
      </c>
      <c r="N92" s="513"/>
      <c r="O92" s="510"/>
      <c r="P92" s="510"/>
      <c r="Q92" s="510"/>
      <c r="R92" s="510"/>
      <c r="S92" s="510"/>
      <c r="T92" s="510"/>
      <c r="U92" s="510"/>
      <c r="V92" s="510"/>
      <c r="W92" s="511"/>
      <c r="X92" s="503"/>
    </row>
    <row r="93" spans="1:24" ht="36" x14ac:dyDescent="0.2">
      <c r="A93" s="369"/>
      <c r="B93" s="369"/>
      <c r="C93" s="369"/>
      <c r="D93" s="369" t="s">
        <v>665</v>
      </c>
      <c r="E93" s="247">
        <v>11</v>
      </c>
      <c r="F93" s="26" t="s">
        <v>807</v>
      </c>
      <c r="G93" s="26"/>
      <c r="H93" s="60">
        <f>SUM(H94:H94)</f>
        <v>11</v>
      </c>
      <c r="I93" s="30"/>
      <c r="J93" s="30">
        <f>H93</f>
        <v>11</v>
      </c>
      <c r="K93" s="28">
        <v>212107353</v>
      </c>
      <c r="L93" s="27"/>
      <c r="M93" s="60">
        <f>SUM(M94)</f>
        <v>11</v>
      </c>
      <c r="N93" s="28">
        <v>212107353</v>
      </c>
      <c r="O93" s="29">
        <v>0</v>
      </c>
      <c r="P93" s="248" t="s">
        <v>717</v>
      </c>
      <c r="Q93" s="31">
        <f>J93</f>
        <v>11</v>
      </c>
      <c r="R93" s="32">
        <v>44030</v>
      </c>
      <c r="S93" s="32">
        <v>40178</v>
      </c>
      <c r="T93" s="60">
        <f>+J93-Q93</f>
        <v>0</v>
      </c>
      <c r="U93" s="61">
        <f>+M93/H93</f>
        <v>1</v>
      </c>
      <c r="V93" s="61">
        <f>+Q93/J93</f>
        <v>1</v>
      </c>
      <c r="W93" s="61">
        <f>+N93/K93</f>
        <v>1</v>
      </c>
      <c r="X93" s="498" t="s">
        <v>808</v>
      </c>
    </row>
    <row r="94" spans="1:24" ht="18" x14ac:dyDescent="0.2">
      <c r="A94" s="370"/>
      <c r="B94" s="370"/>
      <c r="C94" s="370"/>
      <c r="D94" s="370"/>
      <c r="E94" s="249" t="s">
        <v>436</v>
      </c>
      <c r="F94" s="33" t="s">
        <v>809</v>
      </c>
      <c r="G94" s="252" t="s">
        <v>140</v>
      </c>
      <c r="H94" s="253">
        <v>11</v>
      </c>
      <c r="I94" s="250" t="s">
        <v>672</v>
      </c>
      <c r="J94" s="361" t="s">
        <v>55</v>
      </c>
      <c r="K94" s="361"/>
      <c r="L94" s="361"/>
      <c r="M94" s="36">
        <v>11</v>
      </c>
      <c r="N94" s="361" t="s">
        <v>55</v>
      </c>
      <c r="O94" s="361"/>
      <c r="P94" s="361"/>
      <c r="Q94" s="361"/>
      <c r="R94" s="361"/>
      <c r="S94" s="361"/>
      <c r="T94" s="361"/>
      <c r="U94" s="361"/>
      <c r="V94" s="361"/>
      <c r="W94" s="361"/>
      <c r="X94" s="498"/>
    </row>
    <row r="95" spans="1:24" ht="36" x14ac:dyDescent="0.2">
      <c r="A95" s="369"/>
      <c r="B95" s="369"/>
      <c r="C95" s="369"/>
      <c r="D95" s="369" t="s">
        <v>665</v>
      </c>
      <c r="E95" s="247">
        <v>12</v>
      </c>
      <c r="F95" s="26" t="s">
        <v>810</v>
      </c>
      <c r="G95" s="26"/>
      <c r="H95" s="60">
        <f>SUM(H96:H96)</f>
        <v>1</v>
      </c>
      <c r="I95" s="30"/>
      <c r="J95" s="30">
        <f>H95</f>
        <v>1</v>
      </c>
      <c r="K95" s="28">
        <v>4150000000</v>
      </c>
      <c r="L95" s="27"/>
      <c r="M95" s="60">
        <f>SUM(M96)</f>
        <v>1</v>
      </c>
      <c r="N95" s="28">
        <v>4150000000</v>
      </c>
      <c r="O95" s="29">
        <v>0</v>
      </c>
      <c r="P95" s="248" t="s">
        <v>811</v>
      </c>
      <c r="Q95" s="31">
        <f>J95</f>
        <v>1</v>
      </c>
      <c r="R95" s="37"/>
      <c r="S95" s="37"/>
      <c r="T95" s="60">
        <f>+J95-Q95</f>
        <v>0</v>
      </c>
      <c r="U95" s="61">
        <f>+M95/H95</f>
        <v>1</v>
      </c>
      <c r="V95" s="61">
        <f>+Q95/J95</f>
        <v>1</v>
      </c>
      <c r="W95" s="61">
        <f>+N95/K95</f>
        <v>1</v>
      </c>
      <c r="X95" s="498" t="s">
        <v>812</v>
      </c>
    </row>
    <row r="96" spans="1:24" ht="96" x14ac:dyDescent="0.2">
      <c r="A96" s="370"/>
      <c r="B96" s="370"/>
      <c r="C96" s="370"/>
      <c r="D96" s="370"/>
      <c r="E96" s="249" t="s">
        <v>452</v>
      </c>
      <c r="F96" s="33" t="s">
        <v>811</v>
      </c>
      <c r="G96" s="252" t="s">
        <v>2</v>
      </c>
      <c r="H96" s="253">
        <v>1</v>
      </c>
      <c r="I96" s="250" t="s">
        <v>813</v>
      </c>
      <c r="J96" s="361" t="s">
        <v>55</v>
      </c>
      <c r="K96" s="361"/>
      <c r="L96" s="361"/>
      <c r="M96" s="36">
        <v>1</v>
      </c>
      <c r="N96" s="361" t="s">
        <v>55</v>
      </c>
      <c r="O96" s="361"/>
      <c r="P96" s="361"/>
      <c r="Q96" s="361"/>
      <c r="R96" s="361"/>
      <c r="S96" s="361"/>
      <c r="T96" s="361"/>
      <c r="U96" s="361"/>
      <c r="V96" s="361"/>
      <c r="W96" s="361"/>
      <c r="X96" s="498"/>
    </row>
  </sheetData>
  <mergeCells count="117">
    <mergeCell ref="A1:C7"/>
    <mergeCell ref="D1:X2"/>
    <mergeCell ref="D3:X4"/>
    <mergeCell ref="D5:X6"/>
    <mergeCell ref="A9:C10"/>
    <mergeCell ref="D9:L10"/>
    <mergeCell ref="M9:S10"/>
    <mergeCell ref="T9:W10"/>
    <mergeCell ref="X9:X12"/>
    <mergeCell ref="A11:A12"/>
    <mergeCell ref="X13:X17"/>
    <mergeCell ref="A14:A17"/>
    <mergeCell ref="B14:B17"/>
    <mergeCell ref="C14:C17"/>
    <mergeCell ref="D14:D17"/>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J15:L17"/>
    <mergeCell ref="N15:W17"/>
    <mergeCell ref="A18:A30"/>
    <mergeCell ref="B18:B30"/>
    <mergeCell ref="C18:C30"/>
    <mergeCell ref="D18:D30"/>
    <mergeCell ref="U11:U12"/>
    <mergeCell ref="V11:V12"/>
    <mergeCell ref="W11:W12"/>
    <mergeCell ref="A13:D13"/>
    <mergeCell ref="E13:F13"/>
    <mergeCell ref="A46:A47"/>
    <mergeCell ref="B46:B47"/>
    <mergeCell ref="C46:C47"/>
    <mergeCell ref="D46:D47"/>
    <mergeCell ref="X46:X47"/>
    <mergeCell ref="J47:L47"/>
    <mergeCell ref="N47:W47"/>
    <mergeCell ref="X18:X30"/>
    <mergeCell ref="J19:L30"/>
    <mergeCell ref="N19:W30"/>
    <mergeCell ref="A31:A45"/>
    <mergeCell ref="B31:B45"/>
    <mergeCell ref="C31:C45"/>
    <mergeCell ref="D31:D45"/>
    <mergeCell ref="X31:X45"/>
    <mergeCell ref="J32:L45"/>
    <mergeCell ref="N32:W45"/>
    <mergeCell ref="A57:A58"/>
    <mergeCell ref="B57:B58"/>
    <mergeCell ref="C57:C58"/>
    <mergeCell ref="D57:D58"/>
    <mergeCell ref="X57:X58"/>
    <mergeCell ref="J58:L58"/>
    <mergeCell ref="N58:W58"/>
    <mergeCell ref="A48:A56"/>
    <mergeCell ref="B48:B56"/>
    <mergeCell ref="C48:C56"/>
    <mergeCell ref="D48:D56"/>
    <mergeCell ref="X48:X56"/>
    <mergeCell ref="J49:L56"/>
    <mergeCell ref="N49:W56"/>
    <mergeCell ref="A61:A62"/>
    <mergeCell ref="B61:B62"/>
    <mergeCell ref="C61:C62"/>
    <mergeCell ref="D61:D62"/>
    <mergeCell ref="X61:X62"/>
    <mergeCell ref="J62:L62"/>
    <mergeCell ref="N62:W62"/>
    <mergeCell ref="A59:A60"/>
    <mergeCell ref="B59:B60"/>
    <mergeCell ref="C59:C60"/>
    <mergeCell ref="D59:D60"/>
    <mergeCell ref="X59:X60"/>
    <mergeCell ref="J60:L60"/>
    <mergeCell ref="N60:W60"/>
    <mergeCell ref="A65:A92"/>
    <mergeCell ref="B65:B92"/>
    <mergeCell ref="C65:C92"/>
    <mergeCell ref="D65:D92"/>
    <mergeCell ref="X65:X92"/>
    <mergeCell ref="J66:L92"/>
    <mergeCell ref="N66:W92"/>
    <mergeCell ref="A63:A64"/>
    <mergeCell ref="B63:B64"/>
    <mergeCell ref="C63:C64"/>
    <mergeCell ref="D63:D64"/>
    <mergeCell ref="X63:X64"/>
    <mergeCell ref="J64:L64"/>
    <mergeCell ref="N64:W64"/>
    <mergeCell ref="A95:A96"/>
    <mergeCell ref="B95:B96"/>
    <mergeCell ref="C95:C96"/>
    <mergeCell ref="D95:D96"/>
    <mergeCell ref="X95:X96"/>
    <mergeCell ref="J96:L96"/>
    <mergeCell ref="N96:W96"/>
    <mergeCell ref="A93:A94"/>
    <mergeCell ref="B93:B94"/>
    <mergeCell ref="C93:C94"/>
    <mergeCell ref="D93:D94"/>
    <mergeCell ref="X93:X94"/>
    <mergeCell ref="J94:L94"/>
    <mergeCell ref="N94:W94"/>
  </mergeCells>
  <dataValidations count="2">
    <dataValidation allowBlank="1" showInputMessage="1" showErrorMessage="1" promptTitle="Recuerde" prompt="La información contenida en esta celda debe corresponder con exactitud a lo contemplado en el Plan de Inversiones aprobado por el CSJ para la anualidad vigente y debe ser coherente con la actividad incluida en el PSD (celda anterior)." sqref="F21"/>
    <dataValidation allowBlank="1" showInputMessage="1" showErrorMessage="1" promptTitle="Recuerde" prompt="La información contenida en esta celda debe corresponder con exactitud a lo contemplado en el Plan de Inversiones aprobado por el CSJ para la anualidad vigente. " sqref="F15:F17 F22:F30 F19:F20 F32:F45 F49:F56 F66:F92"/>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1"/>
  <sheetViews>
    <sheetView topLeftCell="A64" zoomScale="78" zoomScaleNormal="78" workbookViewId="0">
      <selection activeCell="F79" sqref="F79"/>
    </sheetView>
  </sheetViews>
  <sheetFormatPr baseColWidth="10" defaultRowHeight="12.75" x14ac:dyDescent="0.2"/>
  <cols>
    <col min="6" max="6" width="22.28515625" bestFit="1" customWidth="1"/>
    <col min="11" max="11" width="15.28515625" bestFit="1" customWidth="1"/>
    <col min="12" max="12" width="19" customWidth="1"/>
    <col min="14" max="14" width="16.7109375" customWidth="1"/>
    <col min="23" max="23" width="15.28515625" customWidth="1"/>
    <col min="24" max="24" width="37.42578125" customWidth="1"/>
  </cols>
  <sheetData>
    <row r="1" spans="1:24" x14ac:dyDescent="0.2">
      <c r="A1" s="374"/>
      <c r="B1" s="374"/>
      <c r="C1" s="374"/>
      <c r="D1" s="376" t="s">
        <v>42</v>
      </c>
      <c r="E1" s="376"/>
      <c r="F1" s="376"/>
      <c r="G1" s="376"/>
      <c r="H1" s="376"/>
      <c r="I1" s="376"/>
      <c r="J1" s="376"/>
      <c r="K1" s="376"/>
      <c r="L1" s="376"/>
      <c r="M1" s="376"/>
      <c r="N1" s="376"/>
      <c r="O1" s="376"/>
      <c r="P1" s="376"/>
      <c r="Q1" s="376"/>
      <c r="R1" s="376"/>
      <c r="S1" s="376"/>
      <c r="T1" s="376"/>
      <c r="U1" s="376"/>
      <c r="V1" s="376"/>
      <c r="W1" s="376"/>
      <c r="X1" s="376"/>
    </row>
    <row r="2" spans="1:24" x14ac:dyDescent="0.2">
      <c r="A2" s="374"/>
      <c r="B2" s="374"/>
      <c r="C2" s="374"/>
      <c r="D2" s="376"/>
      <c r="E2" s="376"/>
      <c r="F2" s="376"/>
      <c r="G2" s="376"/>
      <c r="H2" s="376"/>
      <c r="I2" s="376"/>
      <c r="J2" s="376"/>
      <c r="K2" s="376"/>
      <c r="L2" s="376"/>
      <c r="M2" s="376"/>
      <c r="N2" s="376"/>
      <c r="O2" s="376"/>
      <c r="P2" s="376"/>
      <c r="Q2" s="376"/>
      <c r="R2" s="376"/>
      <c r="S2" s="376"/>
      <c r="T2" s="376"/>
      <c r="U2" s="376"/>
      <c r="V2" s="376"/>
      <c r="W2" s="376"/>
      <c r="X2" s="376"/>
    </row>
    <row r="3" spans="1:24" x14ac:dyDescent="0.2">
      <c r="A3" s="374"/>
      <c r="B3" s="374"/>
      <c r="C3" s="374"/>
      <c r="D3" s="377" t="s">
        <v>43</v>
      </c>
      <c r="E3" s="377"/>
      <c r="F3" s="377"/>
      <c r="G3" s="377"/>
      <c r="H3" s="377"/>
      <c r="I3" s="377"/>
      <c r="J3" s="377"/>
      <c r="K3" s="377"/>
      <c r="L3" s="377"/>
      <c r="M3" s="377"/>
      <c r="N3" s="377"/>
      <c r="O3" s="377"/>
      <c r="P3" s="377"/>
      <c r="Q3" s="377"/>
      <c r="R3" s="377"/>
      <c r="S3" s="377"/>
      <c r="T3" s="377"/>
      <c r="U3" s="377"/>
      <c r="V3" s="377"/>
      <c r="W3" s="377"/>
      <c r="X3" s="377"/>
    </row>
    <row r="4" spans="1:24" x14ac:dyDescent="0.2">
      <c r="A4" s="374"/>
      <c r="B4" s="374"/>
      <c r="C4" s="374"/>
      <c r="D4" s="377"/>
      <c r="E4" s="377"/>
      <c r="F4" s="377"/>
      <c r="G4" s="377"/>
      <c r="H4" s="377"/>
      <c r="I4" s="377"/>
      <c r="J4" s="377"/>
      <c r="K4" s="377"/>
      <c r="L4" s="377"/>
      <c r="M4" s="377"/>
      <c r="N4" s="377"/>
      <c r="O4" s="377"/>
      <c r="P4" s="377"/>
      <c r="Q4" s="377"/>
      <c r="R4" s="377"/>
      <c r="S4" s="377"/>
      <c r="T4" s="377"/>
      <c r="U4" s="377"/>
      <c r="V4" s="377"/>
      <c r="W4" s="377"/>
      <c r="X4" s="377"/>
    </row>
    <row r="5" spans="1:24" x14ac:dyDescent="0.2">
      <c r="A5" s="374"/>
      <c r="B5" s="374"/>
      <c r="C5" s="374"/>
      <c r="D5" s="378" t="s">
        <v>41</v>
      </c>
      <c r="E5" s="378"/>
      <c r="F5" s="378"/>
      <c r="G5" s="378"/>
      <c r="H5" s="378"/>
      <c r="I5" s="378"/>
      <c r="J5" s="378"/>
      <c r="K5" s="378"/>
      <c r="L5" s="378"/>
      <c r="M5" s="378"/>
      <c r="N5" s="378"/>
      <c r="O5" s="378"/>
      <c r="P5" s="378"/>
      <c r="Q5" s="378"/>
      <c r="R5" s="378"/>
      <c r="S5" s="378"/>
      <c r="T5" s="378"/>
      <c r="U5" s="378"/>
      <c r="V5" s="378"/>
      <c r="W5" s="378"/>
      <c r="X5" s="378"/>
    </row>
    <row r="6" spans="1:24" x14ac:dyDescent="0.2">
      <c r="A6" s="374"/>
      <c r="B6" s="374"/>
      <c r="C6" s="374"/>
      <c r="D6" s="378"/>
      <c r="E6" s="378"/>
      <c r="F6" s="378"/>
      <c r="G6" s="378"/>
      <c r="H6" s="378"/>
      <c r="I6" s="378"/>
      <c r="J6" s="378"/>
      <c r="K6" s="378"/>
      <c r="L6" s="378"/>
      <c r="M6" s="378"/>
      <c r="N6" s="378"/>
      <c r="O6" s="378"/>
      <c r="P6" s="378"/>
      <c r="Q6" s="378"/>
      <c r="R6" s="378"/>
      <c r="S6" s="378"/>
      <c r="T6" s="378"/>
      <c r="U6" s="378"/>
      <c r="V6" s="378"/>
      <c r="W6" s="378"/>
      <c r="X6" s="378"/>
    </row>
    <row r="7" spans="1:24" ht="13.5" thickBot="1" x14ac:dyDescent="0.25">
      <c r="A7" s="375"/>
      <c r="B7" s="375"/>
      <c r="C7" s="375"/>
      <c r="D7" s="48"/>
      <c r="E7" s="48"/>
      <c r="F7" s="48"/>
      <c r="G7" s="48"/>
      <c r="H7" s="48"/>
      <c r="I7" s="48"/>
      <c r="J7" s="48"/>
      <c r="K7" s="48"/>
      <c r="L7" s="48"/>
      <c r="M7" s="48"/>
      <c r="N7" s="48"/>
      <c r="O7" s="48"/>
      <c r="P7" s="48"/>
      <c r="Q7" s="585"/>
      <c r="R7" s="48"/>
      <c r="S7" s="48"/>
      <c r="T7" s="48"/>
      <c r="U7" s="48"/>
      <c r="V7" s="48"/>
      <c r="W7" s="48"/>
      <c r="X7" s="48"/>
    </row>
    <row r="8" spans="1:24" ht="13.5" thickTop="1" x14ac:dyDescent="0.2">
      <c r="A8" s="50"/>
      <c r="B8" s="50"/>
      <c r="C8" s="50"/>
      <c r="D8" s="51"/>
      <c r="E8" s="49"/>
      <c r="F8" s="49"/>
      <c r="G8" s="49"/>
      <c r="H8" s="49"/>
      <c r="I8" s="49"/>
      <c r="J8" s="49"/>
      <c r="K8" s="49"/>
      <c r="L8" s="49"/>
      <c r="M8" s="49"/>
      <c r="N8" s="49"/>
      <c r="O8" s="49"/>
      <c r="P8" s="49"/>
      <c r="Q8" s="586"/>
      <c r="R8" s="49"/>
      <c r="S8" s="49"/>
      <c r="T8" s="49"/>
      <c r="U8" s="49"/>
      <c r="V8" s="49"/>
      <c r="W8" s="49"/>
      <c r="X8" s="49"/>
    </row>
    <row r="9" spans="1:24" x14ac:dyDescent="0.2">
      <c r="A9" s="379" t="s">
        <v>77</v>
      </c>
      <c r="B9" s="379"/>
      <c r="C9" s="379"/>
      <c r="D9" s="380" t="s">
        <v>89</v>
      </c>
      <c r="E9" s="381"/>
      <c r="F9" s="381"/>
      <c r="G9" s="381"/>
      <c r="H9" s="381"/>
      <c r="I9" s="381"/>
      <c r="J9" s="381"/>
      <c r="K9" s="381"/>
      <c r="L9" s="381"/>
      <c r="M9" s="382" t="s">
        <v>93</v>
      </c>
      <c r="N9" s="382"/>
      <c r="O9" s="382"/>
      <c r="P9" s="382"/>
      <c r="Q9" s="382"/>
      <c r="R9" s="382"/>
      <c r="S9" s="382"/>
      <c r="T9" s="383" t="s">
        <v>78</v>
      </c>
      <c r="U9" s="384"/>
      <c r="V9" s="384"/>
      <c r="W9" s="385"/>
      <c r="X9" s="389" t="s">
        <v>132</v>
      </c>
    </row>
    <row r="10" spans="1:24" ht="29.25" customHeight="1" x14ac:dyDescent="0.2">
      <c r="A10" s="379"/>
      <c r="B10" s="379"/>
      <c r="C10" s="379"/>
      <c r="D10" s="381"/>
      <c r="E10" s="381"/>
      <c r="F10" s="381"/>
      <c r="G10" s="381"/>
      <c r="H10" s="381"/>
      <c r="I10" s="381"/>
      <c r="J10" s="381"/>
      <c r="K10" s="381"/>
      <c r="L10" s="381"/>
      <c r="M10" s="382"/>
      <c r="N10" s="382"/>
      <c r="O10" s="382"/>
      <c r="P10" s="382"/>
      <c r="Q10" s="382"/>
      <c r="R10" s="382"/>
      <c r="S10" s="382"/>
      <c r="T10" s="386"/>
      <c r="U10" s="387"/>
      <c r="V10" s="387"/>
      <c r="W10" s="388"/>
      <c r="X10" s="389"/>
    </row>
    <row r="11" spans="1:24" x14ac:dyDescent="0.2">
      <c r="A11" s="390" t="s">
        <v>34</v>
      </c>
      <c r="B11" s="373" t="s">
        <v>35</v>
      </c>
      <c r="C11" s="373" t="s">
        <v>28</v>
      </c>
      <c r="D11" s="372" t="s">
        <v>40</v>
      </c>
      <c r="E11" s="372" t="s">
        <v>0</v>
      </c>
      <c r="F11" s="372" t="s">
        <v>4</v>
      </c>
      <c r="G11" s="372" t="s">
        <v>10</v>
      </c>
      <c r="H11" s="372" t="s">
        <v>123</v>
      </c>
      <c r="I11" s="372" t="s">
        <v>104</v>
      </c>
      <c r="J11" s="372" t="s">
        <v>105</v>
      </c>
      <c r="K11" s="372" t="s">
        <v>663</v>
      </c>
      <c r="L11" s="372" t="s">
        <v>22</v>
      </c>
      <c r="M11" s="371" t="s">
        <v>106</v>
      </c>
      <c r="N11" s="371" t="s">
        <v>23</v>
      </c>
      <c r="O11" s="371" t="s">
        <v>24</v>
      </c>
      <c r="P11" s="371" t="s">
        <v>117</v>
      </c>
      <c r="Q11" s="371" t="s">
        <v>107</v>
      </c>
      <c r="R11" s="371" t="s">
        <v>33</v>
      </c>
      <c r="S11" s="371"/>
      <c r="T11" s="364" t="s">
        <v>108</v>
      </c>
      <c r="U11" s="364" t="s">
        <v>109</v>
      </c>
      <c r="V11" s="365" t="s">
        <v>126</v>
      </c>
      <c r="W11" s="365" t="s">
        <v>29</v>
      </c>
      <c r="X11" s="389"/>
    </row>
    <row r="12" spans="1:24" ht="45" customHeight="1" x14ac:dyDescent="0.2">
      <c r="A12" s="390"/>
      <c r="B12" s="373"/>
      <c r="C12" s="373"/>
      <c r="D12" s="372"/>
      <c r="E12" s="372"/>
      <c r="F12" s="372"/>
      <c r="G12" s="372"/>
      <c r="H12" s="372"/>
      <c r="I12" s="372"/>
      <c r="J12" s="372"/>
      <c r="K12" s="372"/>
      <c r="L12" s="372"/>
      <c r="M12" s="371"/>
      <c r="N12" s="371"/>
      <c r="O12" s="371"/>
      <c r="P12" s="371"/>
      <c r="Q12" s="371"/>
      <c r="R12" s="246" t="s">
        <v>31</v>
      </c>
      <c r="S12" s="246" t="s">
        <v>32</v>
      </c>
      <c r="T12" s="364"/>
      <c r="U12" s="364"/>
      <c r="V12" s="365"/>
      <c r="W12" s="365"/>
      <c r="X12" s="389"/>
    </row>
    <row r="13" spans="1:24" ht="18" x14ac:dyDescent="0.2">
      <c r="A13" s="587" t="s">
        <v>143</v>
      </c>
      <c r="B13" s="587"/>
      <c r="C13" s="587"/>
      <c r="D13" s="437"/>
      <c r="E13" s="367" t="s">
        <v>76</v>
      </c>
      <c r="F13" s="368"/>
      <c r="G13" s="62"/>
      <c r="H13" s="588">
        <f>+H14+H22+H31+H39+H47+H55+H63</f>
        <v>97</v>
      </c>
      <c r="I13" s="63"/>
      <c r="J13" s="588">
        <f>+J14+J22+J31+J39+J47+J55+J63</f>
        <v>538</v>
      </c>
      <c r="K13" s="588">
        <f>+K14+K22+K31+K39+K47+K55+K63</f>
        <v>2444496325</v>
      </c>
      <c r="L13" s="588">
        <f>+L14+L22+L31+L39+L47+L55+L63</f>
        <v>900000000</v>
      </c>
      <c r="M13" s="588">
        <f>+M14+M22+M31+M39+M47+M55+M63</f>
        <v>79</v>
      </c>
      <c r="N13" s="588">
        <f>+N14+N22+N31+N39+N47+N55+N63</f>
        <v>2124219928</v>
      </c>
      <c r="O13" s="67">
        <v>0</v>
      </c>
      <c r="P13" s="66" t="s">
        <v>5</v>
      </c>
      <c r="Q13" s="588">
        <f>+Q14+Q22+Q31+Q39+Q47+Q55+Q63</f>
        <v>587</v>
      </c>
      <c r="R13" s="589"/>
      <c r="S13" s="589"/>
      <c r="T13" s="588">
        <f>+T14+T22+T31+T39+T47+T55+T63</f>
        <v>-47</v>
      </c>
      <c r="U13" s="61">
        <f>(U14+U22+U31+U39+U47+U55+U63)/7</f>
        <v>0.86917844060701199</v>
      </c>
      <c r="V13" s="61">
        <f t="shared" ref="V13:W13" si="0">(V14+V22+V31+V39+V47+V55+V63)/7</f>
        <v>0.87755102040816324</v>
      </c>
      <c r="W13" s="61">
        <f t="shared" si="0"/>
        <v>0.85158909480519474</v>
      </c>
      <c r="X13" s="590"/>
    </row>
    <row r="14" spans="1:24" ht="144" x14ac:dyDescent="0.2">
      <c r="A14" s="591" t="s">
        <v>994</v>
      </c>
      <c r="B14" s="591" t="s">
        <v>995</v>
      </c>
      <c r="C14" s="592" t="s">
        <v>996</v>
      </c>
      <c r="D14" s="593" t="s">
        <v>997</v>
      </c>
      <c r="E14" s="594">
        <v>1</v>
      </c>
      <c r="F14" s="26" t="s">
        <v>998</v>
      </c>
      <c r="G14" s="26"/>
      <c r="H14" s="60">
        <f>SUM(H15:H21)</f>
        <v>12</v>
      </c>
      <c r="I14" s="27" t="s">
        <v>999</v>
      </c>
      <c r="J14" s="27">
        <v>1</v>
      </c>
      <c r="K14" s="28">
        <v>195857625</v>
      </c>
      <c r="L14" s="27">
        <v>0</v>
      </c>
      <c r="M14" s="60">
        <f>SUM(M15:M21)</f>
        <v>12</v>
      </c>
      <c r="N14" s="28">
        <v>195857625</v>
      </c>
      <c r="O14" s="30">
        <v>0</v>
      </c>
      <c r="P14" s="30" t="s">
        <v>1000</v>
      </c>
      <c r="Q14" s="595">
        <v>1</v>
      </c>
      <c r="R14" s="596">
        <v>43748</v>
      </c>
      <c r="S14" s="597">
        <v>43830</v>
      </c>
      <c r="T14" s="60">
        <f>+Q14/J14</f>
        <v>1</v>
      </c>
      <c r="U14" s="61">
        <f>+M14/H14</f>
        <v>1</v>
      </c>
      <c r="V14" s="61">
        <f>+Q14/J14</f>
        <v>1</v>
      </c>
      <c r="W14" s="61">
        <f>+N14/K14</f>
        <v>1</v>
      </c>
      <c r="X14" s="598" t="s">
        <v>1001</v>
      </c>
    </row>
    <row r="15" spans="1:24" ht="48" x14ac:dyDescent="0.2">
      <c r="A15" s="599"/>
      <c r="B15" s="599"/>
      <c r="C15" s="600"/>
      <c r="D15" s="601"/>
      <c r="E15" s="602" t="s">
        <v>30</v>
      </c>
      <c r="F15" s="73" t="s">
        <v>857</v>
      </c>
      <c r="G15" s="34" t="s">
        <v>139</v>
      </c>
      <c r="H15" s="35">
        <v>1</v>
      </c>
      <c r="I15" s="76" t="s">
        <v>138</v>
      </c>
      <c r="J15" s="402" t="s">
        <v>27</v>
      </c>
      <c r="K15" s="402"/>
      <c r="L15" s="403"/>
      <c r="M15" s="36">
        <v>1</v>
      </c>
      <c r="N15" s="401" t="s">
        <v>27</v>
      </c>
      <c r="O15" s="404"/>
      <c r="P15" s="404"/>
      <c r="Q15" s="404"/>
      <c r="R15" s="404"/>
      <c r="S15" s="404"/>
      <c r="T15" s="404"/>
      <c r="U15" s="404"/>
      <c r="V15" s="404"/>
      <c r="W15" s="405"/>
      <c r="X15" s="603"/>
    </row>
    <row r="16" spans="1:24" ht="48" x14ac:dyDescent="0.2">
      <c r="A16" s="599"/>
      <c r="B16" s="599"/>
      <c r="C16" s="600"/>
      <c r="D16" s="601"/>
      <c r="E16" s="602" t="s">
        <v>25</v>
      </c>
      <c r="F16" s="74" t="s">
        <v>1002</v>
      </c>
      <c r="G16" s="34" t="s">
        <v>139</v>
      </c>
      <c r="H16" s="35">
        <v>3</v>
      </c>
      <c r="I16" s="77" t="s">
        <v>1003</v>
      </c>
      <c r="J16" s="404"/>
      <c r="K16" s="404"/>
      <c r="L16" s="405"/>
      <c r="M16" s="36">
        <v>3</v>
      </c>
      <c r="N16" s="401"/>
      <c r="O16" s="404"/>
      <c r="P16" s="404"/>
      <c r="Q16" s="404"/>
      <c r="R16" s="404"/>
      <c r="S16" s="404"/>
      <c r="T16" s="404"/>
      <c r="U16" s="404"/>
      <c r="V16" s="404"/>
      <c r="W16" s="405"/>
      <c r="X16" s="603"/>
    </row>
    <row r="17" spans="1:24" ht="36" x14ac:dyDescent="0.2">
      <c r="A17" s="599"/>
      <c r="B17" s="599"/>
      <c r="C17" s="600"/>
      <c r="D17" s="601"/>
      <c r="E17" s="602" t="s">
        <v>26</v>
      </c>
      <c r="F17" s="74" t="s">
        <v>1004</v>
      </c>
      <c r="G17" s="34" t="s">
        <v>139</v>
      </c>
      <c r="H17" s="35">
        <v>1</v>
      </c>
      <c r="I17" s="77" t="s">
        <v>162</v>
      </c>
      <c r="J17" s="404"/>
      <c r="K17" s="404"/>
      <c r="L17" s="405"/>
      <c r="M17" s="36">
        <v>1</v>
      </c>
      <c r="N17" s="401"/>
      <c r="O17" s="404"/>
      <c r="P17" s="404"/>
      <c r="Q17" s="404"/>
      <c r="R17" s="404"/>
      <c r="S17" s="404"/>
      <c r="T17" s="404"/>
      <c r="U17" s="404"/>
      <c r="V17" s="404"/>
      <c r="W17" s="405"/>
      <c r="X17" s="603"/>
    </row>
    <row r="18" spans="1:24" ht="48" x14ac:dyDescent="0.2">
      <c r="A18" s="599"/>
      <c r="B18" s="599"/>
      <c r="C18" s="600"/>
      <c r="D18" s="601"/>
      <c r="E18" s="602" t="s">
        <v>51</v>
      </c>
      <c r="F18" s="74" t="s">
        <v>1005</v>
      </c>
      <c r="G18" s="34" t="s">
        <v>139</v>
      </c>
      <c r="H18" s="35">
        <v>1</v>
      </c>
      <c r="I18" s="77" t="s">
        <v>1006</v>
      </c>
      <c r="J18" s="404"/>
      <c r="K18" s="404"/>
      <c r="L18" s="405"/>
      <c r="M18" s="36">
        <v>1</v>
      </c>
      <c r="N18" s="401"/>
      <c r="O18" s="404"/>
      <c r="P18" s="404"/>
      <c r="Q18" s="404"/>
      <c r="R18" s="404"/>
      <c r="S18" s="404"/>
      <c r="T18" s="404"/>
      <c r="U18" s="404"/>
      <c r="V18" s="404"/>
      <c r="W18" s="405"/>
      <c r="X18" s="603"/>
    </row>
    <row r="19" spans="1:24" ht="36" x14ac:dyDescent="0.2">
      <c r="A19" s="599"/>
      <c r="B19" s="599"/>
      <c r="C19" s="600"/>
      <c r="D19" s="601"/>
      <c r="E19" s="602" t="s">
        <v>136</v>
      </c>
      <c r="F19" s="75" t="s">
        <v>1007</v>
      </c>
      <c r="G19" s="34" t="s">
        <v>139</v>
      </c>
      <c r="H19" s="35">
        <v>1</v>
      </c>
      <c r="I19" s="604" t="s">
        <v>1008</v>
      </c>
      <c r="J19" s="404"/>
      <c r="K19" s="404"/>
      <c r="L19" s="405"/>
      <c r="M19" s="36">
        <v>1</v>
      </c>
      <c r="N19" s="401"/>
      <c r="O19" s="404"/>
      <c r="P19" s="404"/>
      <c r="Q19" s="404"/>
      <c r="R19" s="404"/>
      <c r="S19" s="404"/>
      <c r="T19" s="404"/>
      <c r="U19" s="404"/>
      <c r="V19" s="404"/>
      <c r="W19" s="405"/>
      <c r="X19" s="603"/>
    </row>
    <row r="20" spans="1:24" ht="24" x14ac:dyDescent="0.2">
      <c r="A20" s="599"/>
      <c r="B20" s="599"/>
      <c r="C20" s="600"/>
      <c r="D20" s="601"/>
      <c r="E20" s="605" t="s">
        <v>157</v>
      </c>
      <c r="F20" s="606" t="s">
        <v>1009</v>
      </c>
      <c r="G20" s="607" t="s">
        <v>139</v>
      </c>
      <c r="H20" s="608">
        <v>1</v>
      </c>
      <c r="I20" s="609" t="s">
        <v>1010</v>
      </c>
      <c r="J20" s="404"/>
      <c r="K20" s="404"/>
      <c r="L20" s="405"/>
      <c r="M20" s="36">
        <v>1</v>
      </c>
      <c r="N20" s="401"/>
      <c r="O20" s="404"/>
      <c r="P20" s="404"/>
      <c r="Q20" s="404"/>
      <c r="R20" s="404"/>
      <c r="S20" s="404"/>
      <c r="T20" s="404"/>
      <c r="U20" s="404"/>
      <c r="V20" s="404"/>
      <c r="W20" s="405"/>
      <c r="X20" s="603"/>
    </row>
    <row r="21" spans="1:24" ht="36" x14ac:dyDescent="0.2">
      <c r="A21" s="610"/>
      <c r="B21" s="610"/>
      <c r="C21" s="611"/>
      <c r="D21" s="612"/>
      <c r="E21" s="613" t="s">
        <v>160</v>
      </c>
      <c r="F21" s="83" t="s">
        <v>1011</v>
      </c>
      <c r="G21" s="304" t="s">
        <v>140</v>
      </c>
      <c r="H21" s="276">
        <v>4</v>
      </c>
      <c r="I21" s="77" t="s">
        <v>141</v>
      </c>
      <c r="J21" s="415"/>
      <c r="K21" s="415"/>
      <c r="L21" s="416"/>
      <c r="M21" s="36">
        <v>4</v>
      </c>
      <c r="N21" s="414"/>
      <c r="O21" s="415"/>
      <c r="P21" s="415"/>
      <c r="Q21" s="415"/>
      <c r="R21" s="415"/>
      <c r="S21" s="415"/>
      <c r="T21" s="415"/>
      <c r="U21" s="415"/>
      <c r="V21" s="415"/>
      <c r="W21" s="416"/>
      <c r="X21" s="614"/>
    </row>
    <row r="22" spans="1:24" ht="36" x14ac:dyDescent="0.2">
      <c r="A22" s="591" t="s">
        <v>994</v>
      </c>
      <c r="B22" s="591" t="s">
        <v>1012</v>
      </c>
      <c r="C22" s="615" t="s">
        <v>996</v>
      </c>
      <c r="D22" s="616" t="s">
        <v>1013</v>
      </c>
      <c r="E22" s="594">
        <v>2</v>
      </c>
      <c r="F22" s="26" t="s">
        <v>1014</v>
      </c>
      <c r="G22" s="26"/>
      <c r="H22" s="60">
        <f>SUM(H23:H30)</f>
        <v>11</v>
      </c>
      <c r="I22" s="27" t="s">
        <v>1015</v>
      </c>
      <c r="J22" s="27">
        <v>1</v>
      </c>
      <c r="K22" s="28">
        <v>110000000</v>
      </c>
      <c r="L22" s="27">
        <v>0</v>
      </c>
      <c r="M22" s="60">
        <f>SUM(M23:M30)</f>
        <v>11</v>
      </c>
      <c r="N22" s="28">
        <v>105723603</v>
      </c>
      <c r="O22" s="28">
        <v>595826516</v>
      </c>
      <c r="P22" s="30" t="s">
        <v>1016</v>
      </c>
      <c r="Q22" s="595">
        <v>1</v>
      </c>
      <c r="R22" s="596">
        <v>43770</v>
      </c>
      <c r="S22" s="597">
        <v>44196</v>
      </c>
      <c r="T22" s="60">
        <f>+Q22/J22</f>
        <v>1</v>
      </c>
      <c r="U22" s="61">
        <f>+M22/H22</f>
        <v>1</v>
      </c>
      <c r="V22" s="61">
        <f>+Q22/J22</f>
        <v>1</v>
      </c>
      <c r="W22" s="61">
        <f>+N22/K22</f>
        <v>0.96112366363636359</v>
      </c>
      <c r="X22" s="598" t="s">
        <v>1017</v>
      </c>
    </row>
    <row r="23" spans="1:24" ht="48" x14ac:dyDescent="0.2">
      <c r="A23" s="599"/>
      <c r="B23" s="599"/>
      <c r="C23" s="617"/>
      <c r="D23" s="616"/>
      <c r="E23" s="602" t="s">
        <v>30</v>
      </c>
      <c r="F23" s="73" t="s">
        <v>857</v>
      </c>
      <c r="G23" s="34" t="s">
        <v>139</v>
      </c>
      <c r="H23" s="35">
        <v>1</v>
      </c>
      <c r="I23" s="76" t="s">
        <v>138</v>
      </c>
      <c r="J23" s="361" t="s">
        <v>27</v>
      </c>
      <c r="K23" s="362"/>
      <c r="L23" s="362"/>
      <c r="M23" s="36">
        <v>1</v>
      </c>
      <c r="N23" s="361" t="s">
        <v>27</v>
      </c>
      <c r="O23" s="361"/>
      <c r="P23" s="361"/>
      <c r="Q23" s="361"/>
      <c r="R23" s="361"/>
      <c r="S23" s="361"/>
      <c r="T23" s="361"/>
      <c r="U23" s="361"/>
      <c r="V23" s="361"/>
      <c r="W23" s="361"/>
      <c r="X23" s="603"/>
    </row>
    <row r="24" spans="1:24" ht="48" x14ac:dyDescent="0.2">
      <c r="A24" s="599"/>
      <c r="B24" s="599"/>
      <c r="C24" s="617"/>
      <c r="D24" s="616"/>
      <c r="E24" s="602" t="s">
        <v>25</v>
      </c>
      <c r="F24" s="74" t="s">
        <v>1002</v>
      </c>
      <c r="G24" s="34" t="s">
        <v>139</v>
      </c>
      <c r="H24" s="35">
        <v>3</v>
      </c>
      <c r="I24" s="77" t="s">
        <v>1003</v>
      </c>
      <c r="J24" s="361"/>
      <c r="K24" s="362"/>
      <c r="L24" s="362"/>
      <c r="M24" s="36">
        <v>3</v>
      </c>
      <c r="N24" s="361"/>
      <c r="O24" s="361"/>
      <c r="P24" s="361"/>
      <c r="Q24" s="361"/>
      <c r="R24" s="361"/>
      <c r="S24" s="361"/>
      <c r="T24" s="361"/>
      <c r="U24" s="361"/>
      <c r="V24" s="361"/>
      <c r="W24" s="361"/>
      <c r="X24" s="603"/>
    </row>
    <row r="25" spans="1:24" ht="36" x14ac:dyDescent="0.2">
      <c r="A25" s="599"/>
      <c r="B25" s="599"/>
      <c r="C25" s="617"/>
      <c r="D25" s="616"/>
      <c r="E25" s="602" t="s">
        <v>26</v>
      </c>
      <c r="F25" s="74" t="s">
        <v>1018</v>
      </c>
      <c r="G25" s="34" t="s">
        <v>139</v>
      </c>
      <c r="H25" s="35">
        <v>1</v>
      </c>
      <c r="I25" s="77" t="s">
        <v>1019</v>
      </c>
      <c r="J25" s="361"/>
      <c r="K25" s="362"/>
      <c r="L25" s="362"/>
      <c r="M25" s="36">
        <v>1</v>
      </c>
      <c r="N25" s="361"/>
      <c r="O25" s="361"/>
      <c r="P25" s="361"/>
      <c r="Q25" s="361"/>
      <c r="R25" s="361"/>
      <c r="S25" s="361"/>
      <c r="T25" s="361"/>
      <c r="U25" s="361"/>
      <c r="V25" s="361"/>
      <c r="W25" s="361"/>
      <c r="X25" s="603"/>
    </row>
    <row r="26" spans="1:24" ht="36" x14ac:dyDescent="0.2">
      <c r="A26" s="599"/>
      <c r="B26" s="599"/>
      <c r="C26" s="617"/>
      <c r="D26" s="616"/>
      <c r="E26" s="602" t="s">
        <v>26</v>
      </c>
      <c r="F26" s="74" t="s">
        <v>1004</v>
      </c>
      <c r="G26" s="34" t="s">
        <v>139</v>
      </c>
      <c r="H26" s="35">
        <v>1</v>
      </c>
      <c r="I26" s="77" t="s">
        <v>162</v>
      </c>
      <c r="J26" s="361"/>
      <c r="K26" s="362"/>
      <c r="L26" s="362"/>
      <c r="M26" s="36">
        <v>1</v>
      </c>
      <c r="N26" s="361"/>
      <c r="O26" s="361"/>
      <c r="P26" s="361"/>
      <c r="Q26" s="361"/>
      <c r="R26" s="361"/>
      <c r="S26" s="361"/>
      <c r="T26" s="361"/>
      <c r="U26" s="361"/>
      <c r="V26" s="361"/>
      <c r="W26" s="361"/>
      <c r="X26" s="603"/>
    </row>
    <row r="27" spans="1:24" ht="48" x14ac:dyDescent="0.2">
      <c r="A27" s="599"/>
      <c r="B27" s="599"/>
      <c r="C27" s="617"/>
      <c r="D27" s="616"/>
      <c r="E27" s="602" t="s">
        <v>51</v>
      </c>
      <c r="F27" s="74" t="s">
        <v>1005</v>
      </c>
      <c r="G27" s="34" t="s">
        <v>139</v>
      </c>
      <c r="H27" s="35">
        <v>1</v>
      </c>
      <c r="I27" s="77" t="s">
        <v>1006</v>
      </c>
      <c r="J27" s="361"/>
      <c r="K27" s="362"/>
      <c r="L27" s="362"/>
      <c r="M27" s="36">
        <v>1</v>
      </c>
      <c r="N27" s="361"/>
      <c r="O27" s="361"/>
      <c r="P27" s="361"/>
      <c r="Q27" s="361"/>
      <c r="R27" s="361"/>
      <c r="S27" s="361"/>
      <c r="T27" s="361"/>
      <c r="U27" s="361"/>
      <c r="V27" s="361"/>
      <c r="W27" s="361"/>
      <c r="X27" s="603"/>
    </row>
    <row r="28" spans="1:24" ht="36" x14ac:dyDescent="0.2">
      <c r="A28" s="599"/>
      <c r="B28" s="599"/>
      <c r="C28" s="617"/>
      <c r="D28" s="616"/>
      <c r="E28" s="602" t="s">
        <v>136</v>
      </c>
      <c r="F28" s="75" t="s">
        <v>1007</v>
      </c>
      <c r="G28" s="34" t="s">
        <v>139</v>
      </c>
      <c r="H28" s="35">
        <v>1</v>
      </c>
      <c r="I28" s="604" t="s">
        <v>1008</v>
      </c>
      <c r="J28" s="361"/>
      <c r="K28" s="362"/>
      <c r="L28" s="362"/>
      <c r="M28" s="36">
        <v>1</v>
      </c>
      <c r="N28" s="361"/>
      <c r="O28" s="361"/>
      <c r="P28" s="361"/>
      <c r="Q28" s="361"/>
      <c r="R28" s="361"/>
      <c r="S28" s="361"/>
      <c r="T28" s="361"/>
      <c r="U28" s="361"/>
      <c r="V28" s="361"/>
      <c r="W28" s="361"/>
      <c r="X28" s="603"/>
    </row>
    <row r="29" spans="1:24" ht="24" x14ac:dyDescent="0.2">
      <c r="A29" s="599"/>
      <c r="B29" s="599"/>
      <c r="C29" s="617"/>
      <c r="D29" s="616"/>
      <c r="E29" s="605" t="s">
        <v>157</v>
      </c>
      <c r="F29" s="606" t="s">
        <v>1009</v>
      </c>
      <c r="G29" s="607" t="s">
        <v>139</v>
      </c>
      <c r="H29" s="608">
        <v>1</v>
      </c>
      <c r="I29" s="609" t="s">
        <v>1010</v>
      </c>
      <c r="J29" s="361"/>
      <c r="K29" s="362"/>
      <c r="L29" s="362"/>
      <c r="M29" s="36">
        <v>1</v>
      </c>
      <c r="N29" s="361"/>
      <c r="O29" s="361"/>
      <c r="P29" s="361"/>
      <c r="Q29" s="361"/>
      <c r="R29" s="361"/>
      <c r="S29" s="361"/>
      <c r="T29" s="361"/>
      <c r="U29" s="361"/>
      <c r="V29" s="361"/>
      <c r="W29" s="361"/>
      <c r="X29" s="603"/>
    </row>
    <row r="30" spans="1:24" ht="48" x14ac:dyDescent="0.2">
      <c r="A30" s="610"/>
      <c r="B30" s="610"/>
      <c r="C30" s="618"/>
      <c r="D30" s="616"/>
      <c r="E30" s="613" t="s">
        <v>160</v>
      </c>
      <c r="F30" s="83" t="s">
        <v>1020</v>
      </c>
      <c r="G30" s="304" t="s">
        <v>140</v>
      </c>
      <c r="H30" s="276">
        <v>2</v>
      </c>
      <c r="I30" s="77" t="s">
        <v>141</v>
      </c>
      <c r="J30" s="361"/>
      <c r="K30" s="362"/>
      <c r="L30" s="362"/>
      <c r="M30" s="36">
        <v>2</v>
      </c>
      <c r="N30" s="361"/>
      <c r="O30" s="361"/>
      <c r="P30" s="361"/>
      <c r="Q30" s="361"/>
      <c r="R30" s="361"/>
      <c r="S30" s="361"/>
      <c r="T30" s="361"/>
      <c r="U30" s="361"/>
      <c r="V30" s="361"/>
      <c r="W30" s="361"/>
      <c r="X30" s="614"/>
    </row>
    <row r="31" spans="1:24" ht="72" x14ac:dyDescent="0.2">
      <c r="A31" s="619" t="s">
        <v>1021</v>
      </c>
      <c r="B31" s="620" t="s">
        <v>1022</v>
      </c>
      <c r="C31" s="620" t="s">
        <v>1023</v>
      </c>
      <c r="D31" s="621" t="s">
        <v>1024</v>
      </c>
      <c r="E31" s="42">
        <v>3</v>
      </c>
      <c r="F31" s="26" t="s">
        <v>1025</v>
      </c>
      <c r="G31" s="26"/>
      <c r="H31" s="60">
        <f>SUM(H32:H38)</f>
        <v>14</v>
      </c>
      <c r="I31" s="27" t="s">
        <v>1026</v>
      </c>
      <c r="J31" s="30">
        <v>1</v>
      </c>
      <c r="K31" s="622">
        <v>490000000</v>
      </c>
      <c r="L31" s="27"/>
      <c r="M31" s="60">
        <f>SUM(M32:M38)</f>
        <v>14</v>
      </c>
      <c r="N31" s="622">
        <v>490000000</v>
      </c>
      <c r="O31" s="27">
        <v>0</v>
      </c>
      <c r="P31" s="30" t="s">
        <v>1016</v>
      </c>
      <c r="Q31" s="623">
        <v>1</v>
      </c>
      <c r="R31" s="596">
        <v>43712</v>
      </c>
      <c r="S31" s="597">
        <v>43814</v>
      </c>
      <c r="T31" s="60">
        <f>+J31-Q31</f>
        <v>0</v>
      </c>
      <c r="U31" s="61">
        <f>+M31/H31</f>
        <v>1</v>
      </c>
      <c r="V31" s="61">
        <f>+Q31/J31</f>
        <v>1</v>
      </c>
      <c r="W31" s="61">
        <f>+N31/K31</f>
        <v>1</v>
      </c>
      <c r="X31" s="624" t="s">
        <v>1027</v>
      </c>
    </row>
    <row r="32" spans="1:24" ht="48" x14ac:dyDescent="0.2">
      <c r="A32" s="619"/>
      <c r="B32" s="625"/>
      <c r="C32" s="625"/>
      <c r="D32" s="626"/>
      <c r="E32" s="602" t="s">
        <v>54</v>
      </c>
      <c r="F32" s="73" t="s">
        <v>857</v>
      </c>
      <c r="G32" s="34" t="s">
        <v>139</v>
      </c>
      <c r="H32" s="35">
        <v>1</v>
      </c>
      <c r="I32" s="76" t="s">
        <v>138</v>
      </c>
      <c r="J32" s="361" t="s">
        <v>27</v>
      </c>
      <c r="K32" s="361"/>
      <c r="L32" s="361"/>
      <c r="M32" s="36">
        <v>1</v>
      </c>
      <c r="N32" s="361" t="s">
        <v>27</v>
      </c>
      <c r="O32" s="361"/>
      <c r="P32" s="361"/>
      <c r="Q32" s="361"/>
      <c r="R32" s="361"/>
      <c r="S32" s="361"/>
      <c r="T32" s="361"/>
      <c r="U32" s="361"/>
      <c r="V32" s="361"/>
      <c r="W32" s="361"/>
      <c r="X32" s="624"/>
    </row>
    <row r="33" spans="1:24" ht="48" x14ac:dyDescent="0.2">
      <c r="A33" s="619"/>
      <c r="B33" s="625"/>
      <c r="C33" s="625"/>
      <c r="D33" s="626"/>
      <c r="E33" s="602" t="s">
        <v>50</v>
      </c>
      <c r="F33" s="74" t="s">
        <v>1002</v>
      </c>
      <c r="G33" s="34" t="s">
        <v>139</v>
      </c>
      <c r="H33" s="35">
        <v>3</v>
      </c>
      <c r="I33" s="77" t="s">
        <v>1003</v>
      </c>
      <c r="J33" s="361"/>
      <c r="K33" s="361"/>
      <c r="L33" s="361"/>
      <c r="M33" s="36">
        <v>3</v>
      </c>
      <c r="N33" s="361"/>
      <c r="O33" s="361"/>
      <c r="P33" s="361"/>
      <c r="Q33" s="361"/>
      <c r="R33" s="361"/>
      <c r="S33" s="361"/>
      <c r="T33" s="361"/>
      <c r="U33" s="361"/>
      <c r="V33" s="361"/>
      <c r="W33" s="361"/>
      <c r="X33" s="624"/>
    </row>
    <row r="34" spans="1:24" ht="36" x14ac:dyDescent="0.2">
      <c r="A34" s="619"/>
      <c r="B34" s="625"/>
      <c r="C34" s="625"/>
      <c r="D34" s="626"/>
      <c r="E34" s="602" t="s">
        <v>49</v>
      </c>
      <c r="F34" s="74" t="s">
        <v>1004</v>
      </c>
      <c r="G34" s="34" t="s">
        <v>139</v>
      </c>
      <c r="H34" s="35">
        <v>1</v>
      </c>
      <c r="I34" s="77" t="s">
        <v>162</v>
      </c>
      <c r="J34" s="361"/>
      <c r="K34" s="361"/>
      <c r="L34" s="361"/>
      <c r="M34" s="36">
        <v>1</v>
      </c>
      <c r="N34" s="361"/>
      <c r="O34" s="361"/>
      <c r="P34" s="361"/>
      <c r="Q34" s="361"/>
      <c r="R34" s="361"/>
      <c r="S34" s="361"/>
      <c r="T34" s="361"/>
      <c r="U34" s="361"/>
      <c r="V34" s="361"/>
      <c r="W34" s="361"/>
      <c r="X34" s="624"/>
    </row>
    <row r="35" spans="1:24" ht="48" x14ac:dyDescent="0.2">
      <c r="A35" s="619"/>
      <c r="B35" s="625"/>
      <c r="C35" s="625"/>
      <c r="D35" s="626"/>
      <c r="E35" s="602" t="s">
        <v>47</v>
      </c>
      <c r="F35" s="74" t="s">
        <v>1005</v>
      </c>
      <c r="G35" s="34" t="s">
        <v>139</v>
      </c>
      <c r="H35" s="35">
        <v>1</v>
      </c>
      <c r="I35" s="77" t="s">
        <v>1006</v>
      </c>
      <c r="J35" s="361"/>
      <c r="K35" s="361"/>
      <c r="L35" s="361"/>
      <c r="M35" s="36">
        <v>1</v>
      </c>
      <c r="N35" s="361"/>
      <c r="O35" s="361"/>
      <c r="P35" s="361"/>
      <c r="Q35" s="361"/>
      <c r="R35" s="361"/>
      <c r="S35" s="361"/>
      <c r="T35" s="361"/>
      <c r="U35" s="361"/>
      <c r="V35" s="361"/>
      <c r="W35" s="361"/>
      <c r="X35" s="624"/>
    </row>
    <row r="36" spans="1:24" ht="36" x14ac:dyDescent="0.2">
      <c r="A36" s="619"/>
      <c r="B36" s="625"/>
      <c r="C36" s="625"/>
      <c r="D36" s="626"/>
      <c r="E36" s="602" t="s">
        <v>48</v>
      </c>
      <c r="F36" s="75" t="s">
        <v>1007</v>
      </c>
      <c r="G36" s="34" t="s">
        <v>139</v>
      </c>
      <c r="H36" s="35">
        <v>1</v>
      </c>
      <c r="I36" s="604" t="s">
        <v>1008</v>
      </c>
      <c r="J36" s="361"/>
      <c r="K36" s="361"/>
      <c r="L36" s="361"/>
      <c r="M36" s="36">
        <v>1</v>
      </c>
      <c r="N36" s="361"/>
      <c r="O36" s="361"/>
      <c r="P36" s="361"/>
      <c r="Q36" s="361"/>
      <c r="R36" s="361"/>
      <c r="S36" s="361"/>
      <c r="T36" s="361"/>
      <c r="U36" s="361"/>
      <c r="V36" s="361"/>
      <c r="W36" s="361"/>
      <c r="X36" s="624"/>
    </row>
    <row r="37" spans="1:24" ht="24" x14ac:dyDescent="0.2">
      <c r="A37" s="619"/>
      <c r="B37" s="625"/>
      <c r="C37" s="625"/>
      <c r="D37" s="626"/>
      <c r="E37" s="605" t="s">
        <v>170</v>
      </c>
      <c r="F37" s="606" t="s">
        <v>1009</v>
      </c>
      <c r="G37" s="607" t="s">
        <v>139</v>
      </c>
      <c r="H37" s="608">
        <v>1</v>
      </c>
      <c r="I37" s="609" t="s">
        <v>1010</v>
      </c>
      <c r="J37" s="361"/>
      <c r="K37" s="361"/>
      <c r="L37" s="361"/>
      <c r="M37" s="36">
        <v>1</v>
      </c>
      <c r="N37" s="361"/>
      <c r="O37" s="361"/>
      <c r="P37" s="361"/>
      <c r="Q37" s="361"/>
      <c r="R37" s="361"/>
      <c r="S37" s="361"/>
      <c r="T37" s="361"/>
      <c r="U37" s="361"/>
      <c r="V37" s="361"/>
      <c r="W37" s="361"/>
      <c r="X37" s="624"/>
    </row>
    <row r="38" spans="1:24" ht="36" x14ac:dyDescent="0.2">
      <c r="A38" s="619"/>
      <c r="B38" s="627"/>
      <c r="C38" s="627"/>
      <c r="D38" s="626"/>
      <c r="E38" s="613" t="s">
        <v>171</v>
      </c>
      <c r="F38" s="83" t="s">
        <v>1011</v>
      </c>
      <c r="G38" s="304" t="s">
        <v>140</v>
      </c>
      <c r="H38" s="276">
        <v>6</v>
      </c>
      <c r="I38" s="77" t="s">
        <v>141</v>
      </c>
      <c r="J38" s="361"/>
      <c r="K38" s="361"/>
      <c r="L38" s="361"/>
      <c r="M38" s="36">
        <v>6</v>
      </c>
      <c r="N38" s="361"/>
      <c r="O38" s="361"/>
      <c r="P38" s="361"/>
      <c r="Q38" s="361"/>
      <c r="R38" s="361"/>
      <c r="S38" s="361"/>
      <c r="T38" s="361"/>
      <c r="U38" s="361"/>
      <c r="V38" s="361"/>
      <c r="W38" s="361"/>
      <c r="X38" s="624"/>
    </row>
    <row r="39" spans="1:24" ht="36" x14ac:dyDescent="0.2">
      <c r="A39" s="619" t="s">
        <v>1021</v>
      </c>
      <c r="B39" s="620" t="s">
        <v>1022</v>
      </c>
      <c r="C39" s="620" t="s">
        <v>1023</v>
      </c>
      <c r="D39" s="621" t="s">
        <v>1024</v>
      </c>
      <c r="E39" s="42">
        <v>4</v>
      </c>
      <c r="F39" s="26" t="s">
        <v>1028</v>
      </c>
      <c r="G39" s="26"/>
      <c r="H39" s="60">
        <f>SUM(H40:H46)</f>
        <v>13</v>
      </c>
      <c r="I39" s="27" t="s">
        <v>1029</v>
      </c>
      <c r="J39" s="30">
        <v>350</v>
      </c>
      <c r="K39" s="622">
        <v>533988700</v>
      </c>
      <c r="L39" s="27"/>
      <c r="M39" s="60">
        <f>SUM(M40:M46)</f>
        <v>13</v>
      </c>
      <c r="N39" s="622">
        <v>533988700</v>
      </c>
      <c r="O39" s="27">
        <v>0</v>
      </c>
      <c r="P39" s="30" t="s">
        <v>1016</v>
      </c>
      <c r="Q39" s="623">
        <v>400</v>
      </c>
      <c r="R39" s="596">
        <v>43712</v>
      </c>
      <c r="S39" s="597">
        <v>43814</v>
      </c>
      <c r="T39" s="60">
        <f>+J39-Q39</f>
        <v>-50</v>
      </c>
      <c r="U39" s="61">
        <f>+M39/H39</f>
        <v>1</v>
      </c>
      <c r="V39" s="61">
        <f>+Q39/J39</f>
        <v>1.1428571428571428</v>
      </c>
      <c r="W39" s="61">
        <f>+N39/K39</f>
        <v>1</v>
      </c>
      <c r="X39" s="624" t="s">
        <v>1027</v>
      </c>
    </row>
    <row r="40" spans="1:24" ht="48" x14ac:dyDescent="0.2">
      <c r="A40" s="619"/>
      <c r="B40" s="625"/>
      <c r="C40" s="625"/>
      <c r="D40" s="626"/>
      <c r="E40" s="602" t="s">
        <v>80</v>
      </c>
      <c r="F40" s="73" t="s">
        <v>857</v>
      </c>
      <c r="G40" s="34" t="s">
        <v>139</v>
      </c>
      <c r="H40" s="35">
        <v>1</v>
      </c>
      <c r="I40" s="76" t="s">
        <v>138</v>
      </c>
      <c r="J40" s="361" t="s">
        <v>27</v>
      </c>
      <c r="K40" s="361"/>
      <c r="L40" s="361"/>
      <c r="M40" s="36">
        <v>1</v>
      </c>
      <c r="N40" s="361" t="s">
        <v>1030</v>
      </c>
      <c r="O40" s="361"/>
      <c r="P40" s="361"/>
      <c r="Q40" s="361"/>
      <c r="R40" s="361"/>
      <c r="S40" s="361"/>
      <c r="T40" s="361"/>
      <c r="U40" s="361"/>
      <c r="V40" s="361"/>
      <c r="W40" s="361"/>
      <c r="X40" s="624"/>
    </row>
    <row r="41" spans="1:24" ht="48" x14ac:dyDescent="0.2">
      <c r="A41" s="619"/>
      <c r="B41" s="625"/>
      <c r="C41" s="625"/>
      <c r="D41" s="626"/>
      <c r="E41" s="602" t="s">
        <v>57</v>
      </c>
      <c r="F41" s="74" t="s">
        <v>1002</v>
      </c>
      <c r="G41" s="34" t="s">
        <v>139</v>
      </c>
      <c r="H41" s="35">
        <v>3</v>
      </c>
      <c r="I41" s="77" t="s">
        <v>1003</v>
      </c>
      <c r="J41" s="361"/>
      <c r="K41" s="361"/>
      <c r="L41" s="361"/>
      <c r="M41" s="36">
        <v>3</v>
      </c>
      <c r="N41" s="361"/>
      <c r="O41" s="361"/>
      <c r="P41" s="361"/>
      <c r="Q41" s="361"/>
      <c r="R41" s="361"/>
      <c r="S41" s="361"/>
      <c r="T41" s="361"/>
      <c r="U41" s="361"/>
      <c r="V41" s="361"/>
      <c r="W41" s="361"/>
      <c r="X41" s="624"/>
    </row>
    <row r="42" spans="1:24" ht="36" x14ac:dyDescent="0.2">
      <c r="A42" s="619"/>
      <c r="B42" s="625"/>
      <c r="C42" s="625"/>
      <c r="D42" s="626"/>
      <c r="E42" s="602" t="s">
        <v>58</v>
      </c>
      <c r="F42" s="74" t="s">
        <v>1004</v>
      </c>
      <c r="G42" s="34" t="s">
        <v>139</v>
      </c>
      <c r="H42" s="35">
        <v>1</v>
      </c>
      <c r="I42" s="77" t="s">
        <v>162</v>
      </c>
      <c r="J42" s="361"/>
      <c r="K42" s="361"/>
      <c r="L42" s="361"/>
      <c r="M42" s="36">
        <v>1</v>
      </c>
      <c r="N42" s="361"/>
      <c r="O42" s="361"/>
      <c r="P42" s="361"/>
      <c r="Q42" s="361"/>
      <c r="R42" s="361"/>
      <c r="S42" s="361"/>
      <c r="T42" s="361"/>
      <c r="U42" s="361"/>
      <c r="V42" s="361"/>
      <c r="W42" s="361"/>
      <c r="X42" s="624"/>
    </row>
    <row r="43" spans="1:24" ht="48" x14ac:dyDescent="0.2">
      <c r="A43" s="619"/>
      <c r="B43" s="625"/>
      <c r="C43" s="625"/>
      <c r="D43" s="626"/>
      <c r="E43" s="602" t="s">
        <v>59</v>
      </c>
      <c r="F43" s="74" t="s">
        <v>1005</v>
      </c>
      <c r="G43" s="34" t="s">
        <v>139</v>
      </c>
      <c r="H43" s="35">
        <v>1</v>
      </c>
      <c r="I43" s="77" t="s">
        <v>1006</v>
      </c>
      <c r="J43" s="361"/>
      <c r="K43" s="361"/>
      <c r="L43" s="361"/>
      <c r="M43" s="36">
        <v>1</v>
      </c>
      <c r="N43" s="361"/>
      <c r="O43" s="361"/>
      <c r="P43" s="361"/>
      <c r="Q43" s="361"/>
      <c r="R43" s="361"/>
      <c r="S43" s="361"/>
      <c r="T43" s="361"/>
      <c r="U43" s="361"/>
      <c r="V43" s="361"/>
      <c r="W43" s="361"/>
      <c r="X43" s="624"/>
    </row>
    <row r="44" spans="1:24" ht="36" x14ac:dyDescent="0.2">
      <c r="A44" s="619"/>
      <c r="B44" s="625"/>
      <c r="C44" s="625"/>
      <c r="D44" s="626"/>
      <c r="E44" s="602" t="s">
        <v>60</v>
      </c>
      <c r="F44" s="75" t="s">
        <v>1007</v>
      </c>
      <c r="G44" s="34" t="s">
        <v>139</v>
      </c>
      <c r="H44" s="628">
        <v>1</v>
      </c>
      <c r="I44" s="629" t="s">
        <v>1008</v>
      </c>
      <c r="J44" s="422"/>
      <c r="K44" s="361"/>
      <c r="L44" s="361"/>
      <c r="M44" s="36">
        <v>1</v>
      </c>
      <c r="N44" s="361"/>
      <c r="O44" s="361"/>
      <c r="P44" s="361"/>
      <c r="Q44" s="361"/>
      <c r="R44" s="361"/>
      <c r="S44" s="361"/>
      <c r="T44" s="361"/>
      <c r="U44" s="361"/>
      <c r="V44" s="361"/>
      <c r="W44" s="361"/>
      <c r="X44" s="624"/>
    </row>
    <row r="45" spans="1:24" ht="24" x14ac:dyDescent="0.2">
      <c r="A45" s="619"/>
      <c r="B45" s="625"/>
      <c r="C45" s="625"/>
      <c r="D45" s="626"/>
      <c r="E45" s="630" t="s">
        <v>61</v>
      </c>
      <c r="F45" s="631" t="s">
        <v>1009</v>
      </c>
      <c r="G45" s="607" t="s">
        <v>139</v>
      </c>
      <c r="H45" s="608">
        <v>1</v>
      </c>
      <c r="I45" s="609" t="s">
        <v>1010</v>
      </c>
      <c r="J45" s="361"/>
      <c r="K45" s="361"/>
      <c r="L45" s="361"/>
      <c r="M45" s="36">
        <v>1</v>
      </c>
      <c r="N45" s="361"/>
      <c r="O45" s="361"/>
      <c r="P45" s="361"/>
      <c r="Q45" s="361"/>
      <c r="R45" s="361"/>
      <c r="S45" s="361"/>
      <c r="T45" s="361"/>
      <c r="U45" s="361"/>
      <c r="V45" s="361"/>
      <c r="W45" s="361"/>
      <c r="X45" s="624"/>
    </row>
    <row r="46" spans="1:24" ht="36" x14ac:dyDescent="0.2">
      <c r="A46" s="619"/>
      <c r="B46" s="627"/>
      <c r="C46" s="627"/>
      <c r="D46" s="626"/>
      <c r="E46" s="613" t="s">
        <v>1031</v>
      </c>
      <c r="F46" s="83" t="s">
        <v>1011</v>
      </c>
      <c r="G46" s="304" t="s">
        <v>140</v>
      </c>
      <c r="H46" s="276">
        <v>5</v>
      </c>
      <c r="I46" s="77" t="s">
        <v>141</v>
      </c>
      <c r="J46" s="361"/>
      <c r="K46" s="361"/>
      <c r="L46" s="361"/>
      <c r="M46" s="36">
        <v>5</v>
      </c>
      <c r="N46" s="361"/>
      <c r="O46" s="361"/>
      <c r="P46" s="361"/>
      <c r="Q46" s="361"/>
      <c r="R46" s="361"/>
      <c r="S46" s="361"/>
      <c r="T46" s="361"/>
      <c r="U46" s="361"/>
      <c r="V46" s="361"/>
      <c r="W46" s="361"/>
      <c r="X46" s="624"/>
    </row>
    <row r="47" spans="1:24" ht="48" x14ac:dyDescent="0.2">
      <c r="A47" s="619" t="s">
        <v>1021</v>
      </c>
      <c r="B47" s="620" t="s">
        <v>1022</v>
      </c>
      <c r="C47" s="620" t="s">
        <v>1023</v>
      </c>
      <c r="D47" s="621" t="s">
        <v>1024</v>
      </c>
      <c r="E47" s="42">
        <v>5</v>
      </c>
      <c r="F47" s="26" t="s">
        <v>1032</v>
      </c>
      <c r="G47" s="26"/>
      <c r="H47" s="60">
        <f>SUM(H48:H54)</f>
        <v>13</v>
      </c>
      <c r="I47" s="27" t="s">
        <v>1033</v>
      </c>
      <c r="J47" s="30">
        <v>183</v>
      </c>
      <c r="K47" s="622">
        <v>398650000</v>
      </c>
      <c r="L47" s="27"/>
      <c r="M47" s="60">
        <f>SUM(M48:M54)</f>
        <v>13</v>
      </c>
      <c r="N47" s="622">
        <v>398650000</v>
      </c>
      <c r="O47" s="632"/>
      <c r="P47" s="30" t="s">
        <v>1016</v>
      </c>
      <c r="Q47" s="623">
        <v>183</v>
      </c>
      <c r="R47" s="596">
        <v>43712</v>
      </c>
      <c r="S47" s="597">
        <v>43814</v>
      </c>
      <c r="T47" s="60">
        <f>+J47-Q47</f>
        <v>0</v>
      </c>
      <c r="U47" s="61">
        <f>+M47/H47</f>
        <v>1</v>
      </c>
      <c r="V47" s="61">
        <f>+Q47/J47</f>
        <v>1</v>
      </c>
      <c r="W47" s="61">
        <f>+N47/K47</f>
        <v>1</v>
      </c>
      <c r="X47" s="624" t="s">
        <v>1027</v>
      </c>
    </row>
    <row r="48" spans="1:24" ht="48" x14ac:dyDescent="0.2">
      <c r="A48" s="619"/>
      <c r="B48" s="625"/>
      <c r="C48" s="625"/>
      <c r="D48" s="626"/>
      <c r="E48" s="602" t="s">
        <v>62</v>
      </c>
      <c r="F48" s="73" t="s">
        <v>857</v>
      </c>
      <c r="G48" s="34" t="s">
        <v>139</v>
      </c>
      <c r="H48" s="35">
        <v>1</v>
      </c>
      <c r="I48" s="76" t="s">
        <v>138</v>
      </c>
      <c r="J48" s="361" t="s">
        <v>27</v>
      </c>
      <c r="K48" s="361"/>
      <c r="L48" s="361"/>
      <c r="M48" s="36">
        <v>1</v>
      </c>
      <c r="N48" s="361" t="s">
        <v>27</v>
      </c>
      <c r="O48" s="361"/>
      <c r="P48" s="361"/>
      <c r="Q48" s="361"/>
      <c r="R48" s="361"/>
      <c r="S48" s="361"/>
      <c r="T48" s="361"/>
      <c r="U48" s="361"/>
      <c r="V48" s="361"/>
      <c r="W48" s="361"/>
      <c r="X48" s="624"/>
    </row>
    <row r="49" spans="1:24" ht="48" x14ac:dyDescent="0.2">
      <c r="A49" s="619"/>
      <c r="B49" s="625"/>
      <c r="C49" s="625"/>
      <c r="D49" s="626"/>
      <c r="E49" s="602" t="s">
        <v>63</v>
      </c>
      <c r="F49" s="74" t="s">
        <v>1002</v>
      </c>
      <c r="G49" s="34" t="s">
        <v>139</v>
      </c>
      <c r="H49" s="35">
        <v>3</v>
      </c>
      <c r="I49" s="77" t="s">
        <v>1003</v>
      </c>
      <c r="J49" s="361"/>
      <c r="K49" s="361"/>
      <c r="L49" s="361"/>
      <c r="M49" s="36">
        <v>3</v>
      </c>
      <c r="N49" s="361"/>
      <c r="O49" s="361"/>
      <c r="P49" s="361"/>
      <c r="Q49" s="361"/>
      <c r="R49" s="361"/>
      <c r="S49" s="361"/>
      <c r="T49" s="361"/>
      <c r="U49" s="361"/>
      <c r="V49" s="361"/>
      <c r="W49" s="361"/>
      <c r="X49" s="624"/>
    </row>
    <row r="50" spans="1:24" ht="36" x14ac:dyDescent="0.2">
      <c r="A50" s="619"/>
      <c r="B50" s="625"/>
      <c r="C50" s="625"/>
      <c r="D50" s="626"/>
      <c r="E50" s="602" t="s">
        <v>64</v>
      </c>
      <c r="F50" s="74" t="s">
        <v>1004</v>
      </c>
      <c r="G50" s="34" t="s">
        <v>139</v>
      </c>
      <c r="H50" s="35">
        <v>1</v>
      </c>
      <c r="I50" s="77" t="s">
        <v>162</v>
      </c>
      <c r="J50" s="361"/>
      <c r="K50" s="361"/>
      <c r="L50" s="361"/>
      <c r="M50" s="36">
        <v>1</v>
      </c>
      <c r="N50" s="361"/>
      <c r="O50" s="361"/>
      <c r="P50" s="361"/>
      <c r="Q50" s="361"/>
      <c r="R50" s="361"/>
      <c r="S50" s="361"/>
      <c r="T50" s="361"/>
      <c r="U50" s="361"/>
      <c r="V50" s="361"/>
      <c r="W50" s="361"/>
      <c r="X50" s="624"/>
    </row>
    <row r="51" spans="1:24" ht="48" x14ac:dyDescent="0.2">
      <c r="A51" s="619"/>
      <c r="B51" s="625"/>
      <c r="C51" s="625"/>
      <c r="D51" s="626"/>
      <c r="E51" s="602" t="s">
        <v>65</v>
      </c>
      <c r="F51" s="74" t="s">
        <v>1005</v>
      </c>
      <c r="G51" s="34" t="s">
        <v>139</v>
      </c>
      <c r="H51" s="35">
        <v>1</v>
      </c>
      <c r="I51" s="77" t="s">
        <v>1006</v>
      </c>
      <c r="J51" s="361"/>
      <c r="K51" s="361"/>
      <c r="L51" s="361"/>
      <c r="M51" s="36">
        <v>1</v>
      </c>
      <c r="N51" s="361"/>
      <c r="O51" s="361"/>
      <c r="P51" s="361"/>
      <c r="Q51" s="361"/>
      <c r="R51" s="361"/>
      <c r="S51" s="361"/>
      <c r="T51" s="361"/>
      <c r="U51" s="361"/>
      <c r="V51" s="361"/>
      <c r="W51" s="361"/>
      <c r="X51" s="624"/>
    </row>
    <row r="52" spans="1:24" ht="36" x14ac:dyDescent="0.2">
      <c r="A52" s="619"/>
      <c r="B52" s="625"/>
      <c r="C52" s="625"/>
      <c r="D52" s="626"/>
      <c r="E52" s="602" t="s">
        <v>291</v>
      </c>
      <c r="F52" s="75" t="s">
        <v>1007</v>
      </c>
      <c r="G52" s="34" t="s">
        <v>139</v>
      </c>
      <c r="H52" s="628">
        <v>1</v>
      </c>
      <c r="I52" s="629" t="s">
        <v>1008</v>
      </c>
      <c r="J52" s="361"/>
      <c r="K52" s="361"/>
      <c r="L52" s="361"/>
      <c r="M52" s="36">
        <v>1</v>
      </c>
      <c r="N52" s="361"/>
      <c r="O52" s="361"/>
      <c r="P52" s="361"/>
      <c r="Q52" s="361"/>
      <c r="R52" s="361"/>
      <c r="S52" s="361"/>
      <c r="T52" s="361"/>
      <c r="U52" s="361"/>
      <c r="V52" s="361"/>
      <c r="W52" s="361"/>
      <c r="X52" s="624"/>
    </row>
    <row r="53" spans="1:24" ht="24" x14ac:dyDescent="0.2">
      <c r="A53" s="619"/>
      <c r="B53" s="625"/>
      <c r="C53" s="625"/>
      <c r="D53" s="626"/>
      <c r="E53" s="630" t="s">
        <v>293</v>
      </c>
      <c r="F53" s="631" t="s">
        <v>1009</v>
      </c>
      <c r="G53" s="607" t="s">
        <v>139</v>
      </c>
      <c r="H53" s="608">
        <v>1</v>
      </c>
      <c r="I53" s="609" t="s">
        <v>1010</v>
      </c>
      <c r="J53" s="361"/>
      <c r="K53" s="361"/>
      <c r="L53" s="361"/>
      <c r="M53" s="36">
        <v>1</v>
      </c>
      <c r="N53" s="361"/>
      <c r="O53" s="361"/>
      <c r="P53" s="361"/>
      <c r="Q53" s="361"/>
      <c r="R53" s="361"/>
      <c r="S53" s="361"/>
      <c r="T53" s="361"/>
      <c r="U53" s="361"/>
      <c r="V53" s="361"/>
      <c r="W53" s="361"/>
      <c r="X53" s="624"/>
    </row>
    <row r="54" spans="1:24" ht="36" x14ac:dyDescent="0.2">
      <c r="A54" s="619"/>
      <c r="B54" s="627"/>
      <c r="C54" s="627"/>
      <c r="D54" s="626"/>
      <c r="E54" s="613" t="s">
        <v>729</v>
      </c>
      <c r="F54" s="83" t="s">
        <v>1011</v>
      </c>
      <c r="G54" s="304" t="s">
        <v>140</v>
      </c>
      <c r="H54" s="276">
        <v>5</v>
      </c>
      <c r="I54" s="77" t="s">
        <v>141</v>
      </c>
      <c r="J54" s="361"/>
      <c r="K54" s="361"/>
      <c r="L54" s="361"/>
      <c r="M54" s="36">
        <v>5</v>
      </c>
      <c r="N54" s="361"/>
      <c r="O54" s="361"/>
      <c r="P54" s="361"/>
      <c r="Q54" s="361"/>
      <c r="R54" s="361"/>
      <c r="S54" s="361"/>
      <c r="T54" s="361"/>
      <c r="U54" s="361"/>
      <c r="V54" s="361"/>
      <c r="W54" s="361"/>
      <c r="X54" s="624"/>
    </row>
    <row r="55" spans="1:24" ht="60" x14ac:dyDescent="0.2">
      <c r="A55" s="619" t="s">
        <v>1021</v>
      </c>
      <c r="B55" s="620" t="s">
        <v>1022</v>
      </c>
      <c r="C55" s="620" t="s">
        <v>1023</v>
      </c>
      <c r="D55" s="621" t="s">
        <v>1024</v>
      </c>
      <c r="E55" s="42">
        <v>6</v>
      </c>
      <c r="F55" s="26" t="s">
        <v>1034</v>
      </c>
      <c r="G55" s="26"/>
      <c r="H55" s="60">
        <f>SUM(H56:H62)</f>
        <v>13</v>
      </c>
      <c r="I55" s="27" t="s">
        <v>1035</v>
      </c>
      <c r="J55" s="30">
        <v>1</v>
      </c>
      <c r="K55" s="622">
        <v>400000000</v>
      </c>
      <c r="L55" s="27"/>
      <c r="M55" s="60">
        <f>SUM(M56:M62)</f>
        <v>11</v>
      </c>
      <c r="N55" s="622">
        <v>400000000</v>
      </c>
      <c r="O55" s="632"/>
      <c r="P55" s="30" t="s">
        <v>1016</v>
      </c>
      <c r="Q55" s="623">
        <v>1</v>
      </c>
      <c r="R55" s="596">
        <v>43712</v>
      </c>
      <c r="S55" s="597">
        <v>43814</v>
      </c>
      <c r="T55" s="60">
        <f>+J55-Q55</f>
        <v>0</v>
      </c>
      <c r="U55" s="61">
        <f>+M55/H55</f>
        <v>0.84615384615384615</v>
      </c>
      <c r="V55" s="61">
        <f>+Q55/J55</f>
        <v>1</v>
      </c>
      <c r="W55" s="61">
        <f>+N55/K55</f>
        <v>1</v>
      </c>
      <c r="X55" s="624" t="s">
        <v>1036</v>
      </c>
    </row>
    <row r="56" spans="1:24" ht="48" x14ac:dyDescent="0.2">
      <c r="A56" s="619"/>
      <c r="B56" s="625"/>
      <c r="C56" s="625"/>
      <c r="D56" s="626"/>
      <c r="E56" s="602" t="s">
        <v>66</v>
      </c>
      <c r="F56" s="73" t="s">
        <v>857</v>
      </c>
      <c r="G56" s="34" t="s">
        <v>139</v>
      </c>
      <c r="H56" s="35">
        <v>1</v>
      </c>
      <c r="I56" s="76" t="s">
        <v>138</v>
      </c>
      <c r="J56" s="361" t="s">
        <v>27</v>
      </c>
      <c r="K56" s="361"/>
      <c r="L56" s="361"/>
      <c r="M56" s="36">
        <v>1</v>
      </c>
      <c r="N56" s="361" t="s">
        <v>27</v>
      </c>
      <c r="O56" s="361"/>
      <c r="P56" s="361"/>
      <c r="Q56" s="361"/>
      <c r="R56" s="361"/>
      <c r="S56" s="361"/>
      <c r="T56" s="361"/>
      <c r="U56" s="361"/>
      <c r="V56" s="361"/>
      <c r="W56" s="361"/>
      <c r="X56" s="624"/>
    </row>
    <row r="57" spans="1:24" ht="48" x14ac:dyDescent="0.2">
      <c r="A57" s="619"/>
      <c r="B57" s="625"/>
      <c r="C57" s="625"/>
      <c r="D57" s="626"/>
      <c r="E57" s="602" t="s">
        <v>67</v>
      </c>
      <c r="F57" s="74" t="s">
        <v>1002</v>
      </c>
      <c r="G57" s="34" t="s">
        <v>139</v>
      </c>
      <c r="H57" s="35">
        <v>3</v>
      </c>
      <c r="I57" s="77" t="s">
        <v>1003</v>
      </c>
      <c r="J57" s="361"/>
      <c r="K57" s="361"/>
      <c r="L57" s="361"/>
      <c r="M57" s="36">
        <v>1</v>
      </c>
      <c r="N57" s="361"/>
      <c r="O57" s="361"/>
      <c r="P57" s="361"/>
      <c r="Q57" s="361"/>
      <c r="R57" s="361"/>
      <c r="S57" s="361"/>
      <c r="T57" s="361"/>
      <c r="U57" s="361"/>
      <c r="V57" s="361"/>
      <c r="W57" s="361"/>
      <c r="X57" s="624"/>
    </row>
    <row r="58" spans="1:24" ht="36" x14ac:dyDescent="0.2">
      <c r="A58" s="619"/>
      <c r="B58" s="625"/>
      <c r="C58" s="625"/>
      <c r="D58" s="626"/>
      <c r="E58" s="602" t="s">
        <v>68</v>
      </c>
      <c r="F58" s="74" t="s">
        <v>1004</v>
      </c>
      <c r="G58" s="34" t="s">
        <v>139</v>
      </c>
      <c r="H58" s="35">
        <v>1</v>
      </c>
      <c r="I58" s="77" t="s">
        <v>162</v>
      </c>
      <c r="J58" s="361"/>
      <c r="K58" s="361"/>
      <c r="L58" s="361"/>
      <c r="M58" s="36">
        <v>1</v>
      </c>
      <c r="N58" s="361"/>
      <c r="O58" s="361"/>
      <c r="P58" s="361"/>
      <c r="Q58" s="361"/>
      <c r="R58" s="361"/>
      <c r="S58" s="361"/>
      <c r="T58" s="361"/>
      <c r="U58" s="361"/>
      <c r="V58" s="361"/>
      <c r="W58" s="361"/>
      <c r="X58" s="624"/>
    </row>
    <row r="59" spans="1:24" ht="48" x14ac:dyDescent="0.2">
      <c r="A59" s="619"/>
      <c r="B59" s="625"/>
      <c r="C59" s="625"/>
      <c r="D59" s="626"/>
      <c r="E59" s="602" t="s">
        <v>69</v>
      </c>
      <c r="F59" s="74" t="s">
        <v>1005</v>
      </c>
      <c r="G59" s="34" t="s">
        <v>139</v>
      </c>
      <c r="H59" s="35">
        <v>1</v>
      </c>
      <c r="I59" s="77" t="s">
        <v>1006</v>
      </c>
      <c r="J59" s="361"/>
      <c r="K59" s="361"/>
      <c r="L59" s="361"/>
      <c r="M59" s="36">
        <v>1</v>
      </c>
      <c r="N59" s="361"/>
      <c r="O59" s="361"/>
      <c r="P59" s="361"/>
      <c r="Q59" s="361"/>
      <c r="R59" s="361"/>
      <c r="S59" s="361"/>
      <c r="T59" s="361"/>
      <c r="U59" s="361"/>
      <c r="V59" s="361"/>
      <c r="W59" s="361"/>
      <c r="X59" s="624"/>
    </row>
    <row r="60" spans="1:24" ht="60" x14ac:dyDescent="0.2">
      <c r="A60" s="619"/>
      <c r="B60" s="625"/>
      <c r="C60" s="625"/>
      <c r="D60" s="626"/>
      <c r="E60" s="633" t="s">
        <v>302</v>
      </c>
      <c r="F60" s="83" t="s">
        <v>1007</v>
      </c>
      <c r="G60" s="82" t="s">
        <v>139</v>
      </c>
      <c r="H60" s="628">
        <v>1</v>
      </c>
      <c r="I60" s="629" t="s">
        <v>1008</v>
      </c>
      <c r="J60" s="361"/>
      <c r="K60" s="361"/>
      <c r="L60" s="361"/>
      <c r="M60" s="36">
        <v>1</v>
      </c>
      <c r="N60" s="361"/>
      <c r="O60" s="361"/>
      <c r="P60" s="361"/>
      <c r="Q60" s="361"/>
      <c r="R60" s="361"/>
      <c r="S60" s="361"/>
      <c r="T60" s="361"/>
      <c r="U60" s="361"/>
      <c r="V60" s="361"/>
      <c r="W60" s="361"/>
      <c r="X60" s="624"/>
    </row>
    <row r="61" spans="1:24" ht="24" x14ac:dyDescent="0.2">
      <c r="A61" s="619"/>
      <c r="B61" s="625"/>
      <c r="C61" s="625"/>
      <c r="D61" s="626"/>
      <c r="E61" s="605" t="s">
        <v>1037</v>
      </c>
      <c r="F61" s="606" t="s">
        <v>1009</v>
      </c>
      <c r="G61" s="607" t="s">
        <v>139</v>
      </c>
      <c r="H61" s="608">
        <v>1</v>
      </c>
      <c r="I61" s="609" t="s">
        <v>1010</v>
      </c>
      <c r="J61" s="361"/>
      <c r="K61" s="361"/>
      <c r="L61" s="361"/>
      <c r="M61" s="36">
        <v>1</v>
      </c>
      <c r="N61" s="361"/>
      <c r="O61" s="361"/>
      <c r="P61" s="361"/>
      <c r="Q61" s="361"/>
      <c r="R61" s="361"/>
      <c r="S61" s="361"/>
      <c r="T61" s="361"/>
      <c r="U61" s="361"/>
      <c r="V61" s="361"/>
      <c r="W61" s="361"/>
      <c r="X61" s="624"/>
    </row>
    <row r="62" spans="1:24" ht="36" x14ac:dyDescent="0.2">
      <c r="A62" s="619"/>
      <c r="B62" s="627"/>
      <c r="C62" s="627"/>
      <c r="D62" s="626"/>
      <c r="E62" s="613" t="s">
        <v>1038</v>
      </c>
      <c r="F62" s="83" t="s">
        <v>1011</v>
      </c>
      <c r="G62" s="304" t="s">
        <v>140</v>
      </c>
      <c r="H62" s="276">
        <v>5</v>
      </c>
      <c r="I62" s="77" t="s">
        <v>141</v>
      </c>
      <c r="J62" s="361"/>
      <c r="K62" s="361"/>
      <c r="L62" s="361"/>
      <c r="M62" s="36">
        <v>5</v>
      </c>
      <c r="N62" s="361"/>
      <c r="O62" s="361"/>
      <c r="P62" s="361"/>
      <c r="Q62" s="361"/>
      <c r="R62" s="361"/>
      <c r="S62" s="361"/>
      <c r="T62" s="361"/>
      <c r="U62" s="361"/>
      <c r="V62" s="361"/>
      <c r="W62" s="361"/>
      <c r="X62" s="624"/>
    </row>
    <row r="63" spans="1:24" ht="60" x14ac:dyDescent="0.2">
      <c r="A63" s="619" t="s">
        <v>1021</v>
      </c>
      <c r="B63" s="620" t="s">
        <v>1022</v>
      </c>
      <c r="C63" s="620" t="s">
        <v>1023</v>
      </c>
      <c r="D63" s="621" t="s">
        <v>1024</v>
      </c>
      <c r="E63" s="42">
        <v>7</v>
      </c>
      <c r="F63" s="26" t="s">
        <v>1039</v>
      </c>
      <c r="G63" s="26"/>
      <c r="H63" s="60">
        <f>SUM(H64:H71)</f>
        <v>21</v>
      </c>
      <c r="I63" s="27" t="s">
        <v>1035</v>
      </c>
      <c r="J63" s="30">
        <v>1</v>
      </c>
      <c r="K63" s="622">
        <v>316000000</v>
      </c>
      <c r="L63" s="28">
        <v>900000000</v>
      </c>
      <c r="M63" s="60">
        <f>SUM(M64:M71)</f>
        <v>5</v>
      </c>
      <c r="N63" s="634">
        <v>0</v>
      </c>
      <c r="O63" s="27">
        <v>0</v>
      </c>
      <c r="P63" s="30"/>
      <c r="Q63" s="623"/>
      <c r="R63" s="596"/>
      <c r="S63" s="597"/>
      <c r="T63" s="60">
        <f>+J63-Q63</f>
        <v>1</v>
      </c>
      <c r="U63" s="61">
        <f>+M63/H63</f>
        <v>0.23809523809523808</v>
      </c>
      <c r="V63" s="61">
        <f>+Q63/J63</f>
        <v>0</v>
      </c>
      <c r="W63" s="61">
        <f>+N63/K63</f>
        <v>0</v>
      </c>
      <c r="X63" s="624" t="s">
        <v>1040</v>
      </c>
    </row>
    <row r="64" spans="1:24" ht="48" x14ac:dyDescent="0.2">
      <c r="A64" s="619"/>
      <c r="B64" s="625"/>
      <c r="C64" s="625"/>
      <c r="D64" s="626"/>
      <c r="E64" s="602" t="s">
        <v>367</v>
      </c>
      <c r="F64" s="73" t="s">
        <v>857</v>
      </c>
      <c r="G64" s="34" t="s">
        <v>139</v>
      </c>
      <c r="H64" s="35">
        <v>1</v>
      </c>
      <c r="I64" s="76" t="s">
        <v>138</v>
      </c>
      <c r="J64" s="361" t="s">
        <v>27</v>
      </c>
      <c r="K64" s="361"/>
      <c r="L64" s="361"/>
      <c r="M64" s="36">
        <v>1</v>
      </c>
      <c r="N64" s="361" t="s">
        <v>27</v>
      </c>
      <c r="O64" s="361"/>
      <c r="P64" s="361"/>
      <c r="Q64" s="361"/>
      <c r="R64" s="361"/>
      <c r="S64" s="361"/>
      <c r="T64" s="361"/>
      <c r="U64" s="361"/>
      <c r="V64" s="361"/>
      <c r="W64" s="361"/>
      <c r="X64" s="624"/>
    </row>
    <row r="65" spans="1:24" ht="48" x14ac:dyDescent="0.2">
      <c r="A65" s="619"/>
      <c r="B65" s="625"/>
      <c r="C65" s="625"/>
      <c r="D65" s="626"/>
      <c r="E65" s="602" t="s">
        <v>371</v>
      </c>
      <c r="F65" s="74" t="s">
        <v>1002</v>
      </c>
      <c r="G65" s="34" t="s">
        <v>139</v>
      </c>
      <c r="H65" s="35">
        <v>3</v>
      </c>
      <c r="I65" s="77" t="s">
        <v>1003</v>
      </c>
      <c r="J65" s="361"/>
      <c r="K65" s="361"/>
      <c r="L65" s="361"/>
      <c r="M65" s="36">
        <v>3</v>
      </c>
      <c r="N65" s="361"/>
      <c r="O65" s="361"/>
      <c r="P65" s="361"/>
      <c r="Q65" s="361"/>
      <c r="R65" s="361"/>
      <c r="S65" s="361"/>
      <c r="T65" s="361"/>
      <c r="U65" s="361"/>
      <c r="V65" s="361"/>
      <c r="W65" s="361"/>
      <c r="X65" s="624"/>
    </row>
    <row r="66" spans="1:24" ht="36" x14ac:dyDescent="0.2">
      <c r="A66" s="619"/>
      <c r="B66" s="625"/>
      <c r="C66" s="625"/>
      <c r="D66" s="626"/>
      <c r="E66" s="602" t="s">
        <v>374</v>
      </c>
      <c r="F66" s="74" t="s">
        <v>1041</v>
      </c>
      <c r="G66" s="34" t="s">
        <v>139</v>
      </c>
      <c r="H66" s="35">
        <v>1</v>
      </c>
      <c r="I66" s="77" t="s">
        <v>1042</v>
      </c>
      <c r="J66" s="361"/>
      <c r="K66" s="361"/>
      <c r="L66" s="361"/>
      <c r="M66" s="36">
        <v>1</v>
      </c>
      <c r="N66" s="361"/>
      <c r="O66" s="361"/>
      <c r="P66" s="361"/>
      <c r="Q66" s="361"/>
      <c r="R66" s="361"/>
      <c r="S66" s="361"/>
      <c r="T66" s="361"/>
      <c r="U66" s="361"/>
      <c r="V66" s="361"/>
      <c r="W66" s="361"/>
      <c r="X66" s="624"/>
    </row>
    <row r="67" spans="1:24" ht="36" x14ac:dyDescent="0.2">
      <c r="A67" s="619"/>
      <c r="B67" s="625"/>
      <c r="C67" s="625"/>
      <c r="D67" s="626"/>
      <c r="E67" s="602" t="s">
        <v>377</v>
      </c>
      <c r="F67" s="74" t="s">
        <v>1004</v>
      </c>
      <c r="G67" s="34" t="s">
        <v>139</v>
      </c>
      <c r="H67" s="35">
        <v>1</v>
      </c>
      <c r="I67" s="77" t="s">
        <v>162</v>
      </c>
      <c r="J67" s="361"/>
      <c r="K67" s="361"/>
      <c r="L67" s="361"/>
      <c r="M67" s="36">
        <v>0</v>
      </c>
      <c r="N67" s="361"/>
      <c r="O67" s="361"/>
      <c r="P67" s="361"/>
      <c r="Q67" s="361"/>
      <c r="R67" s="361"/>
      <c r="S67" s="361"/>
      <c r="T67" s="361"/>
      <c r="U67" s="361"/>
      <c r="V67" s="361"/>
      <c r="W67" s="361"/>
      <c r="X67" s="624"/>
    </row>
    <row r="68" spans="1:24" ht="48" x14ac:dyDescent="0.2">
      <c r="A68" s="619"/>
      <c r="B68" s="625"/>
      <c r="C68" s="625"/>
      <c r="D68" s="626"/>
      <c r="E68" s="602" t="s">
        <v>380</v>
      </c>
      <c r="F68" s="74" t="s">
        <v>1005</v>
      </c>
      <c r="G68" s="34" t="s">
        <v>139</v>
      </c>
      <c r="H68" s="35">
        <v>1</v>
      </c>
      <c r="I68" s="77" t="s">
        <v>1006</v>
      </c>
      <c r="J68" s="361"/>
      <c r="K68" s="361"/>
      <c r="L68" s="361"/>
      <c r="M68" s="36">
        <v>0</v>
      </c>
      <c r="N68" s="361"/>
      <c r="O68" s="361"/>
      <c r="P68" s="361"/>
      <c r="Q68" s="361"/>
      <c r="R68" s="361"/>
      <c r="S68" s="361"/>
      <c r="T68" s="361"/>
      <c r="U68" s="361"/>
      <c r="V68" s="361"/>
      <c r="W68" s="361"/>
      <c r="X68" s="624"/>
    </row>
    <row r="69" spans="1:24" ht="36" x14ac:dyDescent="0.2">
      <c r="A69" s="619"/>
      <c r="B69" s="625"/>
      <c r="C69" s="625"/>
      <c r="D69" s="626"/>
      <c r="E69" s="602" t="s">
        <v>383</v>
      </c>
      <c r="F69" s="83" t="s">
        <v>1007</v>
      </c>
      <c r="G69" s="82" t="s">
        <v>139</v>
      </c>
      <c r="H69" s="628">
        <v>1</v>
      </c>
      <c r="I69" s="629" t="s">
        <v>1008</v>
      </c>
      <c r="J69" s="361"/>
      <c r="K69" s="361"/>
      <c r="L69" s="361"/>
      <c r="M69" s="36">
        <v>0</v>
      </c>
      <c r="N69" s="361"/>
      <c r="O69" s="361"/>
      <c r="P69" s="361"/>
      <c r="Q69" s="361"/>
      <c r="R69" s="361"/>
      <c r="S69" s="361"/>
      <c r="T69" s="361"/>
      <c r="U69" s="361"/>
      <c r="V69" s="361"/>
      <c r="W69" s="361"/>
      <c r="X69" s="624"/>
    </row>
    <row r="70" spans="1:24" ht="24" x14ac:dyDescent="0.2">
      <c r="A70" s="619"/>
      <c r="B70" s="625"/>
      <c r="C70" s="625"/>
      <c r="D70" s="626"/>
      <c r="E70" s="605" t="s">
        <v>386</v>
      </c>
      <c r="F70" s="606" t="s">
        <v>1009</v>
      </c>
      <c r="G70" s="607" t="s">
        <v>139</v>
      </c>
      <c r="H70" s="608">
        <v>1</v>
      </c>
      <c r="I70" s="609" t="s">
        <v>1010</v>
      </c>
      <c r="J70" s="361"/>
      <c r="K70" s="361"/>
      <c r="L70" s="361"/>
      <c r="M70" s="36">
        <v>0</v>
      </c>
      <c r="N70" s="361"/>
      <c r="O70" s="361"/>
      <c r="P70" s="361"/>
      <c r="Q70" s="361"/>
      <c r="R70" s="361"/>
      <c r="S70" s="361"/>
      <c r="T70" s="361"/>
      <c r="U70" s="361"/>
      <c r="V70" s="361"/>
      <c r="W70" s="361"/>
      <c r="X70" s="624"/>
    </row>
    <row r="71" spans="1:24" ht="36" x14ac:dyDescent="0.2">
      <c r="A71" s="619"/>
      <c r="B71" s="627"/>
      <c r="C71" s="627"/>
      <c r="D71" s="626"/>
      <c r="E71" s="613" t="s">
        <v>389</v>
      </c>
      <c r="F71" s="83" t="s">
        <v>1011</v>
      </c>
      <c r="G71" s="304" t="s">
        <v>140</v>
      </c>
      <c r="H71" s="276">
        <v>12</v>
      </c>
      <c r="I71" s="77" t="s">
        <v>141</v>
      </c>
      <c r="J71" s="361"/>
      <c r="K71" s="361"/>
      <c r="L71" s="361"/>
      <c r="M71" s="36">
        <v>0</v>
      </c>
      <c r="N71" s="361"/>
      <c r="O71" s="361"/>
      <c r="P71" s="361"/>
      <c r="Q71" s="361"/>
      <c r="R71" s="361"/>
      <c r="S71" s="361"/>
      <c r="T71" s="361"/>
      <c r="U71" s="361"/>
      <c r="V71" s="361"/>
      <c r="W71" s="361"/>
      <c r="X71" s="624"/>
    </row>
  </sheetData>
  <mergeCells count="82">
    <mergeCell ref="A63:A71"/>
    <mergeCell ref="B63:B71"/>
    <mergeCell ref="C63:C71"/>
    <mergeCell ref="D63:D71"/>
    <mergeCell ref="X63:X71"/>
    <mergeCell ref="J64:L71"/>
    <mergeCell ref="N64:W71"/>
    <mergeCell ref="A55:A62"/>
    <mergeCell ref="B55:B62"/>
    <mergeCell ref="C55:C62"/>
    <mergeCell ref="D55:D62"/>
    <mergeCell ref="X55:X62"/>
    <mergeCell ref="J56:L62"/>
    <mergeCell ref="N56:W62"/>
    <mergeCell ref="A47:A54"/>
    <mergeCell ref="B47:B54"/>
    <mergeCell ref="C47:C54"/>
    <mergeCell ref="D47:D54"/>
    <mergeCell ref="X47:X54"/>
    <mergeCell ref="J48:L54"/>
    <mergeCell ref="N48:W54"/>
    <mergeCell ref="A39:A46"/>
    <mergeCell ref="B39:B46"/>
    <mergeCell ref="C39:C46"/>
    <mergeCell ref="D39:D46"/>
    <mergeCell ref="X39:X46"/>
    <mergeCell ref="J40:L46"/>
    <mergeCell ref="N40:W46"/>
    <mergeCell ref="A31:A38"/>
    <mergeCell ref="B31:B38"/>
    <mergeCell ref="C31:C38"/>
    <mergeCell ref="D31:D38"/>
    <mergeCell ref="X31:X38"/>
    <mergeCell ref="J32:L38"/>
    <mergeCell ref="N32:W38"/>
    <mergeCell ref="X14:X21"/>
    <mergeCell ref="J15:L21"/>
    <mergeCell ref="N15:W21"/>
    <mergeCell ref="A22:A30"/>
    <mergeCell ref="B22:B30"/>
    <mergeCell ref="C22:C30"/>
    <mergeCell ref="D22:D30"/>
    <mergeCell ref="X22:X30"/>
    <mergeCell ref="J23:L30"/>
    <mergeCell ref="N23:W30"/>
    <mergeCell ref="U11:U12"/>
    <mergeCell ref="V11:V12"/>
    <mergeCell ref="W11:W12"/>
    <mergeCell ref="A13:D13"/>
    <mergeCell ref="E13:F13"/>
    <mergeCell ref="A14:A21"/>
    <mergeCell ref="B14:B21"/>
    <mergeCell ref="C14:C21"/>
    <mergeCell ref="D14:D21"/>
    <mergeCell ref="N11:N12"/>
    <mergeCell ref="O11:O12"/>
    <mergeCell ref="P11:P12"/>
    <mergeCell ref="Q11:Q12"/>
    <mergeCell ref="R11:S11"/>
    <mergeCell ref="T11:T12"/>
    <mergeCell ref="H11:H12"/>
    <mergeCell ref="I11:I12"/>
    <mergeCell ref="J11:J12"/>
    <mergeCell ref="K11:K12"/>
    <mergeCell ref="L11:L12"/>
    <mergeCell ref="M11:M12"/>
    <mergeCell ref="B11:B12"/>
    <mergeCell ref="C11:C12"/>
    <mergeCell ref="D11:D12"/>
    <mergeCell ref="E11:E12"/>
    <mergeCell ref="F11:F12"/>
    <mergeCell ref="G11:G12"/>
    <mergeCell ref="A1:C7"/>
    <mergeCell ref="D1:X2"/>
    <mergeCell ref="D3:X4"/>
    <mergeCell ref="D5:X6"/>
    <mergeCell ref="A9:C10"/>
    <mergeCell ref="D9:L10"/>
    <mergeCell ref="M9:S10"/>
    <mergeCell ref="T9:W10"/>
    <mergeCell ref="X9:X12"/>
    <mergeCell ref="A11:A12"/>
  </mergeCells>
  <dataValidations count="3">
    <dataValidation allowBlank="1" showInputMessage="1" promptTitle="Recuerde" prompt="La fecha se debe registrar en formato: AAA/MM/DD." sqref="R31 R13:R14 R22 R63 R39 R47 R55"/>
    <dataValidation allowBlank="1" showInputMessage="1" promptTitle="Recuerde" prompt="El plazo máximo debe ser hasta el 31 de diciembre del respectivo año. La fecha se debe registrar en formato: AAA/MM/DD." sqref="S14 S31 S22 S63 S39 S47 S55"/>
    <dataValidation allowBlank="1" showInputMessage="1" promptTitle="Aviso importante" prompt="Favor no modificar la información contenida en esta celda." sqref="K31 N63 K63 N31 K39 N39 K47 N47 K55 N55"/>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topLeftCell="A31" workbookViewId="0">
      <selection activeCell="I40" sqref="I40"/>
    </sheetView>
  </sheetViews>
  <sheetFormatPr baseColWidth="10" defaultRowHeight="12.75" x14ac:dyDescent="0.2"/>
  <cols>
    <col min="6" max="6" width="19.28515625" customWidth="1"/>
    <col min="8" max="8" width="15.140625" customWidth="1"/>
    <col min="10" max="10" width="14.5703125" customWidth="1"/>
    <col min="11" max="11" width="15.140625" customWidth="1"/>
    <col min="13" max="13" width="14.42578125" customWidth="1"/>
    <col min="17" max="17" width="29.28515625" customWidth="1"/>
  </cols>
  <sheetData>
    <row r="1" spans="1:17" x14ac:dyDescent="0.2">
      <c r="A1" s="391"/>
      <c r="B1" s="391"/>
      <c r="C1" s="391"/>
      <c r="D1" s="393" t="s">
        <v>42</v>
      </c>
      <c r="E1" s="393"/>
      <c r="F1" s="393"/>
      <c r="G1" s="393"/>
      <c r="H1" s="393"/>
      <c r="I1" s="393"/>
      <c r="J1" s="393"/>
      <c r="K1" s="393"/>
      <c r="L1" s="393"/>
      <c r="M1" s="393"/>
      <c r="N1" s="393"/>
      <c r="O1" s="393"/>
      <c r="P1" s="393"/>
      <c r="Q1" s="393"/>
    </row>
    <row r="2" spans="1:17" x14ac:dyDescent="0.2">
      <c r="A2" s="391"/>
      <c r="B2" s="391"/>
      <c r="C2" s="391"/>
      <c r="D2" s="393"/>
      <c r="E2" s="393"/>
      <c r="F2" s="393"/>
      <c r="G2" s="393"/>
      <c r="H2" s="393"/>
      <c r="I2" s="393"/>
      <c r="J2" s="393"/>
      <c r="K2" s="393"/>
      <c r="L2" s="393"/>
      <c r="M2" s="393"/>
      <c r="N2" s="393"/>
      <c r="O2" s="393"/>
      <c r="P2" s="393"/>
      <c r="Q2" s="393"/>
    </row>
    <row r="3" spans="1:17" x14ac:dyDescent="0.2">
      <c r="A3" s="391"/>
      <c r="B3" s="391"/>
      <c r="C3" s="391"/>
      <c r="D3" s="394" t="s">
        <v>43</v>
      </c>
      <c r="E3" s="394"/>
      <c r="F3" s="394"/>
      <c r="G3" s="394"/>
      <c r="H3" s="394"/>
      <c r="I3" s="394"/>
      <c r="J3" s="394"/>
      <c r="K3" s="394"/>
      <c r="L3" s="394"/>
      <c r="M3" s="394"/>
      <c r="N3" s="394"/>
      <c r="O3" s="394"/>
      <c r="P3" s="394"/>
      <c r="Q3" s="394"/>
    </row>
    <row r="4" spans="1:17" x14ac:dyDescent="0.2">
      <c r="A4" s="391"/>
      <c r="B4" s="391"/>
      <c r="C4" s="391"/>
      <c r="D4" s="394"/>
      <c r="E4" s="394"/>
      <c r="F4" s="394"/>
      <c r="G4" s="394"/>
      <c r="H4" s="394"/>
      <c r="I4" s="394"/>
      <c r="J4" s="394"/>
      <c r="K4" s="394"/>
      <c r="L4" s="394"/>
      <c r="M4" s="394"/>
      <c r="N4" s="394"/>
      <c r="O4" s="394"/>
      <c r="P4" s="394"/>
      <c r="Q4" s="394"/>
    </row>
    <row r="5" spans="1:17" x14ac:dyDescent="0.2">
      <c r="A5" s="391"/>
      <c r="B5" s="391"/>
      <c r="C5" s="391"/>
      <c r="D5" s="395" t="s">
        <v>41</v>
      </c>
      <c r="E5" s="395"/>
      <c r="F5" s="395"/>
      <c r="G5" s="395"/>
      <c r="H5" s="395"/>
      <c r="I5" s="395"/>
      <c r="J5" s="395"/>
      <c r="K5" s="395"/>
      <c r="L5" s="395"/>
      <c r="M5" s="395"/>
      <c r="N5" s="395"/>
      <c r="O5" s="395"/>
      <c r="P5" s="395"/>
      <c r="Q5" s="395"/>
    </row>
    <row r="6" spans="1:17" x14ac:dyDescent="0.2">
      <c r="A6" s="391"/>
      <c r="B6" s="391"/>
      <c r="C6" s="391"/>
      <c r="D6" s="395"/>
      <c r="E6" s="395"/>
      <c r="F6" s="395"/>
      <c r="G6" s="395"/>
      <c r="H6" s="395"/>
      <c r="I6" s="395"/>
      <c r="J6" s="395"/>
      <c r="K6" s="395"/>
      <c r="L6" s="395"/>
      <c r="M6" s="395"/>
      <c r="N6" s="395"/>
      <c r="O6" s="395"/>
      <c r="P6" s="395"/>
      <c r="Q6" s="395"/>
    </row>
    <row r="7" spans="1:17" ht="13.5" thickBot="1" x14ac:dyDescent="0.25">
      <c r="A7" s="392"/>
      <c r="B7" s="392"/>
      <c r="C7" s="392"/>
      <c r="D7" s="25"/>
      <c r="E7" s="25"/>
      <c r="F7" s="25"/>
      <c r="G7" s="25"/>
      <c r="H7" s="25"/>
      <c r="I7" s="25"/>
      <c r="J7" s="25"/>
      <c r="K7" s="25"/>
      <c r="L7" s="25"/>
      <c r="M7" s="25"/>
      <c r="N7" s="25"/>
      <c r="O7" s="25"/>
      <c r="P7" s="25"/>
      <c r="Q7" s="25"/>
    </row>
    <row r="8" spans="1:17" ht="13.5" thickTop="1" x14ac:dyDescent="0.2">
      <c r="A8" s="23"/>
      <c r="B8" s="23"/>
      <c r="C8" s="23"/>
      <c r="D8" s="9"/>
      <c r="E8" s="1"/>
      <c r="F8" s="1"/>
      <c r="G8" s="1"/>
      <c r="H8" s="1"/>
      <c r="I8" s="1"/>
      <c r="J8" s="1"/>
      <c r="K8" s="1"/>
      <c r="L8" s="1"/>
      <c r="M8" s="1"/>
      <c r="N8" s="1"/>
      <c r="O8" s="1"/>
      <c r="P8" s="1"/>
      <c r="Q8" s="1"/>
    </row>
    <row r="9" spans="1:17" x14ac:dyDescent="0.2">
      <c r="A9" s="379" t="s">
        <v>77</v>
      </c>
      <c r="B9" s="379"/>
      <c r="C9" s="379"/>
      <c r="D9" s="380" t="s">
        <v>89</v>
      </c>
      <c r="E9" s="381"/>
      <c r="F9" s="381"/>
      <c r="G9" s="381"/>
      <c r="H9" s="381"/>
      <c r="I9" s="381"/>
      <c r="J9" s="381"/>
      <c r="K9" s="382" t="s">
        <v>88</v>
      </c>
      <c r="L9" s="382"/>
      <c r="M9" s="383" t="s">
        <v>79</v>
      </c>
      <c r="N9" s="384"/>
      <c r="O9" s="384"/>
      <c r="P9" s="385"/>
      <c r="Q9" s="389" t="s">
        <v>134</v>
      </c>
    </row>
    <row r="10" spans="1:17" ht="37.5" customHeight="1" x14ac:dyDescent="0.2">
      <c r="A10" s="379"/>
      <c r="B10" s="379"/>
      <c r="C10" s="379"/>
      <c r="D10" s="381"/>
      <c r="E10" s="381"/>
      <c r="F10" s="381"/>
      <c r="G10" s="381"/>
      <c r="H10" s="381"/>
      <c r="I10" s="381"/>
      <c r="J10" s="381"/>
      <c r="K10" s="382"/>
      <c r="L10" s="382"/>
      <c r="M10" s="386"/>
      <c r="N10" s="387"/>
      <c r="O10" s="387"/>
      <c r="P10" s="388"/>
      <c r="Q10" s="389"/>
    </row>
    <row r="11" spans="1:17" x14ac:dyDescent="0.2">
      <c r="A11" s="390" t="s">
        <v>34</v>
      </c>
      <c r="B11" s="373" t="s">
        <v>35</v>
      </c>
      <c r="C11" s="373" t="s">
        <v>28</v>
      </c>
      <c r="D11" s="372" t="s">
        <v>40</v>
      </c>
      <c r="E11" s="372" t="s">
        <v>0</v>
      </c>
      <c r="F11" s="372" t="s">
        <v>4</v>
      </c>
      <c r="G11" s="372" t="s">
        <v>10</v>
      </c>
      <c r="H11" s="372" t="s">
        <v>124</v>
      </c>
      <c r="I11" s="372" t="s">
        <v>84</v>
      </c>
      <c r="J11" s="372" t="s">
        <v>87</v>
      </c>
      <c r="K11" s="371" t="s">
        <v>85</v>
      </c>
      <c r="L11" s="371" t="s">
        <v>86</v>
      </c>
      <c r="M11" s="364" t="s">
        <v>102</v>
      </c>
      <c r="N11" s="364" t="s">
        <v>90</v>
      </c>
      <c r="O11" s="365" t="s">
        <v>91</v>
      </c>
      <c r="P11" s="365" t="s">
        <v>92</v>
      </c>
      <c r="Q11" s="389"/>
    </row>
    <row r="12" spans="1:17" ht="30.75" customHeight="1" x14ac:dyDescent="0.2">
      <c r="A12" s="390"/>
      <c r="B12" s="373"/>
      <c r="C12" s="373"/>
      <c r="D12" s="372"/>
      <c r="E12" s="372"/>
      <c r="F12" s="372"/>
      <c r="G12" s="372"/>
      <c r="H12" s="372"/>
      <c r="I12" s="372"/>
      <c r="J12" s="372"/>
      <c r="K12" s="371"/>
      <c r="L12" s="371"/>
      <c r="M12" s="364"/>
      <c r="N12" s="364"/>
      <c r="O12" s="365"/>
      <c r="P12" s="365"/>
      <c r="Q12" s="389"/>
    </row>
    <row r="13" spans="1:17" ht="18" x14ac:dyDescent="0.2">
      <c r="A13" s="366" t="s">
        <v>144</v>
      </c>
      <c r="B13" s="366"/>
      <c r="C13" s="366"/>
      <c r="D13" s="368"/>
      <c r="E13" s="367" t="s">
        <v>75</v>
      </c>
      <c r="F13" s="368"/>
      <c r="G13" s="62"/>
      <c r="H13" s="60" t="e">
        <f>+#REF!+#REF!+#REF!+H14+H17+H21</f>
        <v>#REF!</v>
      </c>
      <c r="I13" s="63"/>
      <c r="J13" s="60">
        <v>1</v>
      </c>
      <c r="K13" s="60">
        <f>+K14+K17+K21+K26</f>
        <v>262</v>
      </c>
      <c r="L13" s="60">
        <f t="shared" ref="L13:M13" si="0">+L14+L17+L21+L26</f>
        <v>217</v>
      </c>
      <c r="M13" s="60">
        <f t="shared" si="0"/>
        <v>0</v>
      </c>
      <c r="N13" s="61">
        <f>+(N14+N17+N21+N26)/4</f>
        <v>0.97169811320754718</v>
      </c>
      <c r="O13" s="61">
        <f t="shared" ref="O13:P13" si="1">+(O14+O17+O21+O26)/4</f>
        <v>1</v>
      </c>
      <c r="P13" s="61">
        <f t="shared" si="1"/>
        <v>0.98584905660377364</v>
      </c>
      <c r="Q13" s="245"/>
    </row>
    <row r="14" spans="1:17" ht="36" x14ac:dyDescent="0.2">
      <c r="A14" s="369" t="s">
        <v>1043</v>
      </c>
      <c r="B14" s="369" t="s">
        <v>1044</v>
      </c>
      <c r="C14" s="369" t="s">
        <v>1045</v>
      </c>
      <c r="D14" s="398" t="s">
        <v>1046</v>
      </c>
      <c r="E14" s="42">
        <v>1</v>
      </c>
      <c r="F14" s="26" t="s">
        <v>1047</v>
      </c>
      <c r="G14" s="57" t="s">
        <v>194</v>
      </c>
      <c r="H14" s="60">
        <f>SUM(H15:H16)</f>
        <v>4</v>
      </c>
      <c r="I14" s="30" t="s">
        <v>1048</v>
      </c>
      <c r="J14" s="30">
        <v>4</v>
      </c>
      <c r="K14" s="60">
        <f>SUM(K15:K16)</f>
        <v>4</v>
      </c>
      <c r="L14" s="38">
        <v>4</v>
      </c>
      <c r="M14" s="60">
        <f>+J14-L14</f>
        <v>0</v>
      </c>
      <c r="N14" s="61">
        <f>+K14/H14</f>
        <v>1</v>
      </c>
      <c r="O14" s="61">
        <f>+L14/J14</f>
        <v>1</v>
      </c>
      <c r="P14" s="61">
        <f>(N14+O14)/2</f>
        <v>1</v>
      </c>
      <c r="Q14" s="39"/>
    </row>
    <row r="15" spans="1:17" ht="24" x14ac:dyDescent="0.2">
      <c r="A15" s="369"/>
      <c r="B15" s="369"/>
      <c r="C15" s="369"/>
      <c r="D15" s="399"/>
      <c r="E15" s="44" t="s">
        <v>30</v>
      </c>
      <c r="F15" s="33" t="s">
        <v>1049</v>
      </c>
      <c r="G15" s="33" t="s">
        <v>194</v>
      </c>
      <c r="H15" s="36">
        <v>2</v>
      </c>
      <c r="I15" s="36" t="s">
        <v>1048</v>
      </c>
      <c r="J15" s="361" t="s">
        <v>27</v>
      </c>
      <c r="K15" s="40">
        <v>2</v>
      </c>
      <c r="L15" s="361" t="s">
        <v>55</v>
      </c>
      <c r="M15" s="361"/>
      <c r="N15" s="361"/>
      <c r="O15" s="361"/>
      <c r="P15" s="361"/>
      <c r="Q15" s="527"/>
    </row>
    <row r="16" spans="1:17" ht="24" x14ac:dyDescent="0.2">
      <c r="A16" s="369"/>
      <c r="B16" s="369"/>
      <c r="C16" s="369"/>
      <c r="D16" s="399"/>
      <c r="E16" s="44" t="s">
        <v>25</v>
      </c>
      <c r="F16" s="33" t="s">
        <v>1050</v>
      </c>
      <c r="G16" s="33" t="s">
        <v>217</v>
      </c>
      <c r="H16" s="36">
        <v>2</v>
      </c>
      <c r="I16" s="36" t="s">
        <v>1048</v>
      </c>
      <c r="J16" s="361"/>
      <c r="K16" s="40">
        <v>2</v>
      </c>
      <c r="L16" s="361"/>
      <c r="M16" s="361"/>
      <c r="N16" s="361"/>
      <c r="O16" s="361"/>
      <c r="P16" s="361"/>
      <c r="Q16" s="527"/>
    </row>
    <row r="17" spans="1:17" ht="48" x14ac:dyDescent="0.2">
      <c r="A17" s="369" t="s">
        <v>1043</v>
      </c>
      <c r="B17" s="369" t="s">
        <v>1044</v>
      </c>
      <c r="C17" s="369" t="s">
        <v>1045</v>
      </c>
      <c r="D17" s="369" t="s">
        <v>1046</v>
      </c>
      <c r="E17" s="42">
        <v>2</v>
      </c>
      <c r="F17" s="26" t="s">
        <v>1051</v>
      </c>
      <c r="G17" s="57" t="s">
        <v>139</v>
      </c>
      <c r="H17" s="60">
        <f>SUM(H18:H20)</f>
        <v>28</v>
      </c>
      <c r="I17" s="30"/>
      <c r="J17" s="30">
        <v>26</v>
      </c>
      <c r="K17" s="60">
        <f>SUM(K18:K20)</f>
        <v>28</v>
      </c>
      <c r="L17" s="38">
        <v>26</v>
      </c>
      <c r="M17" s="60">
        <f>+J17-L17</f>
        <v>0</v>
      </c>
      <c r="N17" s="61">
        <f>+K17/H17</f>
        <v>1</v>
      </c>
      <c r="O17" s="61">
        <f>+L17/J17</f>
        <v>1</v>
      </c>
      <c r="P17" s="61">
        <f>(N17+O17)/2</f>
        <v>1</v>
      </c>
      <c r="Q17" s="39"/>
    </row>
    <row r="18" spans="1:17" ht="36" x14ac:dyDescent="0.2">
      <c r="A18" s="369"/>
      <c r="B18" s="369"/>
      <c r="C18" s="369"/>
      <c r="D18" s="369"/>
      <c r="E18" s="45" t="s">
        <v>70</v>
      </c>
      <c r="F18" s="41" t="s">
        <v>1052</v>
      </c>
      <c r="G18" s="33" t="s">
        <v>139</v>
      </c>
      <c r="H18" s="36">
        <v>2</v>
      </c>
      <c r="I18" s="36" t="s">
        <v>1053</v>
      </c>
      <c r="J18" s="361" t="s">
        <v>27</v>
      </c>
      <c r="K18" s="36">
        <v>2</v>
      </c>
      <c r="L18" s="361" t="s">
        <v>55</v>
      </c>
      <c r="M18" s="361"/>
      <c r="N18" s="361"/>
      <c r="O18" s="361"/>
      <c r="P18" s="361"/>
      <c r="Q18" s="417"/>
    </row>
    <row r="19" spans="1:17" ht="48" x14ac:dyDescent="0.2">
      <c r="A19" s="369"/>
      <c r="B19" s="369"/>
      <c r="C19" s="369"/>
      <c r="D19" s="369"/>
      <c r="E19" s="45" t="s">
        <v>70</v>
      </c>
      <c r="F19" s="41" t="s">
        <v>1054</v>
      </c>
      <c r="G19" s="33" t="s">
        <v>140</v>
      </c>
      <c r="H19" s="36">
        <v>24</v>
      </c>
      <c r="I19" s="36" t="s">
        <v>1055</v>
      </c>
      <c r="J19" s="361"/>
      <c r="K19" s="36">
        <v>24</v>
      </c>
      <c r="L19" s="361"/>
      <c r="M19" s="361"/>
      <c r="N19" s="361"/>
      <c r="O19" s="361"/>
      <c r="P19" s="361"/>
      <c r="Q19" s="418"/>
    </row>
    <row r="20" spans="1:17" ht="48" x14ac:dyDescent="0.2">
      <c r="A20" s="369"/>
      <c r="B20" s="369"/>
      <c r="C20" s="369"/>
      <c r="D20" s="369"/>
      <c r="E20" s="45" t="s">
        <v>71</v>
      </c>
      <c r="F20" s="41" t="s">
        <v>1056</v>
      </c>
      <c r="G20" s="33" t="s">
        <v>1057</v>
      </c>
      <c r="H20" s="36">
        <v>2</v>
      </c>
      <c r="I20" s="36" t="s">
        <v>1058</v>
      </c>
      <c r="J20" s="361"/>
      <c r="K20" s="36">
        <v>2</v>
      </c>
      <c r="L20" s="361"/>
      <c r="M20" s="361"/>
      <c r="N20" s="361"/>
      <c r="O20" s="361"/>
      <c r="P20" s="361"/>
      <c r="Q20" s="418"/>
    </row>
    <row r="21" spans="1:17" ht="24" x14ac:dyDescent="0.2">
      <c r="A21" s="369" t="s">
        <v>1043</v>
      </c>
      <c r="B21" s="369" t="s">
        <v>1044</v>
      </c>
      <c r="C21" s="369" t="s">
        <v>1045</v>
      </c>
      <c r="D21" s="369" t="s">
        <v>1046</v>
      </c>
      <c r="E21" s="42">
        <v>3</v>
      </c>
      <c r="F21" s="26" t="s">
        <v>1059</v>
      </c>
      <c r="G21" s="26"/>
      <c r="H21" s="60">
        <f>SUM(H22:H25)</f>
        <v>53</v>
      </c>
      <c r="I21" s="30"/>
      <c r="J21" s="30">
        <v>4</v>
      </c>
      <c r="K21" s="60">
        <f>SUM(K22:K25)</f>
        <v>47</v>
      </c>
      <c r="L21" s="38">
        <v>4</v>
      </c>
      <c r="M21" s="60">
        <f>+J21-L21</f>
        <v>0</v>
      </c>
      <c r="N21" s="61">
        <f>+K21/H21</f>
        <v>0.8867924528301887</v>
      </c>
      <c r="O21" s="61">
        <f>+L21/J21</f>
        <v>1</v>
      </c>
      <c r="P21" s="61">
        <f>(N21+O21)/2</f>
        <v>0.94339622641509435</v>
      </c>
      <c r="Q21" s="39"/>
    </row>
    <row r="22" spans="1:17" ht="24" x14ac:dyDescent="0.2">
      <c r="A22" s="369"/>
      <c r="B22" s="369"/>
      <c r="C22" s="369"/>
      <c r="D22" s="369"/>
      <c r="E22" s="45" t="s">
        <v>54</v>
      </c>
      <c r="F22" s="41" t="s">
        <v>1060</v>
      </c>
      <c r="G22" s="33" t="s">
        <v>1057</v>
      </c>
      <c r="H22" s="36">
        <v>10</v>
      </c>
      <c r="I22" s="36" t="s">
        <v>1061</v>
      </c>
      <c r="J22" s="400" t="s">
        <v>55</v>
      </c>
      <c r="K22" s="36">
        <v>10</v>
      </c>
      <c r="L22" s="402" t="s">
        <v>55</v>
      </c>
      <c r="M22" s="402"/>
      <c r="N22" s="402"/>
      <c r="O22" s="402"/>
      <c r="P22" s="403"/>
      <c r="Q22" s="244"/>
    </row>
    <row r="23" spans="1:17" ht="24" x14ac:dyDescent="0.2">
      <c r="A23" s="369"/>
      <c r="B23" s="369"/>
      <c r="C23" s="369"/>
      <c r="D23" s="369"/>
      <c r="E23" s="45" t="s">
        <v>50</v>
      </c>
      <c r="F23" s="41" t="s">
        <v>1062</v>
      </c>
      <c r="G23" s="33" t="s">
        <v>140</v>
      </c>
      <c r="H23" s="36">
        <v>12</v>
      </c>
      <c r="I23" s="36" t="s">
        <v>1063</v>
      </c>
      <c r="J23" s="401"/>
      <c r="K23" s="36">
        <v>12</v>
      </c>
      <c r="L23" s="404"/>
      <c r="M23" s="404"/>
      <c r="N23" s="404"/>
      <c r="O23" s="404"/>
      <c r="P23" s="405"/>
      <c r="Q23" s="244"/>
    </row>
    <row r="24" spans="1:17" ht="48" x14ac:dyDescent="0.2">
      <c r="A24" s="369"/>
      <c r="B24" s="369"/>
      <c r="C24" s="369"/>
      <c r="D24" s="369"/>
      <c r="E24" s="45" t="s">
        <v>49</v>
      </c>
      <c r="F24" s="41" t="s">
        <v>1064</v>
      </c>
      <c r="G24" s="33" t="s">
        <v>1065</v>
      </c>
      <c r="H24" s="36">
        <v>24</v>
      </c>
      <c r="I24" s="36" t="s">
        <v>1066</v>
      </c>
      <c r="J24" s="401"/>
      <c r="K24" s="36">
        <v>24</v>
      </c>
      <c r="L24" s="404"/>
      <c r="M24" s="404"/>
      <c r="N24" s="404"/>
      <c r="O24" s="404"/>
      <c r="P24" s="405"/>
      <c r="Q24" s="244"/>
    </row>
    <row r="25" spans="1:17" ht="48" x14ac:dyDescent="0.2">
      <c r="A25" s="398"/>
      <c r="B25" s="398"/>
      <c r="C25" s="398"/>
      <c r="D25" s="398"/>
      <c r="E25" s="635" t="s">
        <v>47</v>
      </c>
      <c r="F25" s="636" t="s">
        <v>1067</v>
      </c>
      <c r="G25" s="637" t="s">
        <v>1057</v>
      </c>
      <c r="H25" s="638">
        <v>7</v>
      </c>
      <c r="I25" s="638" t="s">
        <v>1003</v>
      </c>
      <c r="J25" s="401"/>
      <c r="K25" s="638">
        <v>1</v>
      </c>
      <c r="L25" s="404"/>
      <c r="M25" s="404"/>
      <c r="N25" s="404"/>
      <c r="O25" s="404"/>
      <c r="P25" s="405"/>
      <c r="Q25" s="639"/>
    </row>
    <row r="26" spans="1:17" ht="24" x14ac:dyDescent="0.2">
      <c r="A26" s="640" t="s">
        <v>1068</v>
      </c>
      <c r="B26" s="641" t="s">
        <v>1069</v>
      </c>
      <c r="C26" s="641" t="s">
        <v>1045</v>
      </c>
      <c r="D26" s="641" t="s">
        <v>1070</v>
      </c>
      <c r="E26" s="642">
        <v>4</v>
      </c>
      <c r="F26" s="643" t="s">
        <v>1071</v>
      </c>
      <c r="G26" s="644" t="s">
        <v>1072</v>
      </c>
      <c r="H26" s="645">
        <v>183</v>
      </c>
      <c r="I26" s="646" t="s">
        <v>96</v>
      </c>
      <c r="J26" s="646">
        <v>183</v>
      </c>
      <c r="K26" s="645">
        <v>183</v>
      </c>
      <c r="L26" s="647">
        <v>183</v>
      </c>
      <c r="M26" s="645">
        <f>+J26-L26</f>
        <v>0</v>
      </c>
      <c r="N26" s="648">
        <f>+K26/H26</f>
        <v>1</v>
      </c>
      <c r="O26" s="648">
        <f>+L26/J26</f>
        <v>1</v>
      </c>
      <c r="P26" s="648">
        <f>(N26+O26)/2</f>
        <v>1</v>
      </c>
      <c r="Q26" s="649"/>
    </row>
    <row r="27" spans="1:17" ht="60" x14ac:dyDescent="0.2">
      <c r="A27" s="640"/>
      <c r="B27" s="641"/>
      <c r="C27" s="641"/>
      <c r="D27" s="641"/>
      <c r="E27" s="650" t="s">
        <v>80</v>
      </c>
      <c r="F27" s="651" t="s">
        <v>1073</v>
      </c>
      <c r="G27" s="304" t="s">
        <v>1072</v>
      </c>
      <c r="H27" s="276">
        <v>183</v>
      </c>
      <c r="I27" s="77" t="s">
        <v>99</v>
      </c>
      <c r="J27" s="652" t="s">
        <v>27</v>
      </c>
      <c r="K27" s="77">
        <v>0</v>
      </c>
      <c r="L27" s="278"/>
      <c r="M27" s="278"/>
      <c r="N27" s="278"/>
      <c r="O27" s="278"/>
      <c r="P27" s="278"/>
      <c r="Q27" s="278"/>
    </row>
    <row r="28" spans="1:17" ht="60" x14ac:dyDescent="0.2">
      <c r="A28" s="653" t="s">
        <v>1043</v>
      </c>
      <c r="B28" s="653" t="s">
        <v>1074</v>
      </c>
      <c r="C28" s="653" t="s">
        <v>1045</v>
      </c>
      <c r="D28" s="653" t="s">
        <v>1075</v>
      </c>
      <c r="E28" s="594">
        <v>5</v>
      </c>
      <c r="F28" s="26" t="s">
        <v>1076</v>
      </c>
      <c r="G28" s="57" t="s">
        <v>194</v>
      </c>
      <c r="H28" s="60">
        <f>SUM(H29:H32)</f>
        <v>390</v>
      </c>
      <c r="I28" s="27" t="s">
        <v>1077</v>
      </c>
      <c r="J28" s="30">
        <v>1014</v>
      </c>
      <c r="K28" s="60">
        <f>SUM(K29:K32)</f>
        <v>390</v>
      </c>
      <c r="L28" s="37">
        <v>1014</v>
      </c>
      <c r="M28" s="60">
        <f>+J28-L28</f>
        <v>0</v>
      </c>
      <c r="N28" s="61">
        <f>+K28/H28</f>
        <v>1</v>
      </c>
      <c r="O28" s="61">
        <f>+L28/J28</f>
        <v>1</v>
      </c>
      <c r="P28" s="61">
        <f>(N28+O28)/2</f>
        <v>1</v>
      </c>
      <c r="Q28" s="408"/>
    </row>
    <row r="29" spans="1:17" ht="36" x14ac:dyDescent="0.2">
      <c r="A29" s="653"/>
      <c r="B29" s="653"/>
      <c r="C29" s="653"/>
      <c r="D29" s="653"/>
      <c r="E29" s="654" t="s">
        <v>62</v>
      </c>
      <c r="F29" s="655" t="s">
        <v>1078</v>
      </c>
      <c r="G29" s="656" t="s">
        <v>217</v>
      </c>
      <c r="H29" s="36">
        <v>180</v>
      </c>
      <c r="I29" s="36" t="s">
        <v>99</v>
      </c>
      <c r="J29" s="400" t="s">
        <v>27</v>
      </c>
      <c r="K29" s="36">
        <v>180</v>
      </c>
      <c r="L29" s="402" t="s">
        <v>55</v>
      </c>
      <c r="M29" s="402"/>
      <c r="N29" s="402"/>
      <c r="O29" s="402"/>
      <c r="P29" s="403"/>
      <c r="Q29" s="409"/>
    </row>
    <row r="30" spans="1:17" ht="60" x14ac:dyDescent="0.2">
      <c r="A30" s="653"/>
      <c r="B30" s="653"/>
      <c r="C30" s="653"/>
      <c r="D30" s="653"/>
      <c r="E30" s="654" t="s">
        <v>63</v>
      </c>
      <c r="F30" s="22" t="s">
        <v>1079</v>
      </c>
      <c r="G30" s="656" t="s">
        <v>217</v>
      </c>
      <c r="H30" s="36">
        <v>15</v>
      </c>
      <c r="I30" s="36" t="s">
        <v>239</v>
      </c>
      <c r="J30" s="401"/>
      <c r="K30" s="36">
        <v>15</v>
      </c>
      <c r="L30" s="404"/>
      <c r="M30" s="404"/>
      <c r="N30" s="404"/>
      <c r="O30" s="404"/>
      <c r="P30" s="405"/>
      <c r="Q30" s="409"/>
    </row>
    <row r="31" spans="1:17" ht="84" x14ac:dyDescent="0.2">
      <c r="A31" s="653"/>
      <c r="B31" s="653"/>
      <c r="C31" s="653"/>
      <c r="D31" s="653"/>
      <c r="E31" s="654" t="s">
        <v>64</v>
      </c>
      <c r="F31" s="657" t="s">
        <v>1080</v>
      </c>
      <c r="G31" s="656" t="s">
        <v>217</v>
      </c>
      <c r="H31" s="36">
        <v>15</v>
      </c>
      <c r="I31" s="36" t="s">
        <v>820</v>
      </c>
      <c r="J31" s="401"/>
      <c r="K31" s="36">
        <v>15</v>
      </c>
      <c r="L31" s="404"/>
      <c r="M31" s="404"/>
      <c r="N31" s="404"/>
      <c r="O31" s="404"/>
      <c r="P31" s="405"/>
      <c r="Q31" s="409"/>
    </row>
    <row r="32" spans="1:17" ht="48" x14ac:dyDescent="0.2">
      <c r="A32" s="653"/>
      <c r="B32" s="653"/>
      <c r="C32" s="653"/>
      <c r="D32" s="653"/>
      <c r="E32" s="654" t="s">
        <v>65</v>
      </c>
      <c r="F32" s="22" t="s">
        <v>1081</v>
      </c>
      <c r="G32" s="656" t="s">
        <v>217</v>
      </c>
      <c r="H32" s="36">
        <v>180</v>
      </c>
      <c r="I32" s="36" t="s">
        <v>239</v>
      </c>
      <c r="J32" s="401"/>
      <c r="K32" s="36">
        <v>180</v>
      </c>
      <c r="L32" s="404"/>
      <c r="M32" s="404"/>
      <c r="N32" s="404"/>
      <c r="O32" s="404"/>
      <c r="P32" s="405"/>
      <c r="Q32" s="409"/>
    </row>
  </sheetData>
  <mergeCells count="58">
    <mergeCell ref="Q28:Q32"/>
    <mergeCell ref="J29:J32"/>
    <mergeCell ref="L29:P32"/>
    <mergeCell ref="A26:A27"/>
    <mergeCell ref="B26:B27"/>
    <mergeCell ref="C26:C27"/>
    <mergeCell ref="D26:D27"/>
    <mergeCell ref="A28:A32"/>
    <mergeCell ref="B28:B32"/>
    <mergeCell ref="C28:C32"/>
    <mergeCell ref="D28:D32"/>
    <mergeCell ref="A21:A25"/>
    <mergeCell ref="B21:B25"/>
    <mergeCell ref="C21:C25"/>
    <mergeCell ref="D21:D25"/>
    <mergeCell ref="J22:J25"/>
    <mergeCell ref="L22:P25"/>
    <mergeCell ref="L15:P16"/>
    <mergeCell ref="Q15:Q16"/>
    <mergeCell ref="A17:A20"/>
    <mergeCell ref="B17:B20"/>
    <mergeCell ref="C17:C20"/>
    <mergeCell ref="D17:D20"/>
    <mergeCell ref="J18:J20"/>
    <mergeCell ref="L18:P20"/>
    <mergeCell ref="Q18:Q20"/>
    <mergeCell ref="N11:N12"/>
    <mergeCell ref="O11:O12"/>
    <mergeCell ref="P11:P12"/>
    <mergeCell ref="A13:D13"/>
    <mergeCell ref="E13:F13"/>
    <mergeCell ref="A14:A16"/>
    <mergeCell ref="B14:B16"/>
    <mergeCell ref="C14:C16"/>
    <mergeCell ref="D14:D16"/>
    <mergeCell ref="J15:J16"/>
    <mergeCell ref="H11:H12"/>
    <mergeCell ref="I11:I12"/>
    <mergeCell ref="J11:J12"/>
    <mergeCell ref="K11:K12"/>
    <mergeCell ref="L11:L12"/>
    <mergeCell ref="M11:M12"/>
    <mergeCell ref="B11:B12"/>
    <mergeCell ref="C11:C12"/>
    <mergeCell ref="D11:D12"/>
    <mergeCell ref="E11:E12"/>
    <mergeCell ref="F11:F12"/>
    <mergeCell ref="G11:G12"/>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9"/>
  <sheetViews>
    <sheetView zoomScale="71" zoomScaleNormal="71" workbookViewId="0">
      <selection activeCell="D18" sqref="D18:D20"/>
    </sheetView>
  </sheetViews>
  <sheetFormatPr baseColWidth="10" defaultRowHeight="12.75" x14ac:dyDescent="0.2"/>
  <cols>
    <col min="1" max="1" width="20.28515625" customWidth="1"/>
    <col min="2" max="2" width="18.42578125" customWidth="1"/>
    <col min="3" max="3" width="18.85546875" customWidth="1"/>
    <col min="4" max="4" width="25.28515625" customWidth="1"/>
    <col min="5" max="5" width="7.140625" bestFit="1" customWidth="1"/>
    <col min="6" max="6" width="24.7109375" bestFit="1" customWidth="1"/>
    <col min="7" max="7" width="16" bestFit="1" customWidth="1"/>
    <col min="8" max="8" width="18.140625" customWidth="1"/>
    <col min="9" max="9" width="18.85546875" customWidth="1"/>
    <col min="10" max="10" width="17.5703125" customWidth="1"/>
    <col min="11" max="11" width="17.42578125" customWidth="1"/>
    <col min="12" max="12" width="18.85546875" customWidth="1"/>
    <col min="13" max="13" width="18.28515625" customWidth="1"/>
    <col min="14" max="14" width="17.42578125" customWidth="1"/>
    <col min="15" max="15" width="16.28515625" customWidth="1"/>
    <col min="16" max="16" width="16" customWidth="1"/>
    <col min="17" max="17" width="42.7109375" customWidth="1"/>
  </cols>
  <sheetData>
    <row r="1" spans="1:17" x14ac:dyDescent="0.2">
      <c r="A1" s="391"/>
      <c r="B1" s="391"/>
      <c r="C1" s="391"/>
      <c r="D1" s="393" t="s">
        <v>42</v>
      </c>
      <c r="E1" s="393"/>
      <c r="F1" s="393"/>
      <c r="G1" s="393"/>
      <c r="H1" s="393"/>
      <c r="I1" s="393"/>
      <c r="J1" s="393"/>
      <c r="K1" s="393"/>
      <c r="L1" s="393"/>
      <c r="M1" s="393"/>
      <c r="N1" s="393"/>
      <c r="O1" s="393"/>
      <c r="P1" s="393"/>
      <c r="Q1" s="393"/>
    </row>
    <row r="2" spans="1:17" x14ac:dyDescent="0.2">
      <c r="A2" s="391"/>
      <c r="B2" s="391"/>
      <c r="C2" s="391"/>
      <c r="D2" s="393"/>
      <c r="E2" s="393"/>
      <c r="F2" s="393"/>
      <c r="G2" s="393"/>
      <c r="H2" s="393"/>
      <c r="I2" s="393"/>
      <c r="J2" s="393"/>
      <c r="K2" s="393"/>
      <c r="L2" s="393"/>
      <c r="M2" s="393"/>
      <c r="N2" s="393"/>
      <c r="O2" s="393"/>
      <c r="P2" s="393"/>
      <c r="Q2" s="393"/>
    </row>
    <row r="3" spans="1:17" x14ac:dyDescent="0.2">
      <c r="A3" s="391"/>
      <c r="B3" s="391"/>
      <c r="C3" s="391"/>
      <c r="D3" s="394" t="s">
        <v>43</v>
      </c>
      <c r="E3" s="394"/>
      <c r="F3" s="394"/>
      <c r="G3" s="394"/>
      <c r="H3" s="394"/>
      <c r="I3" s="394"/>
      <c r="J3" s="394"/>
      <c r="K3" s="394"/>
      <c r="L3" s="394"/>
      <c r="M3" s="394"/>
      <c r="N3" s="394"/>
      <c r="O3" s="394"/>
      <c r="P3" s="394"/>
      <c r="Q3" s="394"/>
    </row>
    <row r="4" spans="1:17" x14ac:dyDescent="0.2">
      <c r="A4" s="391"/>
      <c r="B4" s="391"/>
      <c r="C4" s="391"/>
      <c r="D4" s="394"/>
      <c r="E4" s="394"/>
      <c r="F4" s="394"/>
      <c r="G4" s="394"/>
      <c r="H4" s="394"/>
      <c r="I4" s="394"/>
      <c r="J4" s="394"/>
      <c r="K4" s="394"/>
      <c r="L4" s="394"/>
      <c r="M4" s="394"/>
      <c r="N4" s="394"/>
      <c r="O4" s="394"/>
      <c r="P4" s="394"/>
      <c r="Q4" s="394"/>
    </row>
    <row r="5" spans="1:17" x14ac:dyDescent="0.2">
      <c r="A5" s="391"/>
      <c r="B5" s="391"/>
      <c r="C5" s="391"/>
      <c r="D5" s="395" t="s">
        <v>41</v>
      </c>
      <c r="E5" s="395"/>
      <c r="F5" s="395"/>
      <c r="G5" s="395"/>
      <c r="H5" s="395"/>
      <c r="I5" s="395"/>
      <c r="J5" s="395"/>
      <c r="K5" s="395"/>
      <c r="L5" s="395"/>
      <c r="M5" s="395"/>
      <c r="N5" s="395"/>
      <c r="O5" s="395"/>
      <c r="P5" s="395"/>
      <c r="Q5" s="395"/>
    </row>
    <row r="6" spans="1:17" x14ac:dyDescent="0.2">
      <c r="A6" s="391"/>
      <c r="B6" s="391"/>
      <c r="C6" s="391"/>
      <c r="D6" s="395"/>
      <c r="E6" s="395"/>
      <c r="F6" s="395"/>
      <c r="G6" s="395"/>
      <c r="H6" s="395"/>
      <c r="I6" s="395"/>
      <c r="J6" s="395"/>
      <c r="K6" s="395"/>
      <c r="L6" s="395"/>
      <c r="M6" s="395"/>
      <c r="N6" s="395"/>
      <c r="O6" s="395"/>
      <c r="P6" s="395"/>
      <c r="Q6" s="395"/>
    </row>
    <row r="7" spans="1:17" ht="13.5" thickBot="1" x14ac:dyDescent="0.25">
      <c r="A7" s="392"/>
      <c r="B7" s="392"/>
      <c r="C7" s="392"/>
      <c r="D7" s="25"/>
      <c r="E7" s="25"/>
      <c r="F7" s="25"/>
      <c r="G7" s="137"/>
      <c r="H7" s="25"/>
      <c r="I7" s="25"/>
      <c r="J7" s="25"/>
      <c r="K7" s="25"/>
      <c r="L7" s="25"/>
      <c r="M7" s="25"/>
      <c r="N7" s="25"/>
      <c r="O7" s="25"/>
      <c r="P7" s="25"/>
      <c r="Q7" s="25"/>
    </row>
    <row r="8" spans="1:17" ht="13.5" thickTop="1" x14ac:dyDescent="0.2">
      <c r="A8" s="23"/>
      <c r="B8" s="23"/>
      <c r="C8" s="23"/>
      <c r="D8" s="9"/>
      <c r="E8" s="1"/>
      <c r="F8" s="1"/>
      <c r="G8" s="138"/>
      <c r="H8" s="1"/>
      <c r="I8" s="1"/>
      <c r="J8" s="1"/>
      <c r="K8" s="1"/>
      <c r="L8" s="1"/>
      <c r="M8" s="1"/>
      <c r="N8" s="1"/>
      <c r="O8" s="1"/>
      <c r="P8" s="1"/>
      <c r="Q8" s="1"/>
    </row>
    <row r="9" spans="1:17" x14ac:dyDescent="0.2">
      <c r="A9" s="379" t="s">
        <v>77</v>
      </c>
      <c r="B9" s="379"/>
      <c r="C9" s="379"/>
      <c r="D9" s="380" t="s">
        <v>89</v>
      </c>
      <c r="E9" s="381"/>
      <c r="F9" s="381"/>
      <c r="G9" s="381"/>
      <c r="H9" s="381"/>
      <c r="I9" s="381"/>
      <c r="J9" s="381"/>
      <c r="K9" s="382" t="s">
        <v>88</v>
      </c>
      <c r="L9" s="382"/>
      <c r="M9" s="383" t="s">
        <v>79</v>
      </c>
      <c r="N9" s="384"/>
      <c r="O9" s="384"/>
      <c r="P9" s="385"/>
      <c r="Q9" s="389" t="s">
        <v>134</v>
      </c>
    </row>
    <row r="10" spans="1:17" x14ac:dyDescent="0.2">
      <c r="A10" s="379"/>
      <c r="B10" s="379"/>
      <c r="C10" s="379"/>
      <c r="D10" s="381"/>
      <c r="E10" s="381"/>
      <c r="F10" s="381"/>
      <c r="G10" s="381"/>
      <c r="H10" s="381"/>
      <c r="I10" s="381"/>
      <c r="J10" s="381"/>
      <c r="K10" s="382"/>
      <c r="L10" s="382"/>
      <c r="M10" s="386"/>
      <c r="N10" s="387"/>
      <c r="O10" s="387"/>
      <c r="P10" s="388"/>
      <c r="Q10" s="389"/>
    </row>
    <row r="11" spans="1:17" x14ac:dyDescent="0.2">
      <c r="A11" s="390" t="s">
        <v>34</v>
      </c>
      <c r="B11" s="373" t="s">
        <v>35</v>
      </c>
      <c r="C11" s="373" t="s">
        <v>28</v>
      </c>
      <c r="D11" s="372" t="s">
        <v>40</v>
      </c>
      <c r="E11" s="372" t="s">
        <v>0</v>
      </c>
      <c r="F11" s="372" t="s">
        <v>4</v>
      </c>
      <c r="G11" s="372" t="s">
        <v>10</v>
      </c>
      <c r="H11" s="372" t="s">
        <v>124</v>
      </c>
      <c r="I11" s="372" t="s">
        <v>84</v>
      </c>
      <c r="J11" s="372" t="s">
        <v>87</v>
      </c>
      <c r="K11" s="371" t="s">
        <v>85</v>
      </c>
      <c r="L11" s="371" t="s">
        <v>86</v>
      </c>
      <c r="M11" s="364" t="s">
        <v>102</v>
      </c>
      <c r="N11" s="364" t="s">
        <v>90</v>
      </c>
      <c r="O11" s="365" t="s">
        <v>91</v>
      </c>
      <c r="P11" s="365" t="s">
        <v>92</v>
      </c>
      <c r="Q11" s="389"/>
    </row>
    <row r="12" spans="1:17" ht="30.75" customHeight="1" x14ac:dyDescent="0.2">
      <c r="A12" s="390"/>
      <c r="B12" s="373"/>
      <c r="C12" s="373"/>
      <c r="D12" s="372"/>
      <c r="E12" s="372"/>
      <c r="F12" s="372"/>
      <c r="G12" s="372"/>
      <c r="H12" s="372"/>
      <c r="I12" s="372"/>
      <c r="J12" s="372"/>
      <c r="K12" s="371"/>
      <c r="L12" s="371"/>
      <c r="M12" s="364"/>
      <c r="N12" s="364"/>
      <c r="O12" s="365"/>
      <c r="P12" s="365"/>
      <c r="Q12" s="389"/>
    </row>
    <row r="13" spans="1:17" ht="18" x14ac:dyDescent="0.2">
      <c r="A13" s="366" t="s">
        <v>144</v>
      </c>
      <c r="B13" s="366"/>
      <c r="C13" s="366"/>
      <c r="D13" s="368"/>
      <c r="E13" s="436" t="s">
        <v>75</v>
      </c>
      <c r="F13" s="437"/>
      <c r="G13" s="139"/>
      <c r="H13" s="140">
        <f>+H14+H18+H21+H25+H31+H36</f>
        <v>2144</v>
      </c>
      <c r="I13" s="139"/>
      <c r="J13" s="60">
        <f>+J14+J18+J21+J25+J31+J36</f>
        <v>690</v>
      </c>
      <c r="K13" s="60">
        <f>+K14+K18+K21+K25+K31+K36</f>
        <v>3582</v>
      </c>
      <c r="L13" s="141">
        <f>+L14+L18+L21+L25+L31+L36</f>
        <v>766</v>
      </c>
      <c r="M13" s="60">
        <f>+J13-L13</f>
        <v>-76</v>
      </c>
      <c r="N13" s="61">
        <f>+(N14+N18+N21+N25+N31+N36)/6</f>
        <v>1.2374999999999998</v>
      </c>
      <c r="O13" s="61">
        <f>+(O14+O18+O21+O25+O31+O36)/6</f>
        <v>1.0462222222222222</v>
      </c>
      <c r="P13" s="61">
        <f>+(P14+P18+P21+P25+P31+P36)/6</f>
        <v>1.141861111111111</v>
      </c>
      <c r="Q13" s="438" t="s">
        <v>307</v>
      </c>
    </row>
    <row r="14" spans="1:17" ht="48" customHeight="1" x14ac:dyDescent="0.2">
      <c r="A14" s="369" t="s">
        <v>611</v>
      </c>
      <c r="B14" s="369" t="s">
        <v>612</v>
      </c>
      <c r="C14" s="369" t="s">
        <v>613</v>
      </c>
      <c r="D14" s="398" t="s">
        <v>308</v>
      </c>
      <c r="E14" s="42">
        <v>1</v>
      </c>
      <c r="F14" s="26" t="s">
        <v>309</v>
      </c>
      <c r="G14" s="57"/>
      <c r="H14" s="60">
        <f>SUM(H15:H17)</f>
        <v>86</v>
      </c>
      <c r="I14" s="27" t="s">
        <v>310</v>
      </c>
      <c r="J14" s="142">
        <v>37</v>
      </c>
      <c r="K14" s="60">
        <f>SUM(K15:K17)</f>
        <v>86</v>
      </c>
      <c r="L14" s="143">
        <v>37</v>
      </c>
      <c r="M14" s="60">
        <f>+J14-L14</f>
        <v>0</v>
      </c>
      <c r="N14" s="61">
        <f>+K14/H14</f>
        <v>1</v>
      </c>
      <c r="O14" s="61">
        <f>+L14/J14</f>
        <v>1</v>
      </c>
      <c r="P14" s="61">
        <f>(N14+O14)/2</f>
        <v>1</v>
      </c>
      <c r="Q14" s="439"/>
    </row>
    <row r="15" spans="1:17" ht="48" customHeight="1" x14ac:dyDescent="0.2">
      <c r="A15" s="370"/>
      <c r="B15" s="370"/>
      <c r="C15" s="370"/>
      <c r="D15" s="399"/>
      <c r="E15" s="44" t="s">
        <v>30</v>
      </c>
      <c r="F15" s="33" t="s">
        <v>311</v>
      </c>
      <c r="G15" s="144" t="s">
        <v>6</v>
      </c>
      <c r="H15" s="145">
        <v>12</v>
      </c>
      <c r="I15" s="144" t="s">
        <v>312</v>
      </c>
      <c r="J15" s="402" t="s">
        <v>27</v>
      </c>
      <c r="K15" s="145">
        <v>12</v>
      </c>
      <c r="L15" s="402" t="s">
        <v>55</v>
      </c>
      <c r="M15" s="402"/>
      <c r="N15" s="402"/>
      <c r="O15" s="402"/>
      <c r="P15" s="403"/>
      <c r="Q15" s="439"/>
    </row>
    <row r="16" spans="1:17" ht="60" customHeight="1" x14ac:dyDescent="0.2">
      <c r="A16" s="370"/>
      <c r="B16" s="370"/>
      <c r="C16" s="370"/>
      <c r="D16" s="399"/>
      <c r="E16" s="44" t="s">
        <v>25</v>
      </c>
      <c r="F16" s="33" t="s">
        <v>313</v>
      </c>
      <c r="G16" s="144" t="s">
        <v>6</v>
      </c>
      <c r="H16" s="145">
        <v>37</v>
      </c>
      <c r="I16" s="136" t="s">
        <v>137</v>
      </c>
      <c r="J16" s="404"/>
      <c r="K16" s="145">
        <v>37</v>
      </c>
      <c r="L16" s="404"/>
      <c r="M16" s="404"/>
      <c r="N16" s="404"/>
      <c r="O16" s="404"/>
      <c r="P16" s="405"/>
      <c r="Q16" s="439"/>
    </row>
    <row r="17" spans="1:17" ht="48" customHeight="1" x14ac:dyDescent="0.2">
      <c r="A17" s="370"/>
      <c r="B17" s="370"/>
      <c r="C17" s="370"/>
      <c r="D17" s="410"/>
      <c r="E17" s="44" t="s">
        <v>26</v>
      </c>
      <c r="F17" s="33" t="s">
        <v>314</v>
      </c>
      <c r="G17" s="144" t="s">
        <v>6</v>
      </c>
      <c r="H17" s="145">
        <v>37</v>
      </c>
      <c r="I17" s="136" t="s">
        <v>315</v>
      </c>
      <c r="J17" s="404"/>
      <c r="K17" s="145">
        <v>37</v>
      </c>
      <c r="L17" s="404"/>
      <c r="M17" s="404"/>
      <c r="N17" s="404"/>
      <c r="O17" s="404"/>
      <c r="P17" s="405"/>
      <c r="Q17" s="440"/>
    </row>
    <row r="18" spans="1:17" ht="96" customHeight="1" x14ac:dyDescent="0.2">
      <c r="A18" s="370"/>
      <c r="B18" s="370"/>
      <c r="C18" s="370"/>
      <c r="D18" s="433" t="s">
        <v>308</v>
      </c>
      <c r="E18" s="42">
        <v>2</v>
      </c>
      <c r="F18" s="26" t="s">
        <v>316</v>
      </c>
      <c r="G18" s="57"/>
      <c r="H18" s="60">
        <f>SUM(H19:H20)</f>
        <v>76</v>
      </c>
      <c r="I18" s="27" t="s">
        <v>317</v>
      </c>
      <c r="J18" s="146">
        <v>38</v>
      </c>
      <c r="K18" s="60">
        <f>SUM(K19:K20)</f>
        <v>76</v>
      </c>
      <c r="L18" s="147">
        <v>38</v>
      </c>
      <c r="M18" s="60">
        <f>+J18-L18</f>
        <v>0</v>
      </c>
      <c r="N18" s="61">
        <f>+K18/H18</f>
        <v>1</v>
      </c>
      <c r="O18" s="61">
        <f>+L18/J18</f>
        <v>1</v>
      </c>
      <c r="P18" s="61">
        <f>(N18+O18)/2</f>
        <v>1</v>
      </c>
      <c r="Q18" s="438" t="s">
        <v>318</v>
      </c>
    </row>
    <row r="19" spans="1:17" ht="36" customHeight="1" x14ac:dyDescent="0.2">
      <c r="A19" s="370"/>
      <c r="B19" s="370"/>
      <c r="C19" s="370"/>
      <c r="D19" s="434"/>
      <c r="E19" s="44" t="s">
        <v>70</v>
      </c>
      <c r="F19" s="33" t="s">
        <v>319</v>
      </c>
      <c r="G19" s="34" t="s">
        <v>3</v>
      </c>
      <c r="H19" s="136">
        <v>38</v>
      </c>
      <c r="I19" s="136" t="s">
        <v>320</v>
      </c>
      <c r="J19" s="402" t="s">
        <v>27</v>
      </c>
      <c r="K19" s="136">
        <v>38</v>
      </c>
      <c r="L19" s="402" t="s">
        <v>55</v>
      </c>
      <c r="M19" s="402"/>
      <c r="N19" s="402"/>
      <c r="O19" s="402"/>
      <c r="P19" s="403"/>
      <c r="Q19" s="439"/>
    </row>
    <row r="20" spans="1:17" ht="96" customHeight="1" x14ac:dyDescent="0.2">
      <c r="A20" s="370"/>
      <c r="B20" s="370"/>
      <c r="C20" s="370"/>
      <c r="D20" s="435"/>
      <c r="E20" s="44" t="s">
        <v>71</v>
      </c>
      <c r="F20" s="33" t="s">
        <v>321</v>
      </c>
      <c r="G20" s="34" t="s">
        <v>3</v>
      </c>
      <c r="H20" s="136">
        <v>38</v>
      </c>
      <c r="I20" s="136" t="s">
        <v>317</v>
      </c>
      <c r="J20" s="404"/>
      <c r="K20" s="136">
        <v>38</v>
      </c>
      <c r="L20" s="404"/>
      <c r="M20" s="404"/>
      <c r="N20" s="404"/>
      <c r="O20" s="404"/>
      <c r="P20" s="405"/>
      <c r="Q20" s="440"/>
    </row>
    <row r="21" spans="1:17" ht="24" x14ac:dyDescent="0.2">
      <c r="A21" s="398"/>
      <c r="B21" s="398"/>
      <c r="C21" s="398"/>
      <c r="D21" s="398" t="s">
        <v>308</v>
      </c>
      <c r="E21" s="42">
        <v>3</v>
      </c>
      <c r="F21" s="26" t="s">
        <v>322</v>
      </c>
      <c r="G21" s="57"/>
      <c r="H21" s="60">
        <f>SUM(H22:H24)</f>
        <v>252</v>
      </c>
      <c r="I21" s="27" t="s">
        <v>323</v>
      </c>
      <c r="J21" s="146">
        <v>84</v>
      </c>
      <c r="K21" s="60">
        <f>SUM(K22:K24)</f>
        <v>252</v>
      </c>
      <c r="L21" s="147">
        <v>84</v>
      </c>
      <c r="M21" s="60">
        <f>+J21-L21</f>
        <v>0</v>
      </c>
      <c r="N21" s="61">
        <f>+K21/H21</f>
        <v>1</v>
      </c>
      <c r="O21" s="61">
        <f>+L21/J21</f>
        <v>1</v>
      </c>
      <c r="P21" s="61">
        <f>(N21+O21)/2</f>
        <v>1</v>
      </c>
      <c r="Q21" s="438" t="s">
        <v>324</v>
      </c>
    </row>
    <row r="22" spans="1:17" ht="24" x14ac:dyDescent="0.2">
      <c r="A22" s="399"/>
      <c r="B22" s="399"/>
      <c r="C22" s="399"/>
      <c r="D22" s="399"/>
      <c r="E22" s="44" t="s">
        <v>54</v>
      </c>
      <c r="F22" s="33" t="s">
        <v>325</v>
      </c>
      <c r="G22" s="34" t="s">
        <v>6</v>
      </c>
      <c r="H22" s="136">
        <v>84</v>
      </c>
      <c r="I22" s="36" t="s">
        <v>326</v>
      </c>
      <c r="J22" s="402" t="s">
        <v>27</v>
      </c>
      <c r="K22" s="136">
        <v>84</v>
      </c>
      <c r="L22" s="402" t="s">
        <v>55</v>
      </c>
      <c r="M22" s="402"/>
      <c r="N22" s="402"/>
      <c r="O22" s="402"/>
      <c r="P22" s="403"/>
      <c r="Q22" s="439"/>
    </row>
    <row r="23" spans="1:17" ht="15.75" x14ac:dyDescent="0.2">
      <c r="A23" s="399"/>
      <c r="B23" s="399"/>
      <c r="C23" s="399"/>
      <c r="D23" s="399"/>
      <c r="E23" s="44" t="s">
        <v>50</v>
      </c>
      <c r="F23" s="33" t="s">
        <v>327</v>
      </c>
      <c r="G23" s="34" t="s">
        <v>6</v>
      </c>
      <c r="H23" s="136">
        <v>84</v>
      </c>
      <c r="I23" s="36" t="s">
        <v>328</v>
      </c>
      <c r="J23" s="404"/>
      <c r="K23" s="136">
        <v>84</v>
      </c>
      <c r="L23" s="404"/>
      <c r="M23" s="404"/>
      <c r="N23" s="404"/>
      <c r="O23" s="404"/>
      <c r="P23" s="405"/>
      <c r="Q23" s="439"/>
    </row>
    <row r="24" spans="1:17" ht="36" x14ac:dyDescent="0.2">
      <c r="A24" s="399"/>
      <c r="B24" s="399"/>
      <c r="C24" s="399"/>
      <c r="D24" s="410"/>
      <c r="E24" s="44" t="s">
        <v>49</v>
      </c>
      <c r="F24" s="33" t="s">
        <v>329</v>
      </c>
      <c r="G24" s="34" t="s">
        <v>6</v>
      </c>
      <c r="H24" s="136">
        <v>84</v>
      </c>
      <c r="I24" s="36" t="s">
        <v>330</v>
      </c>
      <c r="J24" s="404"/>
      <c r="K24" s="136">
        <v>84</v>
      </c>
      <c r="L24" s="404"/>
      <c r="M24" s="404"/>
      <c r="N24" s="404"/>
      <c r="O24" s="404"/>
      <c r="P24" s="405"/>
      <c r="Q24" s="440"/>
    </row>
    <row r="25" spans="1:17" ht="36" x14ac:dyDescent="0.2">
      <c r="A25" s="369"/>
      <c r="B25" s="369"/>
      <c r="C25" s="369"/>
      <c r="D25" s="398" t="s">
        <v>308</v>
      </c>
      <c r="E25" s="42">
        <v>4</v>
      </c>
      <c r="F25" s="26" t="s">
        <v>331</v>
      </c>
      <c r="G25" s="57"/>
      <c r="H25" s="60">
        <f>SUM(H26:H30)</f>
        <v>536</v>
      </c>
      <c r="I25" s="27" t="s">
        <v>332</v>
      </c>
      <c r="J25" s="146">
        <v>1</v>
      </c>
      <c r="K25" s="60">
        <f>SUM(K26:K30)</f>
        <v>536</v>
      </c>
      <c r="L25" s="148">
        <v>1</v>
      </c>
      <c r="M25" s="60">
        <f>+J25-L25</f>
        <v>0</v>
      </c>
      <c r="N25" s="61">
        <f>+K25/H25</f>
        <v>1</v>
      </c>
      <c r="O25" s="61">
        <f>+L25/J25</f>
        <v>1</v>
      </c>
      <c r="P25" s="61">
        <f>(N25+O25)/2</f>
        <v>1</v>
      </c>
      <c r="Q25" s="95"/>
    </row>
    <row r="26" spans="1:17" ht="24" x14ac:dyDescent="0.2">
      <c r="A26" s="369"/>
      <c r="B26" s="369"/>
      <c r="C26" s="369"/>
      <c r="D26" s="399"/>
      <c r="E26" s="44" t="s">
        <v>80</v>
      </c>
      <c r="F26" s="33" t="s">
        <v>333</v>
      </c>
      <c r="G26" s="34" t="s">
        <v>2</v>
      </c>
      <c r="H26" s="136">
        <v>2</v>
      </c>
      <c r="I26" s="36" t="s">
        <v>334</v>
      </c>
      <c r="J26" s="422" t="s">
        <v>27</v>
      </c>
      <c r="K26" s="145">
        <v>2</v>
      </c>
      <c r="L26" s="361" t="s">
        <v>55</v>
      </c>
      <c r="M26" s="361"/>
      <c r="N26" s="361"/>
      <c r="O26" s="361"/>
      <c r="P26" s="361"/>
      <c r="Q26" s="441" t="s">
        <v>335</v>
      </c>
    </row>
    <row r="27" spans="1:17" ht="24" x14ac:dyDescent="0.2">
      <c r="A27" s="369"/>
      <c r="B27" s="369"/>
      <c r="C27" s="369"/>
      <c r="D27" s="399"/>
      <c r="E27" s="44" t="s">
        <v>57</v>
      </c>
      <c r="F27" s="33" t="s">
        <v>336</v>
      </c>
      <c r="G27" s="34" t="s">
        <v>2</v>
      </c>
      <c r="H27" s="136">
        <v>1</v>
      </c>
      <c r="I27" s="36" t="s">
        <v>337</v>
      </c>
      <c r="J27" s="422"/>
      <c r="K27" s="145">
        <v>1</v>
      </c>
      <c r="L27" s="361"/>
      <c r="M27" s="361"/>
      <c r="N27" s="361"/>
      <c r="O27" s="361"/>
      <c r="P27" s="361"/>
      <c r="Q27" s="442"/>
    </row>
    <row r="28" spans="1:17" ht="24" x14ac:dyDescent="0.2">
      <c r="A28" s="369"/>
      <c r="B28" s="369"/>
      <c r="C28" s="369"/>
      <c r="D28" s="399"/>
      <c r="E28" s="44" t="s">
        <v>58</v>
      </c>
      <c r="F28" s="33" t="s">
        <v>338</v>
      </c>
      <c r="G28" s="34" t="s">
        <v>339</v>
      </c>
      <c r="H28" s="136">
        <v>5</v>
      </c>
      <c r="I28" s="36" t="s">
        <v>340</v>
      </c>
      <c r="J28" s="422"/>
      <c r="K28" s="149">
        <v>5</v>
      </c>
      <c r="L28" s="361"/>
      <c r="M28" s="361"/>
      <c r="N28" s="361"/>
      <c r="O28" s="361"/>
      <c r="P28" s="361"/>
      <c r="Q28" s="442"/>
    </row>
    <row r="29" spans="1:17" ht="24" x14ac:dyDescent="0.2">
      <c r="A29" s="369"/>
      <c r="B29" s="369"/>
      <c r="C29" s="369"/>
      <c r="D29" s="399"/>
      <c r="E29" s="44" t="s">
        <v>59</v>
      </c>
      <c r="F29" s="33" t="s">
        <v>341</v>
      </c>
      <c r="G29" s="34" t="s">
        <v>2</v>
      </c>
      <c r="H29" s="136">
        <v>2</v>
      </c>
      <c r="I29" s="36" t="s">
        <v>342</v>
      </c>
      <c r="J29" s="422"/>
      <c r="K29" s="145">
        <v>2</v>
      </c>
      <c r="L29" s="361"/>
      <c r="M29" s="361"/>
      <c r="N29" s="361"/>
      <c r="O29" s="361"/>
      <c r="P29" s="361"/>
      <c r="Q29" s="442"/>
    </row>
    <row r="30" spans="1:17" ht="24" x14ac:dyDescent="0.2">
      <c r="A30" s="369"/>
      <c r="B30" s="369"/>
      <c r="C30" s="369"/>
      <c r="D30" s="410"/>
      <c r="E30" s="44" t="s">
        <v>60</v>
      </c>
      <c r="F30" s="33" t="s">
        <v>343</v>
      </c>
      <c r="G30" s="34" t="s">
        <v>344</v>
      </c>
      <c r="H30" s="136">
        <f>304+222</f>
        <v>526</v>
      </c>
      <c r="I30" s="36" t="s">
        <v>345</v>
      </c>
      <c r="J30" s="422"/>
      <c r="K30" s="136">
        <v>526</v>
      </c>
      <c r="L30" s="361"/>
      <c r="M30" s="361"/>
      <c r="N30" s="361"/>
      <c r="O30" s="361"/>
      <c r="P30" s="361"/>
      <c r="Q30" s="442"/>
    </row>
    <row r="31" spans="1:17" ht="60" x14ac:dyDescent="0.2">
      <c r="A31" s="369"/>
      <c r="B31" s="369"/>
      <c r="C31" s="369"/>
      <c r="D31" s="398" t="s">
        <v>346</v>
      </c>
      <c r="E31" s="42">
        <v>5</v>
      </c>
      <c r="F31" s="26" t="s">
        <v>347</v>
      </c>
      <c r="G31" s="57"/>
      <c r="H31" s="60">
        <f>SUM(H32:H35)</f>
        <v>1104</v>
      </c>
      <c r="I31" s="27" t="s">
        <v>348</v>
      </c>
      <c r="J31" s="146">
        <v>500</v>
      </c>
      <c r="K31" s="60">
        <f>SUM(K32:K35)</f>
        <v>2530</v>
      </c>
      <c r="L31" s="148">
        <v>572</v>
      </c>
      <c r="M31" s="60">
        <f>+J31-L31</f>
        <v>-72</v>
      </c>
      <c r="N31" s="61">
        <f>+K31/H31</f>
        <v>2.2916666666666665</v>
      </c>
      <c r="O31" s="61">
        <f>+L31/J31</f>
        <v>1.1439999999999999</v>
      </c>
      <c r="P31" s="61">
        <f>(N31+O31)/2</f>
        <v>1.7178333333333331</v>
      </c>
      <c r="Q31" s="95"/>
    </row>
    <row r="32" spans="1:17" ht="24" x14ac:dyDescent="0.2">
      <c r="A32" s="369"/>
      <c r="B32" s="369"/>
      <c r="C32" s="369"/>
      <c r="D32" s="399"/>
      <c r="E32" s="45" t="s">
        <v>62</v>
      </c>
      <c r="F32" s="33" t="s">
        <v>349</v>
      </c>
      <c r="G32" s="34" t="s">
        <v>6</v>
      </c>
      <c r="H32" s="136">
        <v>100</v>
      </c>
      <c r="I32" s="36" t="s">
        <v>350</v>
      </c>
      <c r="J32" s="422" t="s">
        <v>27</v>
      </c>
      <c r="K32" s="136">
        <v>171</v>
      </c>
      <c r="L32" s="361" t="s">
        <v>55</v>
      </c>
      <c r="M32" s="361"/>
      <c r="N32" s="361"/>
      <c r="O32" s="361"/>
      <c r="P32" s="361"/>
      <c r="Q32" s="443" t="s">
        <v>351</v>
      </c>
    </row>
    <row r="33" spans="1:17" ht="36" x14ac:dyDescent="0.2">
      <c r="A33" s="369"/>
      <c r="B33" s="369"/>
      <c r="C33" s="369"/>
      <c r="D33" s="399"/>
      <c r="E33" s="45" t="s">
        <v>63</v>
      </c>
      <c r="F33" s="33" t="s">
        <v>352</v>
      </c>
      <c r="G33" s="34" t="s">
        <v>6</v>
      </c>
      <c r="H33" s="136">
        <v>500</v>
      </c>
      <c r="I33" s="36" t="s">
        <v>353</v>
      </c>
      <c r="J33" s="422"/>
      <c r="K33" s="136">
        <v>1782</v>
      </c>
      <c r="L33" s="361"/>
      <c r="M33" s="361"/>
      <c r="N33" s="361"/>
      <c r="O33" s="361"/>
      <c r="P33" s="361"/>
      <c r="Q33" s="443"/>
    </row>
    <row r="34" spans="1:17" ht="84" x14ac:dyDescent="0.2">
      <c r="A34" s="369"/>
      <c r="B34" s="369"/>
      <c r="C34" s="369"/>
      <c r="D34" s="399"/>
      <c r="E34" s="45" t="s">
        <v>64</v>
      </c>
      <c r="F34" s="33" t="s">
        <v>354</v>
      </c>
      <c r="G34" s="34" t="s">
        <v>6</v>
      </c>
      <c r="H34" s="136">
        <v>500</v>
      </c>
      <c r="I34" s="36" t="s">
        <v>355</v>
      </c>
      <c r="J34" s="422"/>
      <c r="K34" s="136">
        <v>572</v>
      </c>
      <c r="L34" s="361"/>
      <c r="M34" s="361"/>
      <c r="N34" s="361"/>
      <c r="O34" s="361"/>
      <c r="P34" s="361"/>
      <c r="Q34" s="443"/>
    </row>
    <row r="35" spans="1:17" ht="36" x14ac:dyDescent="0.2">
      <c r="A35" s="369"/>
      <c r="B35" s="369"/>
      <c r="C35" s="369"/>
      <c r="D35" s="410"/>
      <c r="E35" s="45" t="s">
        <v>65</v>
      </c>
      <c r="F35" s="33" t="s">
        <v>356</v>
      </c>
      <c r="G35" s="34" t="s">
        <v>194</v>
      </c>
      <c r="H35" s="136">
        <v>4</v>
      </c>
      <c r="I35" s="36" t="s">
        <v>357</v>
      </c>
      <c r="J35" s="422"/>
      <c r="K35" s="136">
        <v>5</v>
      </c>
      <c r="L35" s="361"/>
      <c r="M35" s="361"/>
      <c r="N35" s="361"/>
      <c r="O35" s="361"/>
      <c r="P35" s="361"/>
      <c r="Q35" s="443"/>
    </row>
    <row r="36" spans="1:17" ht="24" x14ac:dyDescent="0.2">
      <c r="A36" s="369"/>
      <c r="B36" s="369"/>
      <c r="C36" s="369"/>
      <c r="D36" s="444" t="s">
        <v>346</v>
      </c>
      <c r="E36" s="42">
        <v>6</v>
      </c>
      <c r="F36" s="26" t="s">
        <v>358</v>
      </c>
      <c r="G36" s="57"/>
      <c r="H36" s="60">
        <f>SUM(H37:H39)</f>
        <v>90</v>
      </c>
      <c r="I36" s="27" t="s">
        <v>359</v>
      </c>
      <c r="J36" s="146">
        <v>30</v>
      </c>
      <c r="K36" s="60">
        <f>SUM(K37:K39)</f>
        <v>102</v>
      </c>
      <c r="L36" s="148">
        <v>34</v>
      </c>
      <c r="M36" s="60">
        <f>+J36-L36</f>
        <v>-4</v>
      </c>
      <c r="N36" s="61">
        <f>+K36/H36</f>
        <v>1.1333333333333333</v>
      </c>
      <c r="O36" s="61">
        <f>+L36/J36</f>
        <v>1.1333333333333333</v>
      </c>
      <c r="P36" s="61">
        <f>(N36+O36)/2</f>
        <v>1.1333333333333333</v>
      </c>
      <c r="Q36" s="150"/>
    </row>
    <row r="37" spans="1:17" ht="36" x14ac:dyDescent="0.2">
      <c r="A37" s="369"/>
      <c r="B37" s="369"/>
      <c r="C37" s="369"/>
      <c r="D37" s="445"/>
      <c r="E37" s="45" t="s">
        <v>66</v>
      </c>
      <c r="F37" s="33" t="s">
        <v>360</v>
      </c>
      <c r="G37" s="34" t="s">
        <v>2</v>
      </c>
      <c r="H37" s="136">
        <v>30</v>
      </c>
      <c r="I37" s="36" t="s">
        <v>350</v>
      </c>
      <c r="J37" s="402" t="s">
        <v>55</v>
      </c>
      <c r="K37" s="136">
        <v>34</v>
      </c>
      <c r="L37" s="402" t="s">
        <v>55</v>
      </c>
      <c r="M37" s="402"/>
      <c r="N37" s="402"/>
      <c r="O37" s="402"/>
      <c r="P37" s="403"/>
      <c r="Q37" s="438" t="s">
        <v>361</v>
      </c>
    </row>
    <row r="38" spans="1:17" ht="24" x14ac:dyDescent="0.2">
      <c r="A38" s="369"/>
      <c r="B38" s="369"/>
      <c r="C38" s="369"/>
      <c r="D38" s="445"/>
      <c r="E38" s="45" t="s">
        <v>67</v>
      </c>
      <c r="F38" s="33" t="s">
        <v>362</v>
      </c>
      <c r="G38" s="34" t="s">
        <v>139</v>
      </c>
      <c r="H38" s="136">
        <v>30</v>
      </c>
      <c r="I38" s="36" t="s">
        <v>353</v>
      </c>
      <c r="J38" s="404"/>
      <c r="K38" s="136">
        <v>34</v>
      </c>
      <c r="L38" s="404"/>
      <c r="M38" s="404"/>
      <c r="N38" s="404"/>
      <c r="O38" s="404"/>
      <c r="P38" s="405"/>
      <c r="Q38" s="439"/>
    </row>
    <row r="39" spans="1:17" ht="36" x14ac:dyDescent="0.2">
      <c r="A39" s="369"/>
      <c r="B39" s="369"/>
      <c r="C39" s="369"/>
      <c r="D39" s="446"/>
      <c r="E39" s="45" t="s">
        <v>68</v>
      </c>
      <c r="F39" s="33" t="s">
        <v>363</v>
      </c>
      <c r="G39" s="34" t="s">
        <v>2</v>
      </c>
      <c r="H39" s="136">
        <v>30</v>
      </c>
      <c r="I39" s="36" t="s">
        <v>364</v>
      </c>
      <c r="J39" s="404"/>
      <c r="K39" s="136">
        <v>34</v>
      </c>
      <c r="L39" s="404"/>
      <c r="M39" s="404"/>
      <c r="N39" s="404"/>
      <c r="O39" s="404"/>
      <c r="P39" s="405"/>
      <c r="Q39" s="439"/>
    </row>
    <row r="40" spans="1:17" ht="36" x14ac:dyDescent="0.2">
      <c r="A40" s="369"/>
      <c r="B40" s="369"/>
      <c r="C40" s="369"/>
      <c r="D40" s="444" t="s">
        <v>346</v>
      </c>
      <c r="E40" s="42">
        <v>7</v>
      </c>
      <c r="F40" s="26" t="s">
        <v>365</v>
      </c>
      <c r="G40" s="57"/>
      <c r="H40" s="60">
        <f>SUM(H41:H49)</f>
        <v>5712</v>
      </c>
      <c r="I40" s="27" t="s">
        <v>366</v>
      </c>
      <c r="J40" s="146">
        <f>H45+H46</f>
        <v>1300</v>
      </c>
      <c r="K40" s="60">
        <f>SUM(K41:K49)</f>
        <v>10047</v>
      </c>
      <c r="L40" s="148">
        <f>K45+K46</f>
        <v>2209</v>
      </c>
      <c r="M40" s="60">
        <f>+J40-L40</f>
        <v>-909</v>
      </c>
      <c r="N40" s="61">
        <f>+K40/H40</f>
        <v>1.7589285714285714</v>
      </c>
      <c r="O40" s="61">
        <f>+L40/J40</f>
        <v>1.6992307692307693</v>
      </c>
      <c r="P40" s="61">
        <f>(N40+O40)/2</f>
        <v>1.7290796703296705</v>
      </c>
      <c r="Q40" s="150"/>
    </row>
    <row r="41" spans="1:17" ht="24" x14ac:dyDescent="0.2">
      <c r="A41" s="369"/>
      <c r="B41" s="369"/>
      <c r="C41" s="369"/>
      <c r="D41" s="445"/>
      <c r="E41" s="45" t="s">
        <v>367</v>
      </c>
      <c r="F41" s="33" t="s">
        <v>368</v>
      </c>
      <c r="G41" s="34" t="s">
        <v>2</v>
      </c>
      <c r="H41" s="136">
        <v>1700</v>
      </c>
      <c r="I41" s="36" t="s">
        <v>369</v>
      </c>
      <c r="J41" s="422" t="s">
        <v>27</v>
      </c>
      <c r="K41" s="136">
        <v>1573</v>
      </c>
      <c r="L41" s="361" t="s">
        <v>55</v>
      </c>
      <c r="M41" s="361"/>
      <c r="N41" s="361"/>
      <c r="O41" s="361"/>
      <c r="P41" s="361"/>
      <c r="Q41" s="443" t="s">
        <v>370</v>
      </c>
    </row>
    <row r="42" spans="1:17" ht="24" x14ac:dyDescent="0.2">
      <c r="A42" s="369"/>
      <c r="B42" s="369"/>
      <c r="C42" s="369"/>
      <c r="D42" s="445"/>
      <c r="E42" s="45" t="s">
        <v>371</v>
      </c>
      <c r="F42" s="33" t="s">
        <v>372</v>
      </c>
      <c r="G42" s="34" t="s">
        <v>2</v>
      </c>
      <c r="H42" s="136">
        <v>1500</v>
      </c>
      <c r="I42" s="36" t="s">
        <v>373</v>
      </c>
      <c r="J42" s="422"/>
      <c r="K42" s="136">
        <v>1221</v>
      </c>
      <c r="L42" s="361"/>
      <c r="M42" s="361"/>
      <c r="N42" s="361"/>
      <c r="O42" s="361"/>
      <c r="P42" s="361"/>
      <c r="Q42" s="443"/>
    </row>
    <row r="43" spans="1:17" ht="24" x14ac:dyDescent="0.2">
      <c r="A43" s="369"/>
      <c r="B43" s="369"/>
      <c r="C43" s="369"/>
      <c r="D43" s="445"/>
      <c r="E43" s="45" t="s">
        <v>374</v>
      </c>
      <c r="F43" s="33" t="s">
        <v>375</v>
      </c>
      <c r="G43" s="34" t="s">
        <v>2</v>
      </c>
      <c r="H43" s="136">
        <v>177</v>
      </c>
      <c r="I43" s="36" t="s">
        <v>376</v>
      </c>
      <c r="J43" s="422"/>
      <c r="K43" s="136">
        <v>348</v>
      </c>
      <c r="L43" s="361"/>
      <c r="M43" s="361"/>
      <c r="N43" s="361"/>
      <c r="O43" s="361"/>
      <c r="P43" s="361"/>
      <c r="Q43" s="443"/>
    </row>
    <row r="44" spans="1:17" ht="24" x14ac:dyDescent="0.2">
      <c r="A44" s="369"/>
      <c r="B44" s="369"/>
      <c r="C44" s="369"/>
      <c r="D44" s="445"/>
      <c r="E44" s="45" t="s">
        <v>377</v>
      </c>
      <c r="F44" s="33" t="s">
        <v>378</v>
      </c>
      <c r="G44" s="34" t="s">
        <v>2</v>
      </c>
      <c r="H44" s="136">
        <v>585</v>
      </c>
      <c r="I44" s="36" t="s">
        <v>379</v>
      </c>
      <c r="J44" s="422"/>
      <c r="K44" s="136">
        <v>1239</v>
      </c>
      <c r="L44" s="361"/>
      <c r="M44" s="361"/>
      <c r="N44" s="361"/>
      <c r="O44" s="361"/>
      <c r="P44" s="361"/>
      <c r="Q44" s="443"/>
    </row>
    <row r="45" spans="1:17" ht="24" x14ac:dyDescent="0.2">
      <c r="A45" s="369"/>
      <c r="B45" s="369"/>
      <c r="C45" s="369"/>
      <c r="D45" s="445"/>
      <c r="E45" s="45" t="s">
        <v>380</v>
      </c>
      <c r="F45" s="33" t="s">
        <v>381</v>
      </c>
      <c r="G45" s="34" t="s">
        <v>2</v>
      </c>
      <c r="H45" s="136">
        <v>800</v>
      </c>
      <c r="I45" s="36" t="s">
        <v>382</v>
      </c>
      <c r="J45" s="422"/>
      <c r="K45" s="136">
        <v>924</v>
      </c>
      <c r="L45" s="361"/>
      <c r="M45" s="361"/>
      <c r="N45" s="361"/>
      <c r="O45" s="361"/>
      <c r="P45" s="361"/>
      <c r="Q45" s="443"/>
    </row>
    <row r="46" spans="1:17" ht="24" x14ac:dyDescent="0.2">
      <c r="A46" s="369"/>
      <c r="B46" s="369"/>
      <c r="C46" s="369"/>
      <c r="D46" s="445"/>
      <c r="E46" s="45" t="s">
        <v>383</v>
      </c>
      <c r="F46" s="33" t="s">
        <v>384</v>
      </c>
      <c r="G46" s="34" t="s">
        <v>2</v>
      </c>
      <c r="H46" s="136">
        <v>500</v>
      </c>
      <c r="I46" s="36" t="s">
        <v>385</v>
      </c>
      <c r="J46" s="422"/>
      <c r="K46" s="136">
        <v>1285</v>
      </c>
      <c r="L46" s="361"/>
      <c r="M46" s="361"/>
      <c r="N46" s="361"/>
      <c r="O46" s="361"/>
      <c r="P46" s="361"/>
      <c r="Q46" s="443"/>
    </row>
    <row r="47" spans="1:17" ht="36" x14ac:dyDescent="0.2">
      <c r="A47" s="369"/>
      <c r="B47" s="369"/>
      <c r="C47" s="369"/>
      <c r="D47" s="445"/>
      <c r="E47" s="45" t="s">
        <v>386</v>
      </c>
      <c r="F47" s="33" t="s">
        <v>387</v>
      </c>
      <c r="G47" s="34" t="s">
        <v>2</v>
      </c>
      <c r="H47" s="136">
        <v>50</v>
      </c>
      <c r="I47" s="36" t="s">
        <v>388</v>
      </c>
      <c r="J47" s="422"/>
      <c r="K47" s="151">
        <v>52</v>
      </c>
      <c r="L47" s="361"/>
      <c r="M47" s="361"/>
      <c r="N47" s="361"/>
      <c r="O47" s="361"/>
      <c r="P47" s="361"/>
      <c r="Q47" s="443"/>
    </row>
    <row r="48" spans="1:17" ht="48" x14ac:dyDescent="0.2">
      <c r="A48" s="369"/>
      <c r="B48" s="369"/>
      <c r="C48" s="369"/>
      <c r="D48" s="445"/>
      <c r="E48" s="45" t="s">
        <v>389</v>
      </c>
      <c r="F48" s="33" t="s">
        <v>390</v>
      </c>
      <c r="G48" s="34" t="s">
        <v>2</v>
      </c>
      <c r="H48" s="136">
        <v>200</v>
      </c>
      <c r="I48" s="36" t="s">
        <v>391</v>
      </c>
      <c r="J48" s="422"/>
      <c r="K48" s="136">
        <v>852</v>
      </c>
      <c r="L48" s="361"/>
      <c r="M48" s="361"/>
      <c r="N48" s="361"/>
      <c r="O48" s="361"/>
      <c r="P48" s="361"/>
      <c r="Q48" s="443"/>
    </row>
    <row r="49" spans="1:17" ht="36" x14ac:dyDescent="0.2">
      <c r="A49" s="369"/>
      <c r="B49" s="369"/>
      <c r="C49" s="369"/>
      <c r="D49" s="446"/>
      <c r="E49" s="45" t="s">
        <v>392</v>
      </c>
      <c r="F49" s="33" t="s">
        <v>393</v>
      </c>
      <c r="G49" s="34" t="s">
        <v>2</v>
      </c>
      <c r="H49" s="136">
        <v>200</v>
      </c>
      <c r="I49" s="36" t="s">
        <v>394</v>
      </c>
      <c r="J49" s="422"/>
      <c r="K49" s="136">
        <v>2553</v>
      </c>
      <c r="L49" s="361"/>
      <c r="M49" s="361"/>
      <c r="N49" s="361"/>
      <c r="O49" s="361"/>
      <c r="P49" s="361"/>
      <c r="Q49" s="443"/>
    </row>
    <row r="50" spans="1:17" ht="36" x14ac:dyDescent="0.2">
      <c r="A50" s="369"/>
      <c r="B50" s="369"/>
      <c r="C50" s="369"/>
      <c r="D50" s="444" t="s">
        <v>346</v>
      </c>
      <c r="E50" s="42">
        <v>8</v>
      </c>
      <c r="F50" s="26" t="s">
        <v>395</v>
      </c>
      <c r="G50" s="57"/>
      <c r="H50" s="60">
        <f>SUM(H51:H53)</f>
        <v>1300</v>
      </c>
      <c r="I50" s="27" t="s">
        <v>396</v>
      </c>
      <c r="J50" s="146">
        <v>500</v>
      </c>
      <c r="K50" s="60">
        <f>SUM(K51:K53)</f>
        <v>3772</v>
      </c>
      <c r="L50" s="148">
        <f>K53</f>
        <v>233</v>
      </c>
      <c r="M50" s="60">
        <f>+J50-L50</f>
        <v>267</v>
      </c>
      <c r="N50" s="61">
        <f>+K50/H50</f>
        <v>2.9015384615384616</v>
      </c>
      <c r="O50" s="61">
        <f>+L50/J50</f>
        <v>0.46600000000000003</v>
      </c>
      <c r="P50" s="61">
        <f>(N50+O50)/2</f>
        <v>1.6837692307692309</v>
      </c>
      <c r="Q50" s="150"/>
    </row>
    <row r="51" spans="1:17" ht="24" x14ac:dyDescent="0.2">
      <c r="A51" s="369"/>
      <c r="B51" s="369"/>
      <c r="C51" s="369"/>
      <c r="D51" s="445"/>
      <c r="E51" s="45" t="s">
        <v>397</v>
      </c>
      <c r="F51" s="33" t="s">
        <v>398</v>
      </c>
      <c r="G51" s="34" t="s">
        <v>2</v>
      </c>
      <c r="H51" s="136">
        <v>500</v>
      </c>
      <c r="I51" s="36" t="s">
        <v>399</v>
      </c>
      <c r="J51" s="402" t="s">
        <v>55</v>
      </c>
      <c r="K51" s="136">
        <v>3258</v>
      </c>
      <c r="L51" s="402" t="s">
        <v>55</v>
      </c>
      <c r="M51" s="402"/>
      <c r="N51" s="402"/>
      <c r="O51" s="402"/>
      <c r="P51" s="403"/>
      <c r="Q51" s="438" t="s">
        <v>400</v>
      </c>
    </row>
    <row r="52" spans="1:17" ht="15.75" x14ac:dyDescent="0.2">
      <c r="A52" s="369"/>
      <c r="B52" s="369"/>
      <c r="C52" s="369"/>
      <c r="D52" s="445"/>
      <c r="E52" s="45" t="s">
        <v>401</v>
      </c>
      <c r="F52" s="33" t="s">
        <v>402</v>
      </c>
      <c r="G52" s="34" t="s">
        <v>2</v>
      </c>
      <c r="H52" s="136">
        <v>300</v>
      </c>
      <c r="I52" s="36" t="s">
        <v>403</v>
      </c>
      <c r="J52" s="404"/>
      <c r="K52" s="136">
        <v>281</v>
      </c>
      <c r="L52" s="404"/>
      <c r="M52" s="404"/>
      <c r="N52" s="404"/>
      <c r="O52" s="404"/>
      <c r="P52" s="405"/>
      <c r="Q52" s="439"/>
    </row>
    <row r="53" spans="1:17" ht="48" x14ac:dyDescent="0.2">
      <c r="A53" s="369"/>
      <c r="B53" s="369"/>
      <c r="C53" s="369"/>
      <c r="D53" s="446"/>
      <c r="E53" s="45" t="s">
        <v>404</v>
      </c>
      <c r="F53" s="33" t="s">
        <v>405</v>
      </c>
      <c r="G53" s="34" t="s">
        <v>2</v>
      </c>
      <c r="H53" s="136">
        <v>500</v>
      </c>
      <c r="I53" s="36" t="s">
        <v>406</v>
      </c>
      <c r="J53" s="404"/>
      <c r="K53" s="136">
        <v>233</v>
      </c>
      <c r="L53" s="404"/>
      <c r="M53" s="404"/>
      <c r="N53" s="404"/>
      <c r="O53" s="404"/>
      <c r="P53" s="405"/>
      <c r="Q53" s="439"/>
    </row>
    <row r="54" spans="1:17" ht="36" x14ac:dyDescent="0.2">
      <c r="A54" s="369"/>
      <c r="B54" s="369"/>
      <c r="C54" s="369"/>
      <c r="D54" s="447" t="s">
        <v>346</v>
      </c>
      <c r="E54" s="42">
        <v>9</v>
      </c>
      <c r="F54" s="26" t="s">
        <v>407</v>
      </c>
      <c r="G54" s="57"/>
      <c r="H54" s="60">
        <f>SUM(H55:H59)</f>
        <v>34050</v>
      </c>
      <c r="I54" s="27" t="s">
        <v>408</v>
      </c>
      <c r="J54" s="146">
        <v>7500</v>
      </c>
      <c r="K54" s="60">
        <f>SUM(K55:K59)</f>
        <v>33381</v>
      </c>
      <c r="L54" s="148">
        <f>K56</f>
        <v>4836</v>
      </c>
      <c r="M54" s="60">
        <f>+J54-L54</f>
        <v>2664</v>
      </c>
      <c r="N54" s="61">
        <f>+K54/H54</f>
        <v>0.98035242290748903</v>
      </c>
      <c r="O54" s="61">
        <f>+L54/J54</f>
        <v>0.64480000000000004</v>
      </c>
      <c r="P54" s="61">
        <f>(N54+O54)/2</f>
        <v>0.81257621145374448</v>
      </c>
      <c r="Q54" s="150"/>
    </row>
    <row r="55" spans="1:17" ht="24" x14ac:dyDescent="0.2">
      <c r="A55" s="369"/>
      <c r="B55" s="369"/>
      <c r="C55" s="369"/>
      <c r="D55" s="447"/>
      <c r="E55" s="45" t="s">
        <v>409</v>
      </c>
      <c r="F55" s="33" t="s">
        <v>410</v>
      </c>
      <c r="G55" s="152" t="s">
        <v>6</v>
      </c>
      <c r="H55" s="136">
        <v>2000</v>
      </c>
      <c r="I55" s="151" t="s">
        <v>411</v>
      </c>
      <c r="J55" s="422" t="s">
        <v>27</v>
      </c>
      <c r="K55" s="136">
        <v>3713</v>
      </c>
      <c r="L55" s="361" t="s">
        <v>55</v>
      </c>
      <c r="M55" s="361"/>
      <c r="N55" s="361"/>
      <c r="O55" s="361"/>
      <c r="P55" s="361"/>
      <c r="Q55" s="443" t="s">
        <v>412</v>
      </c>
    </row>
    <row r="56" spans="1:17" ht="48" x14ac:dyDescent="0.2">
      <c r="A56" s="369"/>
      <c r="B56" s="369"/>
      <c r="C56" s="369"/>
      <c r="D56" s="447"/>
      <c r="E56" s="45" t="s">
        <v>413</v>
      </c>
      <c r="F56" s="33" t="s">
        <v>414</v>
      </c>
      <c r="G56" s="152" t="s">
        <v>6</v>
      </c>
      <c r="H56" s="136">
        <v>7500</v>
      </c>
      <c r="I56" s="151" t="s">
        <v>415</v>
      </c>
      <c r="J56" s="422"/>
      <c r="K56" s="136">
        <v>4836</v>
      </c>
      <c r="L56" s="361"/>
      <c r="M56" s="361"/>
      <c r="N56" s="361"/>
      <c r="O56" s="361"/>
      <c r="P56" s="361"/>
      <c r="Q56" s="443"/>
    </row>
    <row r="57" spans="1:17" ht="72" x14ac:dyDescent="0.2">
      <c r="A57" s="369"/>
      <c r="B57" s="369"/>
      <c r="C57" s="369"/>
      <c r="D57" s="447"/>
      <c r="E57" s="45" t="s">
        <v>416</v>
      </c>
      <c r="F57" s="33" t="s">
        <v>417</v>
      </c>
      <c r="G57" s="152" t="s">
        <v>6</v>
      </c>
      <c r="H57" s="136">
        <v>4500</v>
      </c>
      <c r="I57" s="151" t="s">
        <v>418</v>
      </c>
      <c r="J57" s="422"/>
      <c r="K57" s="136">
        <v>5277</v>
      </c>
      <c r="L57" s="361"/>
      <c r="M57" s="361"/>
      <c r="N57" s="361"/>
      <c r="O57" s="361"/>
      <c r="P57" s="361"/>
      <c r="Q57" s="443"/>
    </row>
    <row r="58" spans="1:17" ht="24" x14ac:dyDescent="0.2">
      <c r="A58" s="369"/>
      <c r="B58" s="369"/>
      <c r="C58" s="369"/>
      <c r="D58" s="447"/>
      <c r="E58" s="45" t="s">
        <v>419</v>
      </c>
      <c r="F58" s="33" t="s">
        <v>420</v>
      </c>
      <c r="G58" s="152" t="s">
        <v>3</v>
      </c>
      <c r="H58" s="136">
        <v>50</v>
      </c>
      <c r="I58" s="151" t="s">
        <v>421</v>
      </c>
      <c r="J58" s="422"/>
      <c r="K58" s="136">
        <v>143</v>
      </c>
      <c r="L58" s="361"/>
      <c r="M58" s="361"/>
      <c r="N58" s="361"/>
      <c r="O58" s="361"/>
      <c r="P58" s="361"/>
      <c r="Q58" s="443"/>
    </row>
    <row r="59" spans="1:17" ht="36" x14ac:dyDescent="0.2">
      <c r="A59" s="369"/>
      <c r="B59" s="369"/>
      <c r="C59" s="369"/>
      <c r="D59" s="447"/>
      <c r="E59" s="45" t="s">
        <v>422</v>
      </c>
      <c r="F59" s="33" t="s">
        <v>423</v>
      </c>
      <c r="G59" s="153" t="s">
        <v>344</v>
      </c>
      <c r="H59" s="136">
        <v>20000</v>
      </c>
      <c r="I59" s="151" t="s">
        <v>424</v>
      </c>
      <c r="J59" s="422"/>
      <c r="K59" s="151">
        <v>19412</v>
      </c>
      <c r="L59" s="361"/>
      <c r="M59" s="361"/>
      <c r="N59" s="361"/>
      <c r="O59" s="361"/>
      <c r="P59" s="361"/>
      <c r="Q59" s="443"/>
    </row>
    <row r="60" spans="1:17" ht="36" x14ac:dyDescent="0.2">
      <c r="A60" s="369"/>
      <c r="B60" s="369"/>
      <c r="C60" s="369"/>
      <c r="D60" s="444" t="s">
        <v>346</v>
      </c>
      <c r="E60" s="42">
        <v>10</v>
      </c>
      <c r="F60" s="26" t="s">
        <v>425</v>
      </c>
      <c r="G60" s="57"/>
      <c r="H60" s="60">
        <f>SUM(H61:H65)</f>
        <v>27</v>
      </c>
      <c r="I60" s="27" t="s">
        <v>332</v>
      </c>
      <c r="J60" s="146">
        <v>1</v>
      </c>
      <c r="K60" s="60">
        <f>SUM(K61:K65)</f>
        <v>31</v>
      </c>
      <c r="L60" s="148">
        <v>1</v>
      </c>
      <c r="M60" s="60">
        <f>+J60-L60</f>
        <v>0</v>
      </c>
      <c r="N60" s="61">
        <f>+K60/H60</f>
        <v>1.1481481481481481</v>
      </c>
      <c r="O60" s="61">
        <f>+L60/J60</f>
        <v>1</v>
      </c>
      <c r="P60" s="61">
        <f>(N60+O60)/2</f>
        <v>1.074074074074074</v>
      </c>
      <c r="Q60" s="150"/>
    </row>
    <row r="61" spans="1:17" ht="24" x14ac:dyDescent="0.2">
      <c r="A61" s="369"/>
      <c r="B61" s="369"/>
      <c r="C61" s="369"/>
      <c r="D61" s="445"/>
      <c r="E61" s="45" t="s">
        <v>426</v>
      </c>
      <c r="F61" s="33" t="s">
        <v>333</v>
      </c>
      <c r="G61" s="36" t="s">
        <v>2</v>
      </c>
      <c r="H61" s="136">
        <v>1</v>
      </c>
      <c r="I61" s="36" t="s">
        <v>334</v>
      </c>
      <c r="J61" s="402" t="s">
        <v>55</v>
      </c>
      <c r="K61" s="136">
        <v>1</v>
      </c>
      <c r="L61" s="402" t="s">
        <v>55</v>
      </c>
      <c r="M61" s="402"/>
      <c r="N61" s="402"/>
      <c r="O61" s="402"/>
      <c r="P61" s="403"/>
      <c r="Q61" s="441" t="s">
        <v>427</v>
      </c>
    </row>
    <row r="62" spans="1:17" ht="24" x14ac:dyDescent="0.2">
      <c r="A62" s="369"/>
      <c r="B62" s="369"/>
      <c r="C62" s="369"/>
      <c r="D62" s="445"/>
      <c r="E62" s="45" t="s">
        <v>428</v>
      </c>
      <c r="F62" s="33" t="s">
        <v>336</v>
      </c>
      <c r="G62" s="36" t="s">
        <v>2</v>
      </c>
      <c r="H62" s="136">
        <v>1</v>
      </c>
      <c r="I62" s="36" t="s">
        <v>337</v>
      </c>
      <c r="J62" s="404"/>
      <c r="K62" s="136">
        <v>1</v>
      </c>
      <c r="L62" s="404"/>
      <c r="M62" s="404"/>
      <c r="N62" s="404"/>
      <c r="O62" s="404"/>
      <c r="P62" s="405"/>
      <c r="Q62" s="442"/>
    </row>
    <row r="63" spans="1:17" ht="24" x14ac:dyDescent="0.2">
      <c r="A63" s="369"/>
      <c r="B63" s="369"/>
      <c r="C63" s="369"/>
      <c r="D63" s="445"/>
      <c r="E63" s="45" t="s">
        <v>429</v>
      </c>
      <c r="F63" s="33" t="s">
        <v>338</v>
      </c>
      <c r="G63" s="36" t="s">
        <v>2</v>
      </c>
      <c r="H63" s="136">
        <v>4</v>
      </c>
      <c r="I63" s="36" t="s">
        <v>340</v>
      </c>
      <c r="J63" s="404"/>
      <c r="K63" s="136">
        <v>3</v>
      </c>
      <c r="L63" s="404"/>
      <c r="M63" s="404"/>
      <c r="N63" s="404"/>
      <c r="O63" s="404"/>
      <c r="P63" s="405"/>
      <c r="Q63" s="442"/>
    </row>
    <row r="64" spans="1:17" ht="36" x14ac:dyDescent="0.2">
      <c r="A64" s="369"/>
      <c r="B64" s="369"/>
      <c r="C64" s="369"/>
      <c r="D64" s="445"/>
      <c r="E64" s="45" t="s">
        <v>430</v>
      </c>
      <c r="F64" s="33" t="s">
        <v>431</v>
      </c>
      <c r="G64" s="36" t="s">
        <v>2</v>
      </c>
      <c r="H64" s="136">
        <v>1</v>
      </c>
      <c r="I64" s="36" t="s">
        <v>432</v>
      </c>
      <c r="J64" s="404"/>
      <c r="K64" s="136">
        <v>1</v>
      </c>
      <c r="L64" s="404"/>
      <c r="M64" s="404"/>
      <c r="N64" s="404"/>
      <c r="O64" s="404"/>
      <c r="P64" s="405"/>
      <c r="Q64" s="442"/>
    </row>
    <row r="65" spans="1:17" ht="24" x14ac:dyDescent="0.2">
      <c r="A65" s="369"/>
      <c r="B65" s="369"/>
      <c r="C65" s="369"/>
      <c r="D65" s="446"/>
      <c r="E65" s="45" t="s">
        <v>433</v>
      </c>
      <c r="F65" s="33" t="s">
        <v>343</v>
      </c>
      <c r="G65" s="36" t="s">
        <v>2</v>
      </c>
      <c r="H65" s="136">
        <v>20</v>
      </c>
      <c r="I65" s="36" t="s">
        <v>345</v>
      </c>
      <c r="J65" s="415"/>
      <c r="K65" s="136">
        <v>25</v>
      </c>
      <c r="L65" s="415"/>
      <c r="M65" s="415"/>
      <c r="N65" s="415"/>
      <c r="O65" s="415"/>
      <c r="P65" s="416"/>
      <c r="Q65" s="448"/>
    </row>
    <row r="66" spans="1:17" ht="72" x14ac:dyDescent="0.2">
      <c r="A66" s="369"/>
      <c r="B66" s="369"/>
      <c r="C66" s="369"/>
      <c r="D66" s="444" t="s">
        <v>346</v>
      </c>
      <c r="E66" s="42">
        <v>11</v>
      </c>
      <c r="F66" s="26" t="s">
        <v>434</v>
      </c>
      <c r="G66" s="57"/>
      <c r="H66" s="60">
        <f>SUM(H67:H70)</f>
        <v>240</v>
      </c>
      <c r="I66" s="27" t="s">
        <v>435</v>
      </c>
      <c r="J66" s="146">
        <v>60</v>
      </c>
      <c r="K66" s="60">
        <f>SUM(K67:K70)</f>
        <v>172</v>
      </c>
      <c r="L66" s="148">
        <v>43</v>
      </c>
      <c r="M66" s="60">
        <f>+J66-L66</f>
        <v>17</v>
      </c>
      <c r="N66" s="61">
        <f>+K66/H66</f>
        <v>0.71666666666666667</v>
      </c>
      <c r="O66" s="61">
        <f>+L66/J66</f>
        <v>0.71666666666666667</v>
      </c>
      <c r="P66" s="61">
        <f>(N66+O66)/2</f>
        <v>0.71666666666666667</v>
      </c>
      <c r="Q66" s="150"/>
    </row>
    <row r="67" spans="1:17" ht="24" x14ac:dyDescent="0.2">
      <c r="A67" s="369"/>
      <c r="B67" s="369"/>
      <c r="C67" s="369"/>
      <c r="D67" s="445"/>
      <c r="E67" s="45" t="s">
        <v>436</v>
      </c>
      <c r="F67" s="33" t="s">
        <v>437</v>
      </c>
      <c r="G67" s="36" t="s">
        <v>2</v>
      </c>
      <c r="H67" s="136">
        <v>60</v>
      </c>
      <c r="I67" s="36" t="s">
        <v>438</v>
      </c>
      <c r="J67" s="422" t="s">
        <v>27</v>
      </c>
      <c r="K67" s="136">
        <v>43</v>
      </c>
      <c r="L67" s="361" t="s">
        <v>55</v>
      </c>
      <c r="M67" s="361"/>
      <c r="N67" s="361"/>
      <c r="O67" s="361"/>
      <c r="P67" s="361"/>
      <c r="Q67" s="449" t="s">
        <v>439</v>
      </c>
    </row>
    <row r="68" spans="1:17" ht="24" x14ac:dyDescent="0.2">
      <c r="A68" s="369"/>
      <c r="B68" s="369"/>
      <c r="C68" s="369"/>
      <c r="D68" s="445"/>
      <c r="E68" s="45" t="s">
        <v>440</v>
      </c>
      <c r="F68" s="33" t="s">
        <v>441</v>
      </c>
      <c r="G68" s="36" t="s">
        <v>2</v>
      </c>
      <c r="H68" s="136">
        <v>60</v>
      </c>
      <c r="I68" s="36" t="s">
        <v>442</v>
      </c>
      <c r="J68" s="422"/>
      <c r="K68" s="136">
        <v>43</v>
      </c>
      <c r="L68" s="361"/>
      <c r="M68" s="361"/>
      <c r="N68" s="361"/>
      <c r="O68" s="361"/>
      <c r="P68" s="361"/>
      <c r="Q68" s="449"/>
    </row>
    <row r="69" spans="1:17" ht="36" x14ac:dyDescent="0.2">
      <c r="A69" s="369"/>
      <c r="B69" s="369"/>
      <c r="C69" s="369"/>
      <c r="D69" s="445"/>
      <c r="E69" s="45" t="s">
        <v>443</v>
      </c>
      <c r="F69" s="33" t="s">
        <v>444</v>
      </c>
      <c r="G69" s="36" t="s">
        <v>2</v>
      </c>
      <c r="H69" s="136">
        <v>60</v>
      </c>
      <c r="I69" s="36" t="s">
        <v>445</v>
      </c>
      <c r="J69" s="422"/>
      <c r="K69" s="136">
        <v>43</v>
      </c>
      <c r="L69" s="361"/>
      <c r="M69" s="361"/>
      <c r="N69" s="361"/>
      <c r="O69" s="361"/>
      <c r="P69" s="361"/>
      <c r="Q69" s="449"/>
    </row>
    <row r="70" spans="1:17" ht="36" x14ac:dyDescent="0.2">
      <c r="A70" s="369"/>
      <c r="B70" s="369"/>
      <c r="C70" s="369"/>
      <c r="D70" s="446"/>
      <c r="E70" s="45" t="s">
        <v>446</v>
      </c>
      <c r="F70" s="33" t="s">
        <v>447</v>
      </c>
      <c r="G70" s="36" t="s">
        <v>2</v>
      </c>
      <c r="H70" s="136">
        <v>60</v>
      </c>
      <c r="I70" s="36" t="s">
        <v>448</v>
      </c>
      <c r="J70" s="422"/>
      <c r="K70" s="136">
        <v>43</v>
      </c>
      <c r="L70" s="361"/>
      <c r="M70" s="361"/>
      <c r="N70" s="361"/>
      <c r="O70" s="361"/>
      <c r="P70" s="361"/>
      <c r="Q70" s="449"/>
    </row>
    <row r="71" spans="1:17" ht="60" x14ac:dyDescent="0.2">
      <c r="A71" s="369"/>
      <c r="B71" s="369"/>
      <c r="C71" s="369"/>
      <c r="D71" s="447" t="s">
        <v>449</v>
      </c>
      <c r="E71" s="42">
        <v>12</v>
      </c>
      <c r="F71" s="26" t="s">
        <v>450</v>
      </c>
      <c r="G71" s="57"/>
      <c r="H71" s="60">
        <f>SUM(H72:H82)</f>
        <v>14374</v>
      </c>
      <c r="I71" s="27" t="s">
        <v>451</v>
      </c>
      <c r="J71" s="146">
        <v>16223018</v>
      </c>
      <c r="K71" s="60">
        <f>SUM(K72:K82)</f>
        <v>15982</v>
      </c>
      <c r="L71" s="154">
        <v>18021813</v>
      </c>
      <c r="M71" s="60">
        <f>+J71-L71</f>
        <v>-1798795</v>
      </c>
      <c r="N71" s="61">
        <f>+K71/H71</f>
        <v>1.1118686517322944</v>
      </c>
      <c r="O71" s="61">
        <f>+L71/J71</f>
        <v>1.1108791841320771</v>
      </c>
      <c r="P71" s="61">
        <f>(N71+O71)/2</f>
        <v>1.1113739179321858</v>
      </c>
      <c r="Q71" s="95"/>
    </row>
    <row r="72" spans="1:17" ht="48" x14ac:dyDescent="0.2">
      <c r="A72" s="369"/>
      <c r="B72" s="369"/>
      <c r="C72" s="369"/>
      <c r="D72" s="447"/>
      <c r="E72" s="45" t="s">
        <v>452</v>
      </c>
      <c r="F72" s="33" t="s">
        <v>453</v>
      </c>
      <c r="G72" s="36" t="s">
        <v>344</v>
      </c>
      <c r="H72" s="155">
        <v>8500</v>
      </c>
      <c r="I72" s="36" t="s">
        <v>454</v>
      </c>
      <c r="J72" s="402" t="s">
        <v>55</v>
      </c>
      <c r="K72" s="136">
        <v>9746</v>
      </c>
      <c r="L72" s="402" t="s">
        <v>55</v>
      </c>
      <c r="M72" s="402"/>
      <c r="N72" s="402"/>
      <c r="O72" s="402"/>
      <c r="P72" s="403"/>
      <c r="Q72" s="438" t="s">
        <v>455</v>
      </c>
    </row>
    <row r="73" spans="1:17" ht="36" x14ac:dyDescent="0.2">
      <c r="A73" s="369"/>
      <c r="B73" s="369"/>
      <c r="C73" s="369"/>
      <c r="D73" s="447"/>
      <c r="E73" s="45" t="s">
        <v>456</v>
      </c>
      <c r="F73" s="33" t="s">
        <v>457</v>
      </c>
      <c r="G73" s="36" t="s">
        <v>2</v>
      </c>
      <c r="H73" s="155">
        <v>200</v>
      </c>
      <c r="I73" s="36" t="s">
        <v>458</v>
      </c>
      <c r="J73" s="404"/>
      <c r="K73" s="136">
        <v>265</v>
      </c>
      <c r="L73" s="404"/>
      <c r="M73" s="404"/>
      <c r="N73" s="404"/>
      <c r="O73" s="404"/>
      <c r="P73" s="405"/>
      <c r="Q73" s="439"/>
    </row>
    <row r="74" spans="1:17" ht="36" x14ac:dyDescent="0.2">
      <c r="A74" s="369"/>
      <c r="B74" s="369"/>
      <c r="C74" s="369"/>
      <c r="D74" s="447"/>
      <c r="E74" s="45" t="s">
        <v>459</v>
      </c>
      <c r="F74" s="33" t="s">
        <v>460</v>
      </c>
      <c r="G74" s="36" t="s">
        <v>2</v>
      </c>
      <c r="H74" s="155">
        <v>1600</v>
      </c>
      <c r="I74" s="36" t="s">
        <v>454</v>
      </c>
      <c r="J74" s="404"/>
      <c r="K74" s="136">
        <v>1571</v>
      </c>
      <c r="L74" s="404"/>
      <c r="M74" s="404"/>
      <c r="N74" s="404"/>
      <c r="O74" s="404"/>
      <c r="P74" s="405"/>
      <c r="Q74" s="439"/>
    </row>
    <row r="75" spans="1:17" ht="24" x14ac:dyDescent="0.2">
      <c r="A75" s="369"/>
      <c r="B75" s="369"/>
      <c r="C75" s="369"/>
      <c r="D75" s="447"/>
      <c r="E75" s="45" t="s">
        <v>461</v>
      </c>
      <c r="F75" s="33" t="s">
        <v>462</v>
      </c>
      <c r="G75" s="36" t="s">
        <v>344</v>
      </c>
      <c r="H75" s="155">
        <v>2200</v>
      </c>
      <c r="I75" s="36" t="s">
        <v>463</v>
      </c>
      <c r="J75" s="404"/>
      <c r="K75" s="136">
        <v>2634</v>
      </c>
      <c r="L75" s="404"/>
      <c r="M75" s="404"/>
      <c r="N75" s="404"/>
      <c r="O75" s="404"/>
      <c r="P75" s="405"/>
      <c r="Q75" s="439"/>
    </row>
    <row r="76" spans="1:17" ht="36" x14ac:dyDescent="0.2">
      <c r="A76" s="369"/>
      <c r="B76" s="369"/>
      <c r="C76" s="369"/>
      <c r="D76" s="447"/>
      <c r="E76" s="45" t="s">
        <v>464</v>
      </c>
      <c r="F76" s="33" t="s">
        <v>465</v>
      </c>
      <c r="G76" s="36" t="s">
        <v>2</v>
      </c>
      <c r="H76" s="155">
        <v>200</v>
      </c>
      <c r="I76" s="36" t="s">
        <v>466</v>
      </c>
      <c r="J76" s="404"/>
      <c r="K76" s="136">
        <v>288</v>
      </c>
      <c r="L76" s="404"/>
      <c r="M76" s="404"/>
      <c r="N76" s="404"/>
      <c r="O76" s="404"/>
      <c r="P76" s="405"/>
      <c r="Q76" s="439"/>
    </row>
    <row r="77" spans="1:17" ht="36" x14ac:dyDescent="0.2">
      <c r="A77" s="369"/>
      <c r="B77" s="369"/>
      <c r="C77" s="369"/>
      <c r="D77" s="447"/>
      <c r="E77" s="45" t="s">
        <v>467</v>
      </c>
      <c r="F77" s="33" t="s">
        <v>468</v>
      </c>
      <c r="G77" s="36" t="s">
        <v>2</v>
      </c>
      <c r="H77" s="155">
        <v>12</v>
      </c>
      <c r="I77" s="36" t="s">
        <v>469</v>
      </c>
      <c r="J77" s="404"/>
      <c r="K77" s="136">
        <v>15</v>
      </c>
      <c r="L77" s="404"/>
      <c r="M77" s="404"/>
      <c r="N77" s="404"/>
      <c r="O77" s="404"/>
      <c r="P77" s="405"/>
      <c r="Q77" s="439"/>
    </row>
    <row r="78" spans="1:17" ht="24" x14ac:dyDescent="0.2">
      <c r="A78" s="369"/>
      <c r="B78" s="369"/>
      <c r="C78" s="369"/>
      <c r="D78" s="447"/>
      <c r="E78" s="45" t="s">
        <v>470</v>
      </c>
      <c r="F78" s="33" t="s">
        <v>471</v>
      </c>
      <c r="G78" s="36" t="s">
        <v>6</v>
      </c>
      <c r="H78" s="155">
        <v>12</v>
      </c>
      <c r="I78" s="36" t="s">
        <v>472</v>
      </c>
      <c r="J78" s="404"/>
      <c r="K78" s="136">
        <v>12</v>
      </c>
      <c r="L78" s="404"/>
      <c r="M78" s="404"/>
      <c r="N78" s="404"/>
      <c r="O78" s="404"/>
      <c r="P78" s="405"/>
      <c r="Q78" s="439"/>
    </row>
    <row r="79" spans="1:17" ht="48" x14ac:dyDescent="0.2">
      <c r="A79" s="369"/>
      <c r="B79" s="369"/>
      <c r="C79" s="369"/>
      <c r="D79" s="447"/>
      <c r="E79" s="45" t="s">
        <v>473</v>
      </c>
      <c r="F79" s="33" t="s">
        <v>474</v>
      </c>
      <c r="G79" s="36" t="s">
        <v>2</v>
      </c>
      <c r="H79" s="155">
        <v>500</v>
      </c>
      <c r="I79" s="36" t="s">
        <v>475</v>
      </c>
      <c r="J79" s="404"/>
      <c r="K79" s="136">
        <v>461</v>
      </c>
      <c r="L79" s="404"/>
      <c r="M79" s="404"/>
      <c r="N79" s="404"/>
      <c r="O79" s="404"/>
      <c r="P79" s="405"/>
      <c r="Q79" s="439"/>
    </row>
    <row r="80" spans="1:17" ht="24" x14ac:dyDescent="0.2">
      <c r="A80" s="369"/>
      <c r="B80" s="369"/>
      <c r="C80" s="369"/>
      <c r="D80" s="447"/>
      <c r="E80" s="45" t="s">
        <v>476</v>
      </c>
      <c r="F80" s="33" t="s">
        <v>477</v>
      </c>
      <c r="G80" s="36" t="s">
        <v>6</v>
      </c>
      <c r="H80" s="155">
        <v>1000</v>
      </c>
      <c r="I80" s="36" t="s">
        <v>454</v>
      </c>
      <c r="J80" s="404"/>
      <c r="K80" s="136">
        <v>653</v>
      </c>
      <c r="L80" s="404"/>
      <c r="M80" s="404"/>
      <c r="N80" s="404"/>
      <c r="O80" s="404"/>
      <c r="P80" s="405"/>
      <c r="Q80" s="439"/>
    </row>
    <row r="81" spans="1:17" ht="36" x14ac:dyDescent="0.2">
      <c r="A81" s="369"/>
      <c r="B81" s="369"/>
      <c r="C81" s="369"/>
      <c r="D81" s="447"/>
      <c r="E81" s="45" t="s">
        <v>478</v>
      </c>
      <c r="F81" s="33" t="s">
        <v>479</v>
      </c>
      <c r="G81" s="36" t="s">
        <v>2</v>
      </c>
      <c r="H81" s="155">
        <v>50</v>
      </c>
      <c r="I81" s="36" t="s">
        <v>454</v>
      </c>
      <c r="J81" s="404"/>
      <c r="K81" s="136">
        <v>313</v>
      </c>
      <c r="L81" s="404"/>
      <c r="M81" s="404"/>
      <c r="N81" s="404"/>
      <c r="O81" s="404"/>
      <c r="P81" s="405"/>
      <c r="Q81" s="439"/>
    </row>
    <row r="82" spans="1:17" ht="36" x14ac:dyDescent="0.2">
      <c r="A82" s="369"/>
      <c r="B82" s="369"/>
      <c r="C82" s="369"/>
      <c r="D82" s="447"/>
      <c r="E82" s="45" t="s">
        <v>480</v>
      </c>
      <c r="F82" s="33" t="s">
        <v>481</v>
      </c>
      <c r="G82" s="36" t="s">
        <v>2</v>
      </c>
      <c r="H82" s="155">
        <v>100</v>
      </c>
      <c r="I82" s="36" t="s">
        <v>482</v>
      </c>
      <c r="J82" s="415"/>
      <c r="K82" s="136">
        <v>24</v>
      </c>
      <c r="L82" s="415"/>
      <c r="M82" s="415"/>
      <c r="N82" s="415"/>
      <c r="O82" s="415"/>
      <c r="P82" s="416"/>
      <c r="Q82" s="440"/>
    </row>
    <row r="83" spans="1:17" ht="36" x14ac:dyDescent="0.2">
      <c r="A83" s="369"/>
      <c r="B83" s="369"/>
      <c r="C83" s="369"/>
      <c r="D83" s="447" t="s">
        <v>449</v>
      </c>
      <c r="E83" s="42">
        <v>13</v>
      </c>
      <c r="F83" s="26" t="s">
        <v>483</v>
      </c>
      <c r="G83" s="57"/>
      <c r="H83" s="60">
        <f>SUM(H84:H89)</f>
        <v>98024</v>
      </c>
      <c r="I83" s="27" t="s">
        <v>484</v>
      </c>
      <c r="J83" s="146">
        <v>20000</v>
      </c>
      <c r="K83" s="60">
        <f>SUM(K84:K89)</f>
        <v>159532</v>
      </c>
      <c r="L83" s="154">
        <v>22978</v>
      </c>
      <c r="M83" s="60">
        <f>+J83-L83</f>
        <v>-2978</v>
      </c>
      <c r="N83" s="61">
        <f>+K83/H83</f>
        <v>1.6274789847384314</v>
      </c>
      <c r="O83" s="61">
        <f>+L83/J83</f>
        <v>1.1489</v>
      </c>
      <c r="P83" s="61">
        <f>(N83+O83)/2</f>
        <v>1.3881894923692157</v>
      </c>
      <c r="Q83" s="95"/>
    </row>
    <row r="84" spans="1:17" ht="60" x14ac:dyDescent="0.2">
      <c r="A84" s="369"/>
      <c r="B84" s="369"/>
      <c r="C84" s="369"/>
      <c r="D84" s="447"/>
      <c r="E84" s="45" t="s">
        <v>485</v>
      </c>
      <c r="F84" s="33" t="s">
        <v>486</v>
      </c>
      <c r="G84" s="36" t="s">
        <v>344</v>
      </c>
      <c r="H84" s="155">
        <v>45000</v>
      </c>
      <c r="I84" s="36" t="s">
        <v>487</v>
      </c>
      <c r="J84" s="422" t="s">
        <v>27</v>
      </c>
      <c r="K84" s="136">
        <v>72744</v>
      </c>
      <c r="L84" s="361" t="s">
        <v>55</v>
      </c>
      <c r="M84" s="361"/>
      <c r="N84" s="361"/>
      <c r="O84" s="361"/>
      <c r="P84" s="361"/>
      <c r="Q84" s="438" t="s">
        <v>488</v>
      </c>
    </row>
    <row r="85" spans="1:17" ht="24" x14ac:dyDescent="0.2">
      <c r="A85" s="369"/>
      <c r="B85" s="369"/>
      <c r="C85" s="369"/>
      <c r="D85" s="447"/>
      <c r="E85" s="45" t="s">
        <v>489</v>
      </c>
      <c r="F85" s="33" t="s">
        <v>490</v>
      </c>
      <c r="G85" s="36" t="s">
        <v>344</v>
      </c>
      <c r="H85" s="155">
        <v>45000</v>
      </c>
      <c r="I85" s="36" t="s">
        <v>491</v>
      </c>
      <c r="J85" s="422"/>
      <c r="K85" s="136">
        <v>72744</v>
      </c>
      <c r="L85" s="361"/>
      <c r="M85" s="361"/>
      <c r="N85" s="361"/>
      <c r="O85" s="361"/>
      <c r="P85" s="361"/>
      <c r="Q85" s="439"/>
    </row>
    <row r="86" spans="1:17" ht="48" x14ac:dyDescent="0.2">
      <c r="A86" s="369"/>
      <c r="B86" s="369"/>
      <c r="C86" s="369"/>
      <c r="D86" s="447"/>
      <c r="E86" s="45" t="s">
        <v>492</v>
      </c>
      <c r="F86" s="33" t="s">
        <v>493</v>
      </c>
      <c r="G86" s="36" t="s">
        <v>344</v>
      </c>
      <c r="H86" s="155">
        <v>4000</v>
      </c>
      <c r="I86" s="36" t="s">
        <v>494</v>
      </c>
      <c r="J86" s="422"/>
      <c r="K86" s="136">
        <v>7000</v>
      </c>
      <c r="L86" s="361"/>
      <c r="M86" s="361"/>
      <c r="N86" s="361"/>
      <c r="O86" s="361"/>
      <c r="P86" s="361"/>
      <c r="Q86" s="439"/>
    </row>
    <row r="87" spans="1:17" ht="36" x14ac:dyDescent="0.2">
      <c r="A87" s="369"/>
      <c r="B87" s="369"/>
      <c r="C87" s="369"/>
      <c r="D87" s="447"/>
      <c r="E87" s="45" t="s">
        <v>495</v>
      </c>
      <c r="F87" s="33" t="s">
        <v>496</v>
      </c>
      <c r="G87" s="36" t="s">
        <v>344</v>
      </c>
      <c r="H87" s="155">
        <v>4000</v>
      </c>
      <c r="I87" s="36" t="s">
        <v>494</v>
      </c>
      <c r="J87" s="422"/>
      <c r="K87" s="136">
        <v>7000</v>
      </c>
      <c r="L87" s="361"/>
      <c r="M87" s="361"/>
      <c r="N87" s="361"/>
      <c r="O87" s="361"/>
      <c r="P87" s="361"/>
      <c r="Q87" s="439"/>
    </row>
    <row r="88" spans="1:17" ht="24" x14ac:dyDescent="0.2">
      <c r="A88" s="369"/>
      <c r="B88" s="369"/>
      <c r="C88" s="369"/>
      <c r="D88" s="447"/>
      <c r="E88" s="45" t="s">
        <v>497</v>
      </c>
      <c r="F88" s="33" t="s">
        <v>498</v>
      </c>
      <c r="G88" s="36" t="s">
        <v>6</v>
      </c>
      <c r="H88" s="155">
        <v>12</v>
      </c>
      <c r="I88" s="36" t="s">
        <v>499</v>
      </c>
      <c r="J88" s="422"/>
      <c r="K88" s="136">
        <v>22</v>
      </c>
      <c r="L88" s="361"/>
      <c r="M88" s="361"/>
      <c r="N88" s="361"/>
      <c r="O88" s="361"/>
      <c r="P88" s="361"/>
      <c r="Q88" s="439"/>
    </row>
    <row r="89" spans="1:17" ht="48" x14ac:dyDescent="0.2">
      <c r="A89" s="369"/>
      <c r="B89" s="369"/>
      <c r="C89" s="369"/>
      <c r="D89" s="447"/>
      <c r="E89" s="45" t="s">
        <v>500</v>
      </c>
      <c r="F89" s="33" t="s">
        <v>501</v>
      </c>
      <c r="G89" s="36" t="s">
        <v>6</v>
      </c>
      <c r="H89" s="155">
        <v>12</v>
      </c>
      <c r="I89" s="36" t="s">
        <v>502</v>
      </c>
      <c r="J89" s="422"/>
      <c r="K89" s="136">
        <v>22</v>
      </c>
      <c r="L89" s="361"/>
      <c r="M89" s="361"/>
      <c r="N89" s="361"/>
      <c r="O89" s="361"/>
      <c r="P89" s="361"/>
      <c r="Q89" s="440"/>
    </row>
    <row r="90" spans="1:17" ht="24" x14ac:dyDescent="0.2">
      <c r="A90" s="369"/>
      <c r="B90" s="369"/>
      <c r="C90" s="369"/>
      <c r="D90" s="444" t="s">
        <v>449</v>
      </c>
      <c r="E90" s="42">
        <v>14</v>
      </c>
      <c r="F90" s="26" t="s">
        <v>503</v>
      </c>
      <c r="G90" s="57"/>
      <c r="H90" s="60">
        <f>SUM(H91:H93)</f>
        <v>16016</v>
      </c>
      <c r="I90" s="27" t="s">
        <v>504</v>
      </c>
      <c r="J90" s="146">
        <v>2000</v>
      </c>
      <c r="K90" s="60">
        <f>SUM(K91:K93)</f>
        <v>17640</v>
      </c>
      <c r="L90" s="154">
        <v>5868</v>
      </c>
      <c r="M90" s="60">
        <f>+J90-L90</f>
        <v>-3868</v>
      </c>
      <c r="N90" s="61">
        <f>+K90/H90</f>
        <v>1.1013986013986015</v>
      </c>
      <c r="O90" s="61">
        <f>+L90/J90</f>
        <v>2.9340000000000002</v>
      </c>
      <c r="P90" s="61">
        <f>(N90+O90)/2</f>
        <v>2.0176993006993009</v>
      </c>
      <c r="Q90" s="95"/>
    </row>
    <row r="91" spans="1:17" ht="72" x14ac:dyDescent="0.2">
      <c r="A91" s="369"/>
      <c r="B91" s="369"/>
      <c r="C91" s="369"/>
      <c r="D91" s="450"/>
      <c r="E91" s="45" t="s">
        <v>505</v>
      </c>
      <c r="F91" s="33" t="s">
        <v>506</v>
      </c>
      <c r="G91" s="36" t="s">
        <v>344</v>
      </c>
      <c r="H91" s="155">
        <v>16000</v>
      </c>
      <c r="I91" s="36" t="s">
        <v>454</v>
      </c>
      <c r="J91" s="402" t="s">
        <v>55</v>
      </c>
      <c r="K91" s="136">
        <v>17616</v>
      </c>
      <c r="L91" s="402" t="s">
        <v>55</v>
      </c>
      <c r="M91" s="402"/>
      <c r="N91" s="402"/>
      <c r="O91" s="402"/>
      <c r="P91" s="403"/>
      <c r="Q91" s="438" t="s">
        <v>507</v>
      </c>
    </row>
    <row r="92" spans="1:17" ht="24" x14ac:dyDescent="0.2">
      <c r="A92" s="369"/>
      <c r="B92" s="369"/>
      <c r="C92" s="369"/>
      <c r="D92" s="450"/>
      <c r="E92" s="45" t="s">
        <v>508</v>
      </c>
      <c r="F92" s="33" t="s">
        <v>509</v>
      </c>
      <c r="G92" s="36" t="s">
        <v>3</v>
      </c>
      <c r="H92" s="155">
        <v>4</v>
      </c>
      <c r="I92" s="36" t="s">
        <v>510</v>
      </c>
      <c r="J92" s="404"/>
      <c r="K92" s="136">
        <v>12</v>
      </c>
      <c r="L92" s="404"/>
      <c r="M92" s="404"/>
      <c r="N92" s="404"/>
      <c r="O92" s="404"/>
      <c r="P92" s="405"/>
      <c r="Q92" s="439"/>
    </row>
    <row r="93" spans="1:17" ht="48" x14ac:dyDescent="0.2">
      <c r="A93" s="369"/>
      <c r="B93" s="369"/>
      <c r="C93" s="369"/>
      <c r="D93" s="451"/>
      <c r="E93" s="45" t="s">
        <v>511</v>
      </c>
      <c r="F93" s="33" t="s">
        <v>501</v>
      </c>
      <c r="G93" s="36" t="s">
        <v>6</v>
      </c>
      <c r="H93" s="155">
        <v>12</v>
      </c>
      <c r="I93" s="36" t="s">
        <v>502</v>
      </c>
      <c r="J93" s="404"/>
      <c r="K93" s="136">
        <v>12</v>
      </c>
      <c r="L93" s="404"/>
      <c r="M93" s="404"/>
      <c r="N93" s="404"/>
      <c r="O93" s="404"/>
      <c r="P93" s="405"/>
      <c r="Q93" s="440"/>
    </row>
    <row r="94" spans="1:17" ht="48" x14ac:dyDescent="0.2">
      <c r="A94" s="369"/>
      <c r="B94" s="369"/>
      <c r="C94" s="369"/>
      <c r="D94" s="444" t="s">
        <v>512</v>
      </c>
      <c r="E94" s="42">
        <v>15</v>
      </c>
      <c r="F94" s="26" t="s">
        <v>513</v>
      </c>
      <c r="G94" s="57"/>
      <c r="H94" s="60">
        <f>SUM(H95:H96)</f>
        <v>60042</v>
      </c>
      <c r="I94" s="30" t="s">
        <v>514</v>
      </c>
      <c r="J94" s="156">
        <v>70</v>
      </c>
      <c r="K94" s="60">
        <f>SUM(K95:K96)</f>
        <v>79986</v>
      </c>
      <c r="L94" s="148">
        <v>84</v>
      </c>
      <c r="M94" s="60">
        <f>+J94-L94</f>
        <v>-14</v>
      </c>
      <c r="N94" s="61">
        <f>+K94/H94</f>
        <v>1.3321674827620666</v>
      </c>
      <c r="O94" s="61">
        <f>+L94/J94</f>
        <v>1.2</v>
      </c>
      <c r="P94" s="61">
        <f>(N94+O94)/2</f>
        <v>1.2660837413810333</v>
      </c>
      <c r="Q94" s="95"/>
    </row>
    <row r="95" spans="1:17" ht="36" x14ac:dyDescent="0.2">
      <c r="A95" s="369"/>
      <c r="B95" s="369"/>
      <c r="C95" s="369"/>
      <c r="D95" s="445"/>
      <c r="E95" s="45" t="s">
        <v>515</v>
      </c>
      <c r="F95" s="33" t="s">
        <v>516</v>
      </c>
      <c r="G95" s="36" t="s">
        <v>517</v>
      </c>
      <c r="H95" s="136">
        <v>42</v>
      </c>
      <c r="I95" s="36" t="s">
        <v>518</v>
      </c>
      <c r="J95" s="422" t="s">
        <v>27</v>
      </c>
      <c r="K95" s="136">
        <v>42</v>
      </c>
      <c r="L95" s="361" t="s">
        <v>55</v>
      </c>
      <c r="M95" s="361"/>
      <c r="N95" s="361"/>
      <c r="O95" s="361"/>
      <c r="P95" s="361"/>
      <c r="Q95" s="438" t="s">
        <v>519</v>
      </c>
    </row>
    <row r="96" spans="1:17" ht="60" x14ac:dyDescent="0.2">
      <c r="A96" s="369"/>
      <c r="B96" s="369"/>
      <c r="C96" s="369"/>
      <c r="D96" s="446"/>
      <c r="E96" s="45" t="s">
        <v>520</v>
      </c>
      <c r="F96" s="33" t="s">
        <v>521</v>
      </c>
      <c r="G96" s="36" t="s">
        <v>344</v>
      </c>
      <c r="H96" s="136">
        <v>60000</v>
      </c>
      <c r="I96" s="36" t="s">
        <v>522</v>
      </c>
      <c r="J96" s="422"/>
      <c r="K96" s="136">
        <v>79944</v>
      </c>
      <c r="L96" s="361"/>
      <c r="M96" s="361"/>
      <c r="N96" s="361"/>
      <c r="O96" s="361"/>
      <c r="P96" s="361"/>
      <c r="Q96" s="439"/>
    </row>
    <row r="97" spans="1:17" ht="36" x14ac:dyDescent="0.2">
      <c r="A97" s="369"/>
      <c r="B97" s="369"/>
      <c r="C97" s="369"/>
      <c r="D97" s="444" t="s">
        <v>512</v>
      </c>
      <c r="E97" s="42">
        <v>16</v>
      </c>
      <c r="F97" s="26" t="s">
        <v>523</v>
      </c>
      <c r="G97" s="57"/>
      <c r="H97" s="60">
        <f>SUM(H98:H99)</f>
        <v>4270</v>
      </c>
      <c r="I97" s="27" t="s">
        <v>518</v>
      </c>
      <c r="J97" s="136">
        <v>4214</v>
      </c>
      <c r="K97" s="60">
        <f>SUM(K98:K99)</f>
        <v>4270</v>
      </c>
      <c r="L97" s="136">
        <v>4214</v>
      </c>
      <c r="M97" s="60">
        <f>+J97-L97</f>
        <v>0</v>
      </c>
      <c r="N97" s="61">
        <f>+K97/H97</f>
        <v>1</v>
      </c>
      <c r="O97" s="61">
        <f>+L97/J97</f>
        <v>1</v>
      </c>
      <c r="P97" s="61">
        <f>(N97+O97)/2</f>
        <v>1</v>
      </c>
      <c r="Q97" s="95"/>
    </row>
    <row r="98" spans="1:17" ht="24" x14ac:dyDescent="0.2">
      <c r="A98" s="369"/>
      <c r="B98" s="369"/>
      <c r="C98" s="369"/>
      <c r="D98" s="445"/>
      <c r="E98" s="45" t="s">
        <v>524</v>
      </c>
      <c r="F98" s="157" t="s">
        <v>525</v>
      </c>
      <c r="G98" s="36" t="s">
        <v>344</v>
      </c>
      <c r="H98" s="136">
        <v>4214</v>
      </c>
      <c r="I98" s="36" t="s">
        <v>526</v>
      </c>
      <c r="J98" s="402" t="s">
        <v>55</v>
      </c>
      <c r="K98" s="136">
        <v>4214</v>
      </c>
      <c r="L98" s="402" t="s">
        <v>55</v>
      </c>
      <c r="M98" s="402"/>
      <c r="N98" s="402"/>
      <c r="O98" s="402"/>
      <c r="P98" s="403"/>
      <c r="Q98" s="438" t="s">
        <v>527</v>
      </c>
    </row>
    <row r="99" spans="1:17" ht="24" x14ac:dyDescent="0.2">
      <c r="A99" s="369"/>
      <c r="B99" s="369"/>
      <c r="C99" s="369"/>
      <c r="D99" s="446"/>
      <c r="E99" s="45" t="s">
        <v>528</v>
      </c>
      <c r="F99" s="33" t="s">
        <v>529</v>
      </c>
      <c r="G99" s="36" t="s">
        <v>2</v>
      </c>
      <c r="H99" s="136">
        <v>56</v>
      </c>
      <c r="I99" s="36" t="s">
        <v>530</v>
      </c>
      <c r="J99" s="404"/>
      <c r="K99" s="136">
        <v>56</v>
      </c>
      <c r="L99" s="404"/>
      <c r="M99" s="404"/>
      <c r="N99" s="404"/>
      <c r="O99" s="404"/>
      <c r="P99" s="405"/>
      <c r="Q99" s="439"/>
    </row>
    <row r="100" spans="1:17" ht="36" x14ac:dyDescent="0.2">
      <c r="A100" s="369"/>
      <c r="B100" s="369"/>
      <c r="C100" s="369"/>
      <c r="D100" s="444" t="s">
        <v>512</v>
      </c>
      <c r="E100" s="42">
        <v>17</v>
      </c>
      <c r="F100" s="26" t="s">
        <v>531</v>
      </c>
      <c r="G100" s="57"/>
      <c r="H100" s="60">
        <f>SUM(H101:H102)</f>
        <v>4</v>
      </c>
      <c r="I100" s="30" t="s">
        <v>532</v>
      </c>
      <c r="J100" s="146">
        <v>3</v>
      </c>
      <c r="K100" s="60">
        <f>SUM(K101:K102)</f>
        <v>4</v>
      </c>
      <c r="L100" s="154">
        <v>3</v>
      </c>
      <c r="M100" s="60">
        <f>+J100-L100</f>
        <v>0</v>
      </c>
      <c r="N100" s="61">
        <f>+K100/H100</f>
        <v>1</v>
      </c>
      <c r="O100" s="61">
        <f>+L100/J100</f>
        <v>1</v>
      </c>
      <c r="P100" s="61">
        <f>(N100+O100)/2</f>
        <v>1</v>
      </c>
      <c r="Q100" s="95"/>
    </row>
    <row r="101" spans="1:17" ht="24" x14ac:dyDescent="0.2">
      <c r="A101" s="369"/>
      <c r="B101" s="369"/>
      <c r="C101" s="369"/>
      <c r="D101" s="445"/>
      <c r="E101" s="45" t="s">
        <v>533</v>
      </c>
      <c r="F101" s="33" t="s">
        <v>534</v>
      </c>
      <c r="G101" s="36" t="s">
        <v>2</v>
      </c>
      <c r="H101" s="136">
        <v>1</v>
      </c>
      <c r="I101" s="136" t="s">
        <v>535</v>
      </c>
      <c r="J101" s="422" t="s">
        <v>27</v>
      </c>
      <c r="K101" s="136">
        <v>1</v>
      </c>
      <c r="L101" s="361" t="s">
        <v>55</v>
      </c>
      <c r="M101" s="361"/>
      <c r="N101" s="361"/>
      <c r="O101" s="361"/>
      <c r="P101" s="361"/>
      <c r="Q101" s="438" t="s">
        <v>536</v>
      </c>
    </row>
    <row r="102" spans="1:17" ht="24" x14ac:dyDescent="0.2">
      <c r="A102" s="369"/>
      <c r="B102" s="369"/>
      <c r="C102" s="369"/>
      <c r="D102" s="446"/>
      <c r="E102" s="45" t="s">
        <v>537</v>
      </c>
      <c r="F102" s="33" t="s">
        <v>538</v>
      </c>
      <c r="G102" s="36" t="s">
        <v>2</v>
      </c>
      <c r="H102" s="136">
        <v>3</v>
      </c>
      <c r="I102" s="136" t="s">
        <v>539</v>
      </c>
      <c r="J102" s="422"/>
      <c r="K102" s="136">
        <v>3</v>
      </c>
      <c r="L102" s="361"/>
      <c r="M102" s="361"/>
      <c r="N102" s="361"/>
      <c r="O102" s="361"/>
      <c r="P102" s="361"/>
      <c r="Q102" s="439"/>
    </row>
    <row r="103" spans="1:17" ht="36" x14ac:dyDescent="0.2">
      <c r="A103" s="369"/>
      <c r="B103" s="369"/>
      <c r="C103" s="369"/>
      <c r="D103" s="444" t="s">
        <v>512</v>
      </c>
      <c r="E103" s="42">
        <v>18</v>
      </c>
      <c r="F103" s="26" t="s">
        <v>540</v>
      </c>
      <c r="G103" s="57"/>
      <c r="H103" s="60">
        <f>SUM(H104:H107)</f>
        <v>14</v>
      </c>
      <c r="I103" s="27" t="s">
        <v>332</v>
      </c>
      <c r="J103" s="146">
        <v>1</v>
      </c>
      <c r="K103" s="60">
        <f>SUM(K104:K107)</f>
        <v>17</v>
      </c>
      <c r="L103" s="148">
        <v>1</v>
      </c>
      <c r="M103" s="60">
        <f>+J103-L103</f>
        <v>0</v>
      </c>
      <c r="N103" s="61">
        <f>+K103/H103</f>
        <v>1.2142857142857142</v>
      </c>
      <c r="O103" s="61">
        <f>+L103/J103</f>
        <v>1</v>
      </c>
      <c r="P103" s="61">
        <f>(N103+O103)/2</f>
        <v>1.1071428571428572</v>
      </c>
      <c r="Q103" s="95"/>
    </row>
    <row r="104" spans="1:17" ht="24" x14ac:dyDescent="0.2">
      <c r="A104" s="369"/>
      <c r="B104" s="369"/>
      <c r="C104" s="369"/>
      <c r="D104" s="445"/>
      <c r="E104" s="45" t="s">
        <v>541</v>
      </c>
      <c r="F104" s="158" t="s">
        <v>542</v>
      </c>
      <c r="G104" s="144" t="s">
        <v>2</v>
      </c>
      <c r="H104" s="155">
        <v>8</v>
      </c>
      <c r="I104" s="136" t="s">
        <v>543</v>
      </c>
      <c r="J104" s="402" t="s">
        <v>55</v>
      </c>
      <c r="K104" s="136">
        <v>15</v>
      </c>
      <c r="L104" s="402" t="s">
        <v>55</v>
      </c>
      <c r="M104" s="402"/>
      <c r="N104" s="402"/>
      <c r="O104" s="402"/>
      <c r="P104" s="403"/>
      <c r="Q104" s="438" t="s">
        <v>544</v>
      </c>
    </row>
    <row r="105" spans="1:17" ht="36" x14ac:dyDescent="0.2">
      <c r="A105" s="369"/>
      <c r="B105" s="369"/>
      <c r="C105" s="369"/>
      <c r="D105" s="445"/>
      <c r="E105" s="45" t="s">
        <v>545</v>
      </c>
      <c r="F105" s="41" t="s">
        <v>546</v>
      </c>
      <c r="G105" s="144" t="s">
        <v>2</v>
      </c>
      <c r="H105" s="155">
        <v>1</v>
      </c>
      <c r="I105" s="136" t="s">
        <v>337</v>
      </c>
      <c r="J105" s="404"/>
      <c r="K105" s="136">
        <v>1</v>
      </c>
      <c r="L105" s="404"/>
      <c r="M105" s="404"/>
      <c r="N105" s="404"/>
      <c r="O105" s="404"/>
      <c r="P105" s="405"/>
      <c r="Q105" s="439"/>
    </row>
    <row r="106" spans="1:17" ht="24" x14ac:dyDescent="0.2">
      <c r="A106" s="369"/>
      <c r="B106" s="369"/>
      <c r="C106" s="369"/>
      <c r="D106" s="445"/>
      <c r="E106" s="45" t="s">
        <v>547</v>
      </c>
      <c r="F106" s="41" t="s">
        <v>548</v>
      </c>
      <c r="G106" s="144" t="s">
        <v>2</v>
      </c>
      <c r="H106" s="155">
        <v>4</v>
      </c>
      <c r="I106" s="136" t="s">
        <v>340</v>
      </c>
      <c r="J106" s="404"/>
      <c r="K106" s="136">
        <v>0</v>
      </c>
      <c r="L106" s="404"/>
      <c r="M106" s="404"/>
      <c r="N106" s="404"/>
      <c r="O106" s="404"/>
      <c r="P106" s="405"/>
      <c r="Q106" s="439"/>
    </row>
    <row r="107" spans="1:17" ht="24" x14ac:dyDescent="0.2">
      <c r="A107" s="369"/>
      <c r="B107" s="369"/>
      <c r="C107" s="369"/>
      <c r="D107" s="446"/>
      <c r="E107" s="45" t="s">
        <v>549</v>
      </c>
      <c r="F107" s="41" t="s">
        <v>550</v>
      </c>
      <c r="G107" s="144" t="s">
        <v>2</v>
      </c>
      <c r="H107" s="155">
        <v>1</v>
      </c>
      <c r="I107" s="136" t="s">
        <v>342</v>
      </c>
      <c r="J107" s="404"/>
      <c r="K107" s="136">
        <v>1</v>
      </c>
      <c r="L107" s="404"/>
      <c r="M107" s="404"/>
      <c r="N107" s="404"/>
      <c r="O107" s="404"/>
      <c r="P107" s="405"/>
      <c r="Q107" s="440"/>
    </row>
    <row r="108" spans="1:17" ht="24" x14ac:dyDescent="0.2">
      <c r="A108" s="369"/>
      <c r="B108" s="369"/>
      <c r="C108" s="369"/>
      <c r="D108" s="444" t="s">
        <v>551</v>
      </c>
      <c r="E108" s="42">
        <v>19</v>
      </c>
      <c r="F108" s="159" t="s">
        <v>552</v>
      </c>
      <c r="G108" s="57"/>
      <c r="H108" s="60">
        <f>SUM(H109:H111)</f>
        <v>13849</v>
      </c>
      <c r="I108" s="27" t="s">
        <v>454</v>
      </c>
      <c r="J108" s="146">
        <v>13849</v>
      </c>
      <c r="K108" s="60">
        <f>SUM(K109:K111)</f>
        <v>13849</v>
      </c>
      <c r="L108" s="148">
        <v>13849</v>
      </c>
      <c r="M108" s="60">
        <f>+J108-L108</f>
        <v>0</v>
      </c>
      <c r="N108" s="61">
        <f>+K108/H108</f>
        <v>1</v>
      </c>
      <c r="O108" s="61">
        <f>+L108/J108</f>
        <v>1</v>
      </c>
      <c r="P108" s="61">
        <f>(N108+O108)/2</f>
        <v>1</v>
      </c>
      <c r="Q108" s="95"/>
    </row>
    <row r="109" spans="1:17" ht="48" x14ac:dyDescent="0.2">
      <c r="A109" s="369"/>
      <c r="B109" s="369"/>
      <c r="C109" s="369"/>
      <c r="D109" s="445"/>
      <c r="E109" s="45" t="s">
        <v>553</v>
      </c>
      <c r="F109" s="160" t="s">
        <v>554</v>
      </c>
      <c r="G109" s="36" t="s">
        <v>344</v>
      </c>
      <c r="H109" s="136">
        <v>11200</v>
      </c>
      <c r="I109" s="36" t="s">
        <v>454</v>
      </c>
      <c r="J109" s="422" t="s">
        <v>27</v>
      </c>
      <c r="K109" s="136">
        <v>11200</v>
      </c>
      <c r="L109" s="361" t="s">
        <v>55</v>
      </c>
      <c r="M109" s="361"/>
      <c r="N109" s="361"/>
      <c r="O109" s="361"/>
      <c r="P109" s="361"/>
      <c r="Q109" s="441" t="s">
        <v>555</v>
      </c>
    </row>
    <row r="110" spans="1:17" ht="24" x14ac:dyDescent="0.2">
      <c r="A110" s="369"/>
      <c r="B110" s="369"/>
      <c r="C110" s="369"/>
      <c r="D110" s="445"/>
      <c r="E110" s="45" t="s">
        <v>556</v>
      </c>
      <c r="F110" s="33" t="s">
        <v>557</v>
      </c>
      <c r="G110" s="36" t="s">
        <v>344</v>
      </c>
      <c r="H110" s="136">
        <v>1330</v>
      </c>
      <c r="I110" s="36" t="s">
        <v>411</v>
      </c>
      <c r="J110" s="422"/>
      <c r="K110" s="136">
        <v>1330</v>
      </c>
      <c r="L110" s="361"/>
      <c r="M110" s="361"/>
      <c r="N110" s="361"/>
      <c r="O110" s="361"/>
      <c r="P110" s="361"/>
      <c r="Q110" s="442"/>
    </row>
    <row r="111" spans="1:17" ht="48" x14ac:dyDescent="0.2">
      <c r="A111" s="369"/>
      <c r="B111" s="369"/>
      <c r="C111" s="369"/>
      <c r="D111" s="446"/>
      <c r="E111" s="45" t="s">
        <v>558</v>
      </c>
      <c r="F111" s="33" t="s">
        <v>559</v>
      </c>
      <c r="G111" s="36" t="s">
        <v>344</v>
      </c>
      <c r="H111" s="136">
        <v>1319</v>
      </c>
      <c r="I111" s="36" t="s">
        <v>454</v>
      </c>
      <c r="J111" s="422"/>
      <c r="K111" s="136">
        <v>1319</v>
      </c>
      <c r="L111" s="361"/>
      <c r="M111" s="361"/>
      <c r="N111" s="361"/>
      <c r="O111" s="361"/>
      <c r="P111" s="361"/>
      <c r="Q111" s="448"/>
    </row>
    <row r="112" spans="1:17" ht="24" x14ac:dyDescent="0.2">
      <c r="A112" s="369"/>
      <c r="B112" s="369"/>
      <c r="C112" s="369"/>
      <c r="D112" s="444" t="s">
        <v>551</v>
      </c>
      <c r="E112" s="42">
        <v>20</v>
      </c>
      <c r="F112" s="26" t="s">
        <v>560</v>
      </c>
      <c r="G112" s="57"/>
      <c r="H112" s="60">
        <f>SUM(H113:H114)</f>
        <v>85</v>
      </c>
      <c r="I112" s="30" t="s">
        <v>561</v>
      </c>
      <c r="J112" s="146">
        <v>85</v>
      </c>
      <c r="K112" s="60">
        <f>SUM(K113:K114)</f>
        <v>85</v>
      </c>
      <c r="L112" s="148">
        <v>85</v>
      </c>
      <c r="M112" s="60">
        <f>+J112-L112</f>
        <v>0</v>
      </c>
      <c r="N112" s="61">
        <f>+K112/H112</f>
        <v>1</v>
      </c>
      <c r="O112" s="61">
        <f>+L112/J112</f>
        <v>1</v>
      </c>
      <c r="P112" s="61">
        <f>(N112+O112)/2</f>
        <v>1</v>
      </c>
      <c r="Q112" s="95"/>
    </row>
    <row r="113" spans="1:17" ht="36" x14ac:dyDescent="0.2">
      <c r="A113" s="369"/>
      <c r="B113" s="369"/>
      <c r="C113" s="369"/>
      <c r="D113" s="445"/>
      <c r="E113" s="45" t="s">
        <v>562</v>
      </c>
      <c r="F113" s="33" t="s">
        <v>563</v>
      </c>
      <c r="G113" s="36" t="s">
        <v>517</v>
      </c>
      <c r="H113" s="136">
        <v>67</v>
      </c>
      <c r="I113" s="36" t="s">
        <v>561</v>
      </c>
      <c r="J113" s="402" t="s">
        <v>55</v>
      </c>
      <c r="K113" s="136">
        <v>67</v>
      </c>
      <c r="L113" s="402" t="s">
        <v>55</v>
      </c>
      <c r="M113" s="402"/>
      <c r="N113" s="402"/>
      <c r="O113" s="402"/>
      <c r="P113" s="403"/>
      <c r="Q113" s="441" t="s">
        <v>564</v>
      </c>
    </row>
    <row r="114" spans="1:17" ht="36" x14ac:dyDescent="0.2">
      <c r="A114" s="369"/>
      <c r="B114" s="369"/>
      <c r="C114" s="369"/>
      <c r="D114" s="446"/>
      <c r="E114" s="45" t="s">
        <v>565</v>
      </c>
      <c r="F114" s="33" t="s">
        <v>566</v>
      </c>
      <c r="G114" s="36" t="s">
        <v>517</v>
      </c>
      <c r="H114" s="136">
        <v>18</v>
      </c>
      <c r="I114" s="36" t="s">
        <v>561</v>
      </c>
      <c r="J114" s="404"/>
      <c r="K114" s="136">
        <v>18</v>
      </c>
      <c r="L114" s="404"/>
      <c r="M114" s="404"/>
      <c r="N114" s="404"/>
      <c r="O114" s="404"/>
      <c r="P114" s="405"/>
      <c r="Q114" s="448"/>
    </row>
    <row r="115" spans="1:17" ht="36" x14ac:dyDescent="0.2">
      <c r="A115" s="369"/>
      <c r="B115" s="369"/>
      <c r="C115" s="369"/>
      <c r="D115" s="398" t="s">
        <v>551</v>
      </c>
      <c r="E115" s="42">
        <v>21</v>
      </c>
      <c r="F115" s="26" t="s">
        <v>567</v>
      </c>
      <c r="G115" s="57"/>
      <c r="H115" s="60">
        <f>SUM(H116:H118)</f>
        <v>17</v>
      </c>
      <c r="I115" s="30" t="s">
        <v>568</v>
      </c>
      <c r="J115" s="146">
        <v>1</v>
      </c>
      <c r="K115" s="60">
        <f>SUM(K116:K118)</f>
        <v>17</v>
      </c>
      <c r="L115" s="148">
        <v>1</v>
      </c>
      <c r="M115" s="60">
        <f>+J115-L115</f>
        <v>0</v>
      </c>
      <c r="N115" s="61">
        <f>+K115/H115</f>
        <v>1</v>
      </c>
      <c r="O115" s="61">
        <f>+L115/J115</f>
        <v>1</v>
      </c>
      <c r="P115" s="61">
        <f>(N115+O115)/2</f>
        <v>1</v>
      </c>
      <c r="Q115" s="95"/>
    </row>
    <row r="116" spans="1:17" ht="24" x14ac:dyDescent="0.2">
      <c r="A116" s="369"/>
      <c r="B116" s="369"/>
      <c r="C116" s="369"/>
      <c r="D116" s="399"/>
      <c r="E116" s="45" t="s">
        <v>569</v>
      </c>
      <c r="F116" s="33" t="s">
        <v>570</v>
      </c>
      <c r="G116" s="36" t="s">
        <v>2</v>
      </c>
      <c r="H116" s="36">
        <v>1</v>
      </c>
      <c r="I116" s="36" t="s">
        <v>571</v>
      </c>
      <c r="J116" s="422" t="s">
        <v>27</v>
      </c>
      <c r="K116" s="36">
        <v>1</v>
      </c>
      <c r="L116" s="361" t="s">
        <v>55</v>
      </c>
      <c r="M116" s="361"/>
      <c r="N116" s="361"/>
      <c r="O116" s="361"/>
      <c r="P116" s="361"/>
      <c r="Q116" s="441" t="s">
        <v>572</v>
      </c>
    </row>
    <row r="117" spans="1:17" ht="36" x14ac:dyDescent="0.2">
      <c r="A117" s="369"/>
      <c r="B117" s="369"/>
      <c r="C117" s="369"/>
      <c r="D117" s="399"/>
      <c r="E117" s="45" t="s">
        <v>573</v>
      </c>
      <c r="F117" s="41" t="s">
        <v>574</v>
      </c>
      <c r="G117" s="34" t="s">
        <v>575</v>
      </c>
      <c r="H117" s="36">
        <v>8</v>
      </c>
      <c r="I117" s="36" t="s">
        <v>576</v>
      </c>
      <c r="J117" s="422"/>
      <c r="K117" s="136">
        <v>5</v>
      </c>
      <c r="L117" s="361"/>
      <c r="M117" s="361"/>
      <c r="N117" s="361"/>
      <c r="O117" s="361"/>
      <c r="P117" s="361"/>
      <c r="Q117" s="442"/>
    </row>
    <row r="118" spans="1:17" ht="24" x14ac:dyDescent="0.2">
      <c r="A118" s="369"/>
      <c r="B118" s="369"/>
      <c r="C118" s="369"/>
      <c r="D118" s="410"/>
      <c r="E118" s="45" t="s">
        <v>577</v>
      </c>
      <c r="F118" s="41" t="s">
        <v>578</v>
      </c>
      <c r="G118" s="34" t="s">
        <v>140</v>
      </c>
      <c r="H118" s="36">
        <v>8</v>
      </c>
      <c r="I118" s="36" t="s">
        <v>579</v>
      </c>
      <c r="J118" s="422"/>
      <c r="K118" s="136">
        <v>11</v>
      </c>
      <c r="L118" s="361"/>
      <c r="M118" s="361"/>
      <c r="N118" s="361"/>
      <c r="O118" s="361"/>
      <c r="P118" s="361"/>
      <c r="Q118" s="448"/>
    </row>
    <row r="119" spans="1:17" ht="24" x14ac:dyDescent="0.2">
      <c r="A119" s="369"/>
      <c r="B119" s="369"/>
      <c r="C119" s="369"/>
      <c r="D119" s="369" t="s">
        <v>580</v>
      </c>
      <c r="E119" s="42">
        <v>22</v>
      </c>
      <c r="F119" s="26" t="s">
        <v>581</v>
      </c>
      <c r="G119" s="57"/>
      <c r="H119" s="60">
        <f>SUM(H120:H131)</f>
        <v>45</v>
      </c>
      <c r="I119" s="30" t="s">
        <v>582</v>
      </c>
      <c r="J119" s="146">
        <v>1</v>
      </c>
      <c r="K119" s="60">
        <f>SUM(K120:K131)</f>
        <v>46</v>
      </c>
      <c r="L119" s="154">
        <v>1</v>
      </c>
      <c r="M119" s="60">
        <f>+J119-L119</f>
        <v>0</v>
      </c>
      <c r="N119" s="61">
        <f>+K119/H119</f>
        <v>1.0222222222222221</v>
      </c>
      <c r="O119" s="61">
        <f>+L119/J119</f>
        <v>1</v>
      </c>
      <c r="P119" s="61">
        <f>(N119+O119)/2</f>
        <v>1.0111111111111111</v>
      </c>
      <c r="Q119" s="95"/>
    </row>
    <row r="120" spans="1:17" ht="36" x14ac:dyDescent="0.2">
      <c r="A120" s="369"/>
      <c r="B120" s="369"/>
      <c r="C120" s="369"/>
      <c r="D120" s="369"/>
      <c r="E120" s="45" t="s">
        <v>583</v>
      </c>
      <c r="F120" s="33" t="s">
        <v>584</v>
      </c>
      <c r="G120" s="36" t="s">
        <v>2</v>
      </c>
      <c r="H120" s="155">
        <v>1</v>
      </c>
      <c r="I120" s="36" t="s">
        <v>137</v>
      </c>
      <c r="J120" s="402" t="s">
        <v>55</v>
      </c>
      <c r="K120" s="161">
        <v>1</v>
      </c>
      <c r="L120" s="402" t="s">
        <v>55</v>
      </c>
      <c r="M120" s="402"/>
      <c r="N120" s="402"/>
      <c r="O120" s="402"/>
      <c r="P120" s="403"/>
      <c r="Q120" s="441" t="s">
        <v>585</v>
      </c>
    </row>
    <row r="121" spans="1:17" ht="48" x14ac:dyDescent="0.2">
      <c r="A121" s="369"/>
      <c r="B121" s="369"/>
      <c r="C121" s="369"/>
      <c r="D121" s="369"/>
      <c r="E121" s="45" t="s">
        <v>586</v>
      </c>
      <c r="F121" s="162" t="s">
        <v>587</v>
      </c>
      <c r="G121" s="36" t="s">
        <v>2</v>
      </c>
      <c r="H121" s="155">
        <v>1</v>
      </c>
      <c r="I121" s="36" t="s">
        <v>137</v>
      </c>
      <c r="J121" s="404"/>
      <c r="K121" s="161">
        <v>1</v>
      </c>
      <c r="L121" s="404"/>
      <c r="M121" s="404"/>
      <c r="N121" s="404"/>
      <c r="O121" s="404"/>
      <c r="P121" s="405"/>
      <c r="Q121" s="442"/>
    </row>
    <row r="122" spans="1:17" ht="36" x14ac:dyDescent="0.2">
      <c r="A122" s="369"/>
      <c r="B122" s="369"/>
      <c r="C122" s="369"/>
      <c r="D122" s="369"/>
      <c r="E122" s="45" t="s">
        <v>588</v>
      </c>
      <c r="F122" s="162" t="s">
        <v>589</v>
      </c>
      <c r="G122" s="36" t="s">
        <v>2</v>
      </c>
      <c r="H122" s="155">
        <v>6</v>
      </c>
      <c r="I122" s="36" t="s">
        <v>590</v>
      </c>
      <c r="J122" s="404"/>
      <c r="K122" s="161">
        <v>6</v>
      </c>
      <c r="L122" s="404"/>
      <c r="M122" s="404"/>
      <c r="N122" s="404"/>
      <c r="O122" s="404"/>
      <c r="P122" s="405"/>
      <c r="Q122" s="442"/>
    </row>
    <row r="123" spans="1:17" ht="24" x14ac:dyDescent="0.2">
      <c r="A123" s="369"/>
      <c r="B123" s="369"/>
      <c r="C123" s="369"/>
      <c r="D123" s="369"/>
      <c r="E123" s="45" t="s">
        <v>591</v>
      </c>
      <c r="F123" s="162" t="s">
        <v>592</v>
      </c>
      <c r="G123" s="36" t="s">
        <v>2</v>
      </c>
      <c r="H123" s="155">
        <v>1</v>
      </c>
      <c r="I123" s="36" t="s">
        <v>286</v>
      </c>
      <c r="J123" s="404"/>
      <c r="K123" s="161">
        <v>1</v>
      </c>
      <c r="L123" s="404"/>
      <c r="M123" s="404"/>
      <c r="N123" s="404"/>
      <c r="O123" s="404"/>
      <c r="P123" s="405"/>
      <c r="Q123" s="442"/>
    </row>
    <row r="124" spans="1:17" ht="24" x14ac:dyDescent="0.2">
      <c r="A124" s="369"/>
      <c r="B124" s="369"/>
      <c r="C124" s="369"/>
      <c r="D124" s="369"/>
      <c r="E124" s="45" t="s">
        <v>593</v>
      </c>
      <c r="F124" s="162" t="s">
        <v>594</v>
      </c>
      <c r="G124" s="36" t="s">
        <v>2</v>
      </c>
      <c r="H124" s="155">
        <v>1</v>
      </c>
      <c r="I124" s="36" t="s">
        <v>286</v>
      </c>
      <c r="J124" s="404"/>
      <c r="K124" s="161">
        <v>1</v>
      </c>
      <c r="L124" s="404"/>
      <c r="M124" s="404"/>
      <c r="N124" s="404"/>
      <c r="O124" s="404"/>
      <c r="P124" s="405"/>
      <c r="Q124" s="442"/>
    </row>
    <row r="125" spans="1:17" ht="36" x14ac:dyDescent="0.2">
      <c r="A125" s="369"/>
      <c r="B125" s="369"/>
      <c r="C125" s="369"/>
      <c r="D125" s="369"/>
      <c r="E125" s="45" t="s">
        <v>595</v>
      </c>
      <c r="F125" s="162" t="s">
        <v>596</v>
      </c>
      <c r="G125" s="36" t="s">
        <v>2</v>
      </c>
      <c r="H125" s="155">
        <v>3</v>
      </c>
      <c r="I125" s="36" t="s">
        <v>597</v>
      </c>
      <c r="J125" s="404"/>
      <c r="K125" s="161">
        <v>4</v>
      </c>
      <c r="L125" s="404"/>
      <c r="M125" s="404"/>
      <c r="N125" s="404"/>
      <c r="O125" s="404"/>
      <c r="P125" s="405"/>
      <c r="Q125" s="442"/>
    </row>
    <row r="126" spans="1:17" ht="24" x14ac:dyDescent="0.2">
      <c r="A126" s="369"/>
      <c r="B126" s="369"/>
      <c r="C126" s="369"/>
      <c r="D126" s="369"/>
      <c r="E126" s="45" t="s">
        <v>598</v>
      </c>
      <c r="F126" s="33" t="s">
        <v>599</v>
      </c>
      <c r="G126" s="36" t="s">
        <v>6</v>
      </c>
      <c r="H126" s="155">
        <v>12</v>
      </c>
      <c r="I126" s="36" t="s">
        <v>201</v>
      </c>
      <c r="J126" s="404"/>
      <c r="K126" s="161">
        <v>12</v>
      </c>
      <c r="L126" s="404"/>
      <c r="M126" s="404"/>
      <c r="N126" s="404"/>
      <c r="O126" s="404"/>
      <c r="P126" s="405"/>
      <c r="Q126" s="442"/>
    </row>
    <row r="127" spans="1:17" ht="24" x14ac:dyDescent="0.2">
      <c r="A127" s="369"/>
      <c r="B127" s="369"/>
      <c r="C127" s="369"/>
      <c r="D127" s="369"/>
      <c r="E127" s="45" t="s">
        <v>600</v>
      </c>
      <c r="F127" s="33" t="s">
        <v>601</v>
      </c>
      <c r="G127" s="36" t="s">
        <v>3</v>
      </c>
      <c r="H127" s="155">
        <v>3</v>
      </c>
      <c r="I127" s="36" t="s">
        <v>286</v>
      </c>
      <c r="J127" s="404"/>
      <c r="K127" s="161">
        <v>3</v>
      </c>
      <c r="L127" s="404"/>
      <c r="M127" s="404"/>
      <c r="N127" s="404"/>
      <c r="O127" s="404"/>
      <c r="P127" s="405"/>
      <c r="Q127" s="442"/>
    </row>
    <row r="128" spans="1:17" ht="24" x14ac:dyDescent="0.2">
      <c r="A128" s="369"/>
      <c r="B128" s="369"/>
      <c r="C128" s="369"/>
      <c r="D128" s="369"/>
      <c r="E128" s="45" t="s">
        <v>602</v>
      </c>
      <c r="F128" s="33" t="s">
        <v>603</v>
      </c>
      <c r="G128" s="36" t="s">
        <v>3</v>
      </c>
      <c r="H128" s="155">
        <v>3</v>
      </c>
      <c r="I128" s="36" t="s">
        <v>286</v>
      </c>
      <c r="J128" s="404"/>
      <c r="K128" s="161">
        <v>3</v>
      </c>
      <c r="L128" s="404"/>
      <c r="M128" s="404"/>
      <c r="N128" s="404"/>
      <c r="O128" s="404"/>
      <c r="P128" s="405"/>
      <c r="Q128" s="442"/>
    </row>
    <row r="129" spans="1:17" ht="36" x14ac:dyDescent="0.2">
      <c r="A129" s="369"/>
      <c r="B129" s="369"/>
      <c r="C129" s="369"/>
      <c r="D129" s="369"/>
      <c r="E129" s="45" t="s">
        <v>604</v>
      </c>
      <c r="F129" s="33" t="s">
        <v>605</v>
      </c>
      <c r="G129" s="36" t="s">
        <v>6</v>
      </c>
      <c r="H129" s="155">
        <v>12</v>
      </c>
      <c r="I129" s="36" t="s">
        <v>606</v>
      </c>
      <c r="J129" s="404"/>
      <c r="K129" s="161">
        <v>12</v>
      </c>
      <c r="L129" s="404"/>
      <c r="M129" s="404"/>
      <c r="N129" s="404"/>
      <c r="O129" s="404"/>
      <c r="P129" s="405"/>
      <c r="Q129" s="442"/>
    </row>
    <row r="130" spans="1:17" ht="36" x14ac:dyDescent="0.2">
      <c r="A130" s="369"/>
      <c r="B130" s="369"/>
      <c r="C130" s="369"/>
      <c r="D130" s="369"/>
      <c r="E130" s="45" t="s">
        <v>607</v>
      </c>
      <c r="F130" s="33" t="s">
        <v>608</v>
      </c>
      <c r="G130" s="36" t="s">
        <v>2</v>
      </c>
      <c r="H130" s="155">
        <v>1</v>
      </c>
      <c r="I130" s="36" t="s">
        <v>286</v>
      </c>
      <c r="J130" s="404"/>
      <c r="K130" s="161">
        <v>1</v>
      </c>
      <c r="L130" s="404"/>
      <c r="M130" s="404"/>
      <c r="N130" s="404"/>
      <c r="O130" s="404"/>
      <c r="P130" s="405"/>
      <c r="Q130" s="442"/>
    </row>
    <row r="131" spans="1:17" ht="24" x14ac:dyDescent="0.2">
      <c r="A131" s="369"/>
      <c r="B131" s="369"/>
      <c r="C131" s="369"/>
      <c r="D131" s="369"/>
      <c r="E131" s="45" t="s">
        <v>609</v>
      </c>
      <c r="F131" s="33" t="s">
        <v>610</v>
      </c>
      <c r="G131" s="36" t="s">
        <v>2</v>
      </c>
      <c r="H131" s="155">
        <v>1</v>
      </c>
      <c r="I131" s="36" t="s">
        <v>137</v>
      </c>
      <c r="J131" s="415"/>
      <c r="K131" s="161">
        <v>1</v>
      </c>
      <c r="L131" s="415"/>
      <c r="M131" s="415"/>
      <c r="N131" s="415"/>
      <c r="O131" s="415"/>
      <c r="P131" s="416"/>
      <c r="Q131" s="448"/>
    </row>
    <row r="132" spans="1:17" x14ac:dyDescent="0.2">
      <c r="G132" s="91"/>
    </row>
    <row r="133" spans="1:17" x14ac:dyDescent="0.2">
      <c r="G133" s="91"/>
    </row>
    <row r="134" spans="1:17" x14ac:dyDescent="0.2">
      <c r="G134" s="91"/>
    </row>
    <row r="135" spans="1:17" x14ac:dyDescent="0.2">
      <c r="G135" s="91"/>
    </row>
    <row r="136" spans="1:17" x14ac:dyDescent="0.2">
      <c r="G136" s="91"/>
    </row>
    <row r="137" spans="1:17" x14ac:dyDescent="0.2">
      <c r="G137" s="91"/>
    </row>
    <row r="138" spans="1:17" x14ac:dyDescent="0.2">
      <c r="G138" s="91"/>
    </row>
    <row r="139" spans="1:17" x14ac:dyDescent="0.2">
      <c r="G139" s="91"/>
    </row>
  </sheetData>
  <mergeCells count="178">
    <mergeCell ref="Q120:Q131"/>
    <mergeCell ref="A14:A20"/>
    <mergeCell ref="B14:B20"/>
    <mergeCell ref="C14:C20"/>
    <mergeCell ref="A119:A131"/>
    <mergeCell ref="B119:B131"/>
    <mergeCell ref="C119:C131"/>
    <mergeCell ref="D119:D131"/>
    <mergeCell ref="J120:J131"/>
    <mergeCell ref="L120:P131"/>
    <mergeCell ref="Q113:Q114"/>
    <mergeCell ref="A115:A118"/>
    <mergeCell ref="B115:B118"/>
    <mergeCell ref="C115:C118"/>
    <mergeCell ref="D115:D118"/>
    <mergeCell ref="J116:J118"/>
    <mergeCell ref="L116:P118"/>
    <mergeCell ref="Q116:Q118"/>
    <mergeCell ref="A112:A114"/>
    <mergeCell ref="B112:B114"/>
    <mergeCell ref="C112:C114"/>
    <mergeCell ref="D112:D114"/>
    <mergeCell ref="J113:J114"/>
    <mergeCell ref="L113:P114"/>
    <mergeCell ref="Q104:Q107"/>
    <mergeCell ref="A108:A111"/>
    <mergeCell ref="B108:B111"/>
    <mergeCell ref="C108:C111"/>
    <mergeCell ref="D108:D111"/>
    <mergeCell ref="J109:J111"/>
    <mergeCell ref="L109:P111"/>
    <mergeCell ref="Q109:Q111"/>
    <mergeCell ref="A103:A107"/>
    <mergeCell ref="B103:B107"/>
    <mergeCell ref="C103:C107"/>
    <mergeCell ref="D103:D107"/>
    <mergeCell ref="J104:J107"/>
    <mergeCell ref="L104:P107"/>
    <mergeCell ref="Q98:Q99"/>
    <mergeCell ref="A100:A102"/>
    <mergeCell ref="B100:B102"/>
    <mergeCell ref="C100:C102"/>
    <mergeCell ref="D100:D102"/>
    <mergeCell ref="J101:J102"/>
    <mergeCell ref="L101:P102"/>
    <mergeCell ref="Q101:Q102"/>
    <mergeCell ref="A97:A99"/>
    <mergeCell ref="B97:B99"/>
    <mergeCell ref="C97:C99"/>
    <mergeCell ref="D97:D99"/>
    <mergeCell ref="J98:J99"/>
    <mergeCell ref="L98:P99"/>
    <mergeCell ref="Q91:Q93"/>
    <mergeCell ref="A94:A96"/>
    <mergeCell ref="B94:B96"/>
    <mergeCell ref="C94:C96"/>
    <mergeCell ref="D94:D96"/>
    <mergeCell ref="J95:J96"/>
    <mergeCell ref="L95:P96"/>
    <mergeCell ref="Q95:Q96"/>
    <mergeCell ref="A90:A93"/>
    <mergeCell ref="B90:B93"/>
    <mergeCell ref="C90:C93"/>
    <mergeCell ref="D90:D93"/>
    <mergeCell ref="J91:J93"/>
    <mergeCell ref="L91:P93"/>
    <mergeCell ref="Q72:Q82"/>
    <mergeCell ref="A83:A89"/>
    <mergeCell ref="B83:B89"/>
    <mergeCell ref="C83:C89"/>
    <mergeCell ref="D83:D89"/>
    <mergeCell ref="J84:J89"/>
    <mergeCell ref="L84:P89"/>
    <mergeCell ref="Q84:Q89"/>
    <mergeCell ref="A71:A82"/>
    <mergeCell ref="B71:B82"/>
    <mergeCell ref="C71:C82"/>
    <mergeCell ref="D71:D82"/>
    <mergeCell ref="J72:J82"/>
    <mergeCell ref="L72:P82"/>
    <mergeCell ref="Q61:Q65"/>
    <mergeCell ref="A66:A70"/>
    <mergeCell ref="B66:B70"/>
    <mergeCell ref="C66:C70"/>
    <mergeCell ref="D66:D70"/>
    <mergeCell ref="J67:J70"/>
    <mergeCell ref="L67:P70"/>
    <mergeCell ref="Q67:Q70"/>
    <mergeCell ref="A60:A65"/>
    <mergeCell ref="B60:B65"/>
    <mergeCell ref="C60:C65"/>
    <mergeCell ref="D60:D65"/>
    <mergeCell ref="J61:J65"/>
    <mergeCell ref="L61:P65"/>
    <mergeCell ref="Q51:Q53"/>
    <mergeCell ref="A54:A59"/>
    <mergeCell ref="B54:B59"/>
    <mergeCell ref="C54:C59"/>
    <mergeCell ref="D54:D59"/>
    <mergeCell ref="J55:J59"/>
    <mergeCell ref="L55:P59"/>
    <mergeCell ref="Q55:Q59"/>
    <mergeCell ref="A50:A53"/>
    <mergeCell ref="B50:B53"/>
    <mergeCell ref="C50:C53"/>
    <mergeCell ref="D50:D53"/>
    <mergeCell ref="J51:J53"/>
    <mergeCell ref="L51:P53"/>
    <mergeCell ref="Q37:Q39"/>
    <mergeCell ref="A40:A49"/>
    <mergeCell ref="B40:B49"/>
    <mergeCell ref="C40:C49"/>
    <mergeCell ref="D40:D49"/>
    <mergeCell ref="J41:J49"/>
    <mergeCell ref="L41:P49"/>
    <mergeCell ref="Q41:Q49"/>
    <mergeCell ref="A36:A39"/>
    <mergeCell ref="B36:B39"/>
    <mergeCell ref="C36:C39"/>
    <mergeCell ref="D36:D39"/>
    <mergeCell ref="J37:J39"/>
    <mergeCell ref="L37:P39"/>
    <mergeCell ref="A31:A35"/>
    <mergeCell ref="B31:B35"/>
    <mergeCell ref="C31:C35"/>
    <mergeCell ref="D31:D35"/>
    <mergeCell ref="J32:J35"/>
    <mergeCell ref="L32:P35"/>
    <mergeCell ref="Q32:Q35"/>
    <mergeCell ref="A25:A30"/>
    <mergeCell ref="B25:B30"/>
    <mergeCell ref="C25:C30"/>
    <mergeCell ref="D25:D30"/>
    <mergeCell ref="J26:J30"/>
    <mergeCell ref="L26:P30"/>
    <mergeCell ref="L19:P20"/>
    <mergeCell ref="A21:A24"/>
    <mergeCell ref="B21:B24"/>
    <mergeCell ref="C21:C24"/>
    <mergeCell ref="D21:D24"/>
    <mergeCell ref="Q21:Q24"/>
    <mergeCell ref="J22:J24"/>
    <mergeCell ref="L22:P24"/>
    <mergeCell ref="Q26:Q30"/>
    <mergeCell ref="J15:J17"/>
    <mergeCell ref="L15:P17"/>
    <mergeCell ref="D18:D20"/>
    <mergeCell ref="N11:N12"/>
    <mergeCell ref="O11:O12"/>
    <mergeCell ref="P11:P12"/>
    <mergeCell ref="A13:D13"/>
    <mergeCell ref="E13:F13"/>
    <mergeCell ref="Q13:Q17"/>
    <mergeCell ref="D14:D17"/>
    <mergeCell ref="H11:H12"/>
    <mergeCell ref="I11:I12"/>
    <mergeCell ref="J11:J12"/>
    <mergeCell ref="K11:K12"/>
    <mergeCell ref="L11:L12"/>
    <mergeCell ref="M11:M12"/>
    <mergeCell ref="B11:B12"/>
    <mergeCell ref="C11:C12"/>
    <mergeCell ref="D11:D12"/>
    <mergeCell ref="E11:E12"/>
    <mergeCell ref="F11:F12"/>
    <mergeCell ref="G11:G12"/>
    <mergeCell ref="Q18:Q20"/>
    <mergeCell ref="J19:J20"/>
    <mergeCell ref="A1:C7"/>
    <mergeCell ref="D1:Q2"/>
    <mergeCell ref="D3:Q4"/>
    <mergeCell ref="D5:Q6"/>
    <mergeCell ref="A9:C10"/>
    <mergeCell ref="D9:J10"/>
    <mergeCell ref="K9:L10"/>
    <mergeCell ref="M9:P10"/>
    <mergeCell ref="Q9:Q12"/>
    <mergeCell ref="A11:A1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INFORMATICA</vt:lpstr>
      <vt:lpstr>URNA</vt:lpstr>
      <vt:lpstr>CARRERA JUD A</vt:lpstr>
      <vt:lpstr>CARRERA JUD B</vt:lpstr>
      <vt:lpstr>CENDOJ A</vt:lpstr>
      <vt:lpstr>ESCUELA JUD </vt:lpstr>
      <vt:lpstr>UDAE A</vt:lpstr>
      <vt:lpstr>UDAE B</vt:lpstr>
      <vt:lpstr>CENDOJ B</vt:lpstr>
      <vt:lpstr>RECURSOS HUMANOS </vt:lpstr>
      <vt:lpstr>ASISTENCIA LEGAL</vt:lpstr>
      <vt:lpstr>PRESUPUESTO</vt:lpstr>
      <vt:lpstr>PLANEACION</vt:lpstr>
      <vt:lpstr>ASUNTOS INTER.</vt:lpstr>
      <vt:lpstr>COMUNICACIONES</vt:lpstr>
      <vt:lpstr>TESORERIA</vt:lpstr>
      <vt:lpstr>ADMINISTRATIVA</vt:lpstr>
      <vt:lpstr>AUDITORIA</vt:lpstr>
      <vt:lpstr>INSTRUCCIONES Sección C</vt:lpstr>
    </vt:vector>
  </TitlesOfParts>
  <Company>CONSEJO SUPERIOR DE LA JUDIC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usuario</cp:lastModifiedBy>
  <cp:lastPrinted>2019-07-10T16:57:14Z</cp:lastPrinted>
  <dcterms:created xsi:type="dcterms:W3CDTF">2010-08-13T20:52:34Z</dcterms:created>
  <dcterms:modified xsi:type="dcterms:W3CDTF">2020-09-02T20:35:39Z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dminac@deaj.ramajudicial.gov.co</vt:lpwstr>
  </property>
  <property fmtid="{D5CDD505-2E9C-101B-9397-08002B2CF9AE}" pid="5" name="MSIP_Label_08d7dd68-c1dd-44d2-ba6c-4773849eac9b_SetDate">
    <vt:lpwstr>2019-07-31T17:32:28.3210930Z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