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612027F0-3684-44FF-968F-8EFD0666BE48}" xr6:coauthVersionLast="36" xr6:coauthVersionMax="47" xr10:uidLastSave="{00000000-0000-0000-0000-000000000000}"/>
  <bookViews>
    <workbookView xWindow="0" yWindow="0" windowWidth="28800" windowHeight="12225" tabRatio="815" activeTab="2" xr2:uid="{00000000-000D-0000-FFFF-FFFF00000000}"/>
  </bookViews>
  <sheets>
    <sheet name="CTOS LEY 80-93, 1150-07 Y OTRAS" sheetId="1" r:id="rId1"/>
    <sheet name="TIENDA VIRTUAL" sheetId="3" r:id="rId2"/>
    <sheet name="CONVENIOS" sheetId="4" r:id="rId3"/>
  </sheets>
  <externalReferences>
    <externalReference r:id="rId4"/>
  </externalReferences>
  <definedNames>
    <definedName name="_xlnm._FilterDatabase" localSheetId="2" hidden="1">CONVENIOS!$A$2:$M$44</definedName>
  </definedNames>
  <calcPr calcId="191029"/>
</workbook>
</file>

<file path=xl/calcChain.xml><?xml version="1.0" encoding="utf-8"?>
<calcChain xmlns="http://schemas.openxmlformats.org/spreadsheetml/2006/main">
  <c r="N5" i="4" l="1"/>
  <c r="O5" i="4"/>
  <c r="P5" i="4" s="1"/>
  <c r="N6" i="4"/>
  <c r="O6" i="4"/>
  <c r="P6" i="4" s="1"/>
  <c r="N7" i="4"/>
  <c r="O7" i="4"/>
  <c r="P7" i="4" s="1"/>
  <c r="N8" i="4"/>
  <c r="O8" i="4"/>
  <c r="N9" i="4"/>
  <c r="O9" i="4"/>
  <c r="P9" i="4" s="1"/>
  <c r="N10" i="4"/>
  <c r="O10" i="4"/>
  <c r="N11" i="4"/>
  <c r="O11" i="4"/>
  <c r="P11" i="4" s="1"/>
  <c r="N12" i="4"/>
  <c r="O12" i="4"/>
  <c r="P12" i="4"/>
  <c r="N13" i="4"/>
  <c r="O13" i="4"/>
  <c r="N14" i="4"/>
  <c r="O14" i="4"/>
  <c r="P14" i="4" s="1"/>
  <c r="N15" i="4"/>
  <c r="O15" i="4"/>
  <c r="P15" i="4" s="1"/>
  <c r="N16" i="4"/>
  <c r="O16" i="4"/>
  <c r="P16" i="4" s="1"/>
  <c r="N17" i="4"/>
  <c r="O17" i="4"/>
  <c r="P17" i="4" s="1"/>
  <c r="N18" i="4"/>
  <c r="O18" i="4"/>
  <c r="P18" i="4" s="1"/>
  <c r="N19" i="4"/>
  <c r="O19" i="4"/>
  <c r="P19" i="4" s="1"/>
  <c r="N20" i="4"/>
  <c r="O20" i="4"/>
  <c r="P20" i="4" s="1"/>
  <c r="N21" i="4"/>
  <c r="O21" i="4"/>
  <c r="P21" i="4" s="1"/>
  <c r="N22" i="4"/>
  <c r="O22" i="4"/>
  <c r="P22" i="4" s="1"/>
  <c r="N23" i="4"/>
  <c r="O23" i="4"/>
  <c r="N24" i="4"/>
  <c r="O24" i="4"/>
  <c r="N25" i="4"/>
  <c r="O25" i="4"/>
  <c r="N26" i="4"/>
  <c r="P26" i="4" s="1"/>
  <c r="O26" i="4"/>
  <c r="N27" i="4"/>
  <c r="O27" i="4"/>
  <c r="P27" i="4" s="1"/>
  <c r="N28" i="4"/>
  <c r="O28" i="4"/>
  <c r="P28" i="4" s="1"/>
  <c r="N29" i="4"/>
  <c r="O29" i="4"/>
  <c r="N30" i="4"/>
  <c r="O30" i="4"/>
  <c r="P30" i="4" s="1"/>
  <c r="N31" i="4"/>
  <c r="O31" i="4"/>
  <c r="P31" i="4" s="1"/>
  <c r="N32" i="4"/>
  <c r="O32" i="4"/>
  <c r="P32" i="4" s="1"/>
  <c r="N33" i="4"/>
  <c r="O33" i="4"/>
  <c r="P33" i="4" s="1"/>
  <c r="N34" i="4"/>
  <c r="P34" i="4" s="1"/>
  <c r="O34" i="4"/>
  <c r="N35" i="4"/>
  <c r="O35" i="4"/>
  <c r="P35" i="4" s="1"/>
  <c r="N36" i="4"/>
  <c r="O36" i="4"/>
  <c r="P36" i="4"/>
  <c r="N37" i="4"/>
  <c r="O37" i="4"/>
  <c r="N38" i="4"/>
  <c r="O38" i="4"/>
  <c r="P38" i="4" s="1"/>
  <c r="N39" i="4"/>
  <c r="O39" i="4"/>
  <c r="N40" i="4"/>
  <c r="O40" i="4"/>
  <c r="N41" i="4"/>
  <c r="O41" i="4"/>
  <c r="N42" i="4"/>
  <c r="P42" i="4" s="1"/>
  <c r="O42" i="4"/>
  <c r="N4" i="4"/>
  <c r="O4" i="4"/>
  <c r="N3" i="4"/>
  <c r="O3" i="4"/>
  <c r="P25" i="4" l="1"/>
  <c r="P8" i="4"/>
  <c r="P41" i="4"/>
  <c r="P24" i="4"/>
  <c r="P37" i="4"/>
  <c r="P13" i="4"/>
  <c r="P10" i="4"/>
  <c r="P40" i="4"/>
  <c r="P23" i="4"/>
  <c r="P4" i="4"/>
  <c r="P39" i="4"/>
  <c r="P29" i="4"/>
  <c r="P3" i="4"/>
  <c r="P52" i="1"/>
  <c r="Q52" i="1"/>
  <c r="L13" i="1" l="1"/>
  <c r="M24" i="1" l="1"/>
  <c r="M114" i="1"/>
  <c r="M41" i="1"/>
  <c r="M50" i="1"/>
  <c r="M35" i="1"/>
  <c r="L28" i="1"/>
  <c r="M28" i="1"/>
  <c r="L23" i="1"/>
  <c r="M23" i="1"/>
  <c r="L22" i="1"/>
  <c r="M22" i="1"/>
  <c r="L21" i="1"/>
  <c r="L19" i="1"/>
  <c r="M19" i="1"/>
  <c r="M18" i="1"/>
  <c r="L17" i="1"/>
  <c r="M17" i="1"/>
  <c r="L14" i="1"/>
  <c r="M13" i="1"/>
  <c r="L12" i="1"/>
  <c r="M12" i="1"/>
  <c r="M11" i="1"/>
  <c r="L11" i="1"/>
  <c r="M9" i="1"/>
</calcChain>
</file>

<file path=xl/sharedStrings.xml><?xml version="1.0" encoding="utf-8"?>
<sst xmlns="http://schemas.openxmlformats.org/spreadsheetml/2006/main" count="3321" uniqueCount="1478">
  <si>
    <t>NÚMERO DE CONTRATO</t>
  </si>
  <si>
    <t>FECHA SUSCRIPCIÓN CONTRATO</t>
  </si>
  <si>
    <t>OBJETO DEL CONTRATO</t>
  </si>
  <si>
    <t>MODALIDAD DE SELECCIÓN</t>
  </si>
  <si>
    <t>CLASE DE CONTRATO</t>
  </si>
  <si>
    <t>CONTRATISTA : NOMBRE COMPLETO</t>
  </si>
  <si>
    <t>SUPERVISOR : NOMBRE COMPLETO</t>
  </si>
  <si>
    <t>PLAZO DEL CONTRATO</t>
  </si>
  <si>
    <t>ADICIONES : VALOR TOTAL</t>
  </si>
  <si>
    <t>ADICIONES : NÚMERO DE DÍAS</t>
  </si>
  <si>
    <t>FECHA INICIO CONTRATO</t>
  </si>
  <si>
    <t>FECHA LIQUIDACIÓN CONTRATO</t>
  </si>
  <si>
    <t>PORCENTAJE DE AVANCE FÍSICO REAL</t>
  </si>
  <si>
    <t>PORCENTAJE AVANCE PRESUPUESTAL REAL</t>
  </si>
  <si>
    <t>1 SI</t>
  </si>
  <si>
    <t/>
  </si>
  <si>
    <t>049 DE 2017</t>
  </si>
  <si>
    <t>2017/06/13</t>
  </si>
  <si>
    <t>5 CINCO VECES</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</si>
  <si>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</si>
  <si>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</si>
  <si>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</si>
  <si>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2 NO</t>
  </si>
  <si>
    <t>2 PERSONA JURÍDICA</t>
  </si>
  <si>
    <t>1 NIT</t>
  </si>
  <si>
    <t>2 DV 1</t>
  </si>
  <si>
    <t>PROSYSTEMS GLOBAL S.A.S.</t>
  </si>
  <si>
    <t>1 PÓLIZA</t>
  </si>
  <si>
    <t>2 CUMPLIMIENTO</t>
  </si>
  <si>
    <t>2 SUPERVISOR</t>
  </si>
  <si>
    <t>5 NO SE TIENE ESTE TIPO DE SEGUIMIENTO EN EL CONTRATO</t>
  </si>
  <si>
    <t>3 CÉDULA DE CIUDADANÍA</t>
  </si>
  <si>
    <t>MARIO FERNANDO SARRIA VILLOTA</t>
  </si>
  <si>
    <t>3 NO PACTADOS</t>
  </si>
  <si>
    <t>2 ADICIÓN EN TIEMPO (PRÓRROGAS)</t>
  </si>
  <si>
    <t>2017/06/30</t>
  </si>
  <si>
    <t>2022/12/31</t>
  </si>
  <si>
    <t>096 DE 2018</t>
  </si>
  <si>
    <t>6 SEIS VECES</t>
  </si>
  <si>
    <t>REALIZAR EL DISEÑO, ESTRUCTURACIÓN, IMPRESIÓN Y APLICACIÓN DE PRUEBAS PSICOTÉCNICAS, DE CONOCIMIENTOS, COMPETENCIAS, Y/O APTITUDES PARA LOS CARGOS DE FUNCIONARIOS.</t>
  </si>
  <si>
    <t>1 CONCURSO DE MÉRITOS ABIERTO</t>
  </si>
  <si>
    <t>14 PRESTACIÓN DE SERVICIOS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</si>
  <si>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</si>
  <si>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</si>
  <si>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</si>
  <si>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</si>
  <si>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</si>
  <si>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</si>
  <si>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10 DV 9</t>
  </si>
  <si>
    <t>SERVICIOS POSTALES NACIONALES SA</t>
  </si>
  <si>
    <t>6 NO CONSTITUYÓ GARANTÍAS</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</si>
  <si>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</si>
  <si>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</si>
  <si>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</si>
  <si>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</si>
  <si>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</si>
  <si>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</si>
  <si>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</si>
  <si>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</si>
  <si>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</si>
  <si>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 DV 0</t>
  </si>
  <si>
    <t>ORGANIZACIÓN TERPEL S.A.</t>
  </si>
  <si>
    <t>SANDRA PATRICIA PEÑUELA</t>
  </si>
  <si>
    <t>2022/07/31</t>
  </si>
  <si>
    <t>189 DE 2018</t>
  </si>
  <si>
    <t>2018/11/16</t>
  </si>
  <si>
    <t>PRESTAR EL SERVICIO DE VIGILANCIA Y SEGURIDAD PRIVADA EN LAS SEDES DONDE FUNCIONAN LAS ALTAS CORTES Y DEMAS INMUEBLES A CARGO DE LA DEAJ.</t>
  </si>
  <si>
    <t>3 LICITACIÓN PÚBLICA</t>
  </si>
  <si>
    <t>9 DV 8</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</si>
  <si>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</si>
  <si>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</si>
  <si>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</si>
  <si>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</si>
  <si>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</si>
  <si>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3 DV 2</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</si>
  <si>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</si>
  <si>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</si>
  <si>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</si>
  <si>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</si>
  <si>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</si>
  <si>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</si>
  <si>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</si>
  <si>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</si>
  <si>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</si>
  <si>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</si>
  <si>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</si>
  <si>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</si>
  <si>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</si>
  <si>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</si>
  <si>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</si>
  <si>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</si>
  <si>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7 DV 6</t>
  </si>
  <si>
    <t>YAMAHA SA INCOLMOTOS</t>
  </si>
  <si>
    <t>2018/12/17</t>
  </si>
  <si>
    <t>2018/12/18</t>
  </si>
  <si>
    <t>217 DE 2018</t>
  </si>
  <si>
    <t>PRESTAR EL SERVICIO DE MANTENIMIENTO PREVENTIVO Y CORRECTIVO PARA LAS MOTOCICLETAS MARCA SUZUKI AL SERVICIO DE LAS ALTAS CORTES Y LA DIRECCION EJECUTIVA DE ADMINISTRACION JUDICIAL, INCLUIDOS REPUESTOS ORIGINALES Y/O GENUINOS.</t>
  </si>
  <si>
    <t>8 DV 7</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</si>
  <si>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</si>
  <si>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</si>
  <si>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</si>
  <si>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</si>
  <si>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</si>
  <si>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</si>
  <si>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</si>
  <si>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</si>
  <si>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</si>
  <si>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</si>
  <si>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10 INTERVENTORÍA</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</si>
  <si>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</si>
  <si>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</si>
  <si>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</si>
  <si>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</si>
  <si>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</si>
  <si>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</si>
  <si>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</si>
  <si>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</si>
  <si>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</si>
  <si>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JAIME IVAN BOCANEGRA VERGARA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</si>
  <si>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</si>
  <si>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</si>
  <si>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</si>
  <si>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</si>
  <si>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</si>
  <si>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</si>
  <si>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</si>
  <si>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</si>
  <si>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</si>
  <si>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</si>
  <si>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</si>
  <si>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</si>
  <si>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</si>
  <si>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</si>
  <si>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1 INTERVENTOR</t>
  </si>
  <si>
    <t>2018/12/31</t>
  </si>
  <si>
    <t>235 DE 2018</t>
  </si>
  <si>
    <t>PRESTAR EL SERVICIO DE MANTENIMIENTO INTEGRAL DE LOS EQUIPOS HIDRÁULICOS Y EL LAVADO DE TANQUES DE RESERVA PARA LOS EDIFICIOS DONDE FUNCIONAN LA ALTAS CORTES Y LA DIRECCIÓN EJECUTIVA DE ADMINISTRACIÓN JUDICIAL.</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</si>
  <si>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</si>
  <si>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</si>
  <si>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</si>
  <si>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</si>
  <si>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</si>
  <si>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</si>
  <si>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</si>
  <si>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</si>
  <si>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</si>
  <si>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</si>
  <si>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12 OBRA PÚBLICA</t>
  </si>
  <si>
    <t>CONSORCIO BOGOTA 2018</t>
  </si>
  <si>
    <t>2 RUT - REGISTRO ÚNICO TRIBUTARO</t>
  </si>
  <si>
    <t>ELSA TORRES ARENALES</t>
  </si>
  <si>
    <t>242 DE 2018</t>
  </si>
  <si>
    <t>CONTRATO DE SEGUROS</t>
  </si>
  <si>
    <t>18 SEGUROS</t>
  </si>
  <si>
    <t>LA PREVISORA - UNION TEMPORAL LA PREVISORA , ALLIANZ, CHUBB, MAPFRE, AXA COLPATRIA/UNION TEMPORAL LA PREVISORA , ALLIANZ, SURAMERICANA,  MAPFRE, AXA COLPATRIA</t>
  </si>
  <si>
    <t>45 CUMPLIM+ CALIDAD DL SERVICIO</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</si>
  <si>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</si>
  <si>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</si>
  <si>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</si>
  <si>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</si>
  <si>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</si>
  <si>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</si>
  <si>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</si>
  <si>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</si>
  <si>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</si>
  <si>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</si>
  <si>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</si>
  <si>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</si>
  <si>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</si>
  <si>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</si>
  <si>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</si>
  <si>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</si>
  <si>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</si>
  <si>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</si>
  <si>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</si>
  <si>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</si>
  <si>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</si>
  <si>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</si>
  <si>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</si>
  <si>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</si>
  <si>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</si>
  <si>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</si>
  <si>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</si>
  <si>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</si>
  <si>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</si>
  <si>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</si>
  <si>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</si>
  <si>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</si>
  <si>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</si>
  <si>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</si>
  <si>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</si>
  <si>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</si>
  <si>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</si>
  <si>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</si>
  <si>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</si>
  <si>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MAURICIO RAFAEL PAVA PIMNZON</t>
  </si>
  <si>
    <t>WILSON FERNANDO MUÑOZ ESPITIA</t>
  </si>
  <si>
    <t>2019/12/30</t>
  </si>
  <si>
    <t>2021/12/31</t>
  </si>
  <si>
    <t xml:space="preserve">214 DE 2019 </t>
  </si>
  <si>
    <t>REALIZAR LAS OBRAS DE CONSTRUCCIÓN DE LA SEDE JUDICIAL DE BELÉN DE LOS ANDAQUÍES – CAQUETÁ.</t>
  </si>
  <si>
    <t>CIVILIZACION TECNICA Y ARQUITECTURA SAS</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</si>
  <si>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</si>
  <si>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</si>
  <si>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</si>
  <si>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</si>
  <si>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</si>
  <si>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</si>
  <si>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</si>
  <si>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</si>
  <si>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</si>
  <si>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</si>
  <si>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</si>
  <si>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SERGIO LUIS DUARTE LOBO</t>
  </si>
  <si>
    <t>086 DE 2020</t>
  </si>
  <si>
    <t>2020/06/02</t>
  </si>
  <si>
    <t>7 SIETE VECES</t>
  </si>
  <si>
    <t>ELABORAR E IMPRIMIR LAS TARJETAS PROFESIONALES DE ABOGADO</t>
  </si>
  <si>
    <t>IDENTIFICACIÓN PLÁSTICA S.A.S</t>
  </si>
  <si>
    <t>RAÚL SILVA MARTA</t>
  </si>
  <si>
    <t>2022/03/31</t>
  </si>
  <si>
    <t>158 DE 2020</t>
  </si>
  <si>
    <t>2020/11/10</t>
  </si>
  <si>
    <t>2 DOS VECES</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</si>
  <si>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</si>
  <si>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</si>
  <si>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</si>
  <si>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</si>
  <si>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</si>
  <si>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</si>
  <si>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</si>
  <si>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</si>
  <si>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</si>
  <si>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</si>
  <si>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</si>
  <si>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</si>
  <si>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3 TRES VECES</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</si>
  <si>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</si>
  <si>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</si>
  <si>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</si>
  <si>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</si>
  <si>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</si>
  <si>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</si>
  <si>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</si>
  <si>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</si>
  <si>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</si>
  <si>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</si>
  <si>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</si>
  <si>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</si>
  <si>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</si>
  <si>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</si>
  <si>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</si>
  <si>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</si>
  <si>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</si>
  <si>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191 DE 2020</t>
  </si>
  <si>
    <t>SUMINISTRO E INSTALACIÓN MOBILIARIO PARA DISTINTAS SEDES JUDICIALES EN EL TERRITORIO NACIONAL.</t>
  </si>
  <si>
    <t>HIMHER Y COMPAÑÍA S.A. SOCIEDAD DE FAMILIA</t>
  </si>
  <si>
    <t>2021/01/06</t>
  </si>
  <si>
    <t>INSERGROUP ISG SAS</t>
  </si>
  <si>
    <t>2021/07/05</t>
  </si>
  <si>
    <t>192 DE 2020</t>
  </si>
  <si>
    <t>PRESTAR EL SERVICIO DE INTERVENTORÍA TÉCNICA, ADMINISTRATIVA Y FINANCIERA AL CONTRATO DE SUMINISTRO E INSTALACIÓN DE MOBILIARIO PARA DISTINTAS SEDES JUDICIALES EN EL TERRITORIO NACIONAL.</t>
  </si>
  <si>
    <t>JUAN MANUEL PIÑEROS</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</si>
  <si>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</si>
  <si>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</si>
  <si>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</si>
  <si>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</si>
  <si>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</si>
  <si>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</si>
  <si>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</si>
  <si>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</si>
  <si>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</si>
  <si>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</si>
  <si>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</si>
  <si>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</si>
  <si>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</si>
  <si>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</si>
  <si>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</si>
  <si>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</si>
  <si>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</si>
  <si>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</si>
  <si>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</si>
  <si>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</si>
  <si>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</si>
  <si>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</si>
  <si>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</si>
  <si>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</si>
  <si>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</si>
  <si>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</si>
  <si>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</si>
  <si>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</si>
  <si>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JUAN CARLOS PERDOMO ALBORNOZ</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</si>
  <si>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</si>
  <si>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</si>
  <si>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</si>
  <si>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</si>
  <si>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</si>
  <si>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</si>
  <si>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</si>
  <si>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</si>
  <si>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</si>
  <si>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</si>
  <si>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</si>
  <si>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</si>
  <si>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</si>
  <si>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</si>
  <si>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</si>
  <si>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</si>
  <si>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</si>
  <si>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</si>
  <si>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</si>
  <si>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</si>
  <si>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</si>
  <si>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</si>
  <si>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</si>
  <si>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</si>
  <si>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</si>
  <si>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</si>
  <si>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</si>
  <si>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CONSORCIO INTERVENTORÍA SGJ</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</si>
  <si>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</si>
  <si>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</si>
  <si>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</si>
  <si>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</si>
  <si>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</si>
  <si>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</si>
  <si>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</si>
  <si>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</si>
  <si>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</si>
  <si>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060 DE 2021</t>
  </si>
  <si>
    <t>2021/05/20</t>
  </si>
  <si>
    <t>PRESTAR LOS SERVICIOS PROFESIONALES DE ADMINISTRADOR PÚBLICO EN EL GRUPO ESTRATÉGICO DE PROYECTOS DEL CONSEJO SUPERIOR DE LA JUDICATURA EN EL ROL DE ESPECIALISTA EN FORTALECIMIENTO DE CAPACIDADES.</t>
  </si>
  <si>
    <t>CÁSTULO MORALES PAYARES</t>
  </si>
  <si>
    <t>DIANA LUCIA TORRES ORTIZ</t>
  </si>
  <si>
    <t>2021/05/21</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</si>
  <si>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</si>
  <si>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</si>
  <si>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</si>
  <si>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</si>
  <si>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</si>
  <si>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</si>
  <si>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</si>
  <si>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</si>
  <si>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</si>
  <si>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</si>
  <si>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</si>
  <si>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</si>
  <si>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077 DE 2021</t>
  </si>
  <si>
    <t>2021/06/17</t>
  </si>
  <si>
    <t>PRESTAR LOS SERVICIOS PROFESIONALES  DE INGENIERO DE SISTEMAS  EN LA COORDINACIÓN DEL GRUPO ESTRATÉGICO DE PROYECTOS DEL CONSEJO SUPERIOR DE LA JUDICATURA-CSJ.</t>
  </si>
  <si>
    <t>OSWALDO USECHE ACEVEDO</t>
  </si>
  <si>
    <t>2021/06/18</t>
  </si>
  <si>
    <t>089 DE 2021</t>
  </si>
  <si>
    <t>2021/07/12</t>
  </si>
  <si>
    <t>REALIZAR EL DISEÑO Y DIAGRAMACIÓN DE INFORMACIÓN PARA FORMATOS IMPRESOS Y ELECTRÓNICOS Y SU CORRESPONDIENTE IMPRESIÓN O GRABACIÓN.</t>
  </si>
  <si>
    <t>IMPRENTA NACIONAL DE COLOMBIA</t>
  </si>
  <si>
    <t>2021/08/03</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</si>
  <si>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</si>
  <si>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</si>
  <si>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</si>
  <si>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</si>
  <si>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106 DE 2021</t>
  </si>
  <si>
    <t>2021/08/25</t>
  </si>
  <si>
    <t>PRESTAR LOS SERVICIOS PROFESIONALES AL DESPACHO DEL DIRECTOR EJECUTIVO DE ADMINISTRACIÓN JUDICIAL, EN LOS ASUNTOS JURÍDICOS CON ÉNFASIS EN MATERIA ADMINISTRATIVA Y DISCIPLINARIA.</t>
  </si>
  <si>
    <t>DIANA MARITZA OLAYA RIOS</t>
  </si>
  <si>
    <t>JOSE EDUARDO GOMEZ</t>
  </si>
  <si>
    <t>2021/08/26</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</si>
  <si>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</si>
  <si>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</si>
  <si>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</si>
  <si>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</si>
  <si>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</si>
  <si>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</si>
  <si>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</si>
  <si>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</si>
  <si>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</si>
  <si>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</si>
  <si>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</si>
  <si>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</si>
  <si>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</si>
  <si>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</si>
  <si>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</si>
  <si>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</si>
  <si>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</si>
  <si>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</si>
  <si>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115 DE 2021</t>
  </si>
  <si>
    <t>2021/09/08</t>
  </si>
  <si>
    <t>ESTRUCTURAR Y DISEÑAR EL PLAN ANTICORRUPCIÓN Y ATENCIÓN AL CIUDADANO PARA LA RAMAJUDICIAL CONFORME AL ORDENAMIENTO JURÍDICO VIGENTE.</t>
  </si>
  <si>
    <t>CONSORCIO DEPIN 002-2021</t>
  </si>
  <si>
    <t>2021/09/13</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</si>
  <si>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</si>
  <si>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</si>
  <si>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</si>
  <si>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</si>
  <si>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2021/09/28</t>
  </si>
  <si>
    <t>WILLIAM CRUZ FORERO</t>
  </si>
  <si>
    <t>2022/06/12</t>
  </si>
  <si>
    <t>121 DE 2021</t>
  </si>
  <si>
    <t>ADQUIRIR E INTEGRAR EQUIPOS TECNOLÓGICOS PARA LA REALIZACIÓN DE AUDIENCIAS; ENPARTICULAR, ELEMENTOS DE CAPTURA, PROCESAMIENTO Y REPRODUCCIÓN DE AUDIO Y VIDEO Y RELACIONADOS</t>
  </si>
  <si>
    <t>AV DESIGN COLOMBIA SAS</t>
  </si>
  <si>
    <t>2021/09/23</t>
  </si>
  <si>
    <t>CONSORCIO TECNOLOGIA 2021</t>
  </si>
  <si>
    <t>2021/10/06</t>
  </si>
  <si>
    <t>124 DE 2021</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</si>
  <si>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</si>
  <si>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</si>
  <si>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</si>
  <si>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</si>
  <si>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</si>
  <si>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</si>
  <si>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</si>
  <si>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2021/12/30</t>
  </si>
  <si>
    <t>128 DE 2021</t>
  </si>
  <si>
    <t>1 PRIMER VEZ</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</si>
  <si>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</si>
  <si>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</si>
  <si>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</si>
  <si>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</si>
  <si>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</si>
  <si>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</si>
  <si>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</si>
  <si>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</si>
  <si>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</si>
  <si>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</si>
  <si>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</si>
  <si>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2021/10/15</t>
  </si>
  <si>
    <t>NESTOR ABDOM MESA HERRERA</t>
  </si>
  <si>
    <t>136 DE 2021</t>
  </si>
  <si>
    <t>2021/10/14</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</si>
  <si>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t>
  </si>
  <si>
    <t>GILBERTO AUGUSTO BLANCO ZUÑIGA</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</si>
  <si>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</si>
  <si>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</si>
  <si>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</si>
  <si>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</si>
  <si>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</si>
  <si>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</si>
  <si>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</si>
  <si>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</si>
  <si>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</si>
  <si>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INSTITUCIONAL  STAR SERVICES LTDA</t>
  </si>
  <si>
    <t>2022/07/09</t>
  </si>
  <si>
    <t>144 DE 2021</t>
  </si>
  <si>
    <t>2021/10/26</t>
  </si>
  <si>
    <t>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t>
  </si>
  <si>
    <t>UNIVERSIDAD DE LOS ANDES</t>
  </si>
  <si>
    <t>2021/11/15</t>
  </si>
  <si>
    <t>145 DE 2021</t>
  </si>
  <si>
    <t>SUMINISTRO TIQUETES AEREOS NACIONALES E INTERNACIONALES PARA LA RAMA JUDICIAL</t>
  </si>
  <si>
    <t>VIAJA POR EL MUNDO WEB / NICKISIX 360 S A S</t>
  </si>
  <si>
    <t>2021/11/03</t>
  </si>
  <si>
    <t>JUAN DE JESUS HERNANDEZ MARTINEZ</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</si>
  <si>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</si>
  <si>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</si>
  <si>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</si>
  <si>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</si>
  <si>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</si>
  <si>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149 DE 2021</t>
  </si>
  <si>
    <t>2021/10/29</t>
  </si>
  <si>
    <t>ADQUISICION EQUIPO  TRANSPORTE MANUAL CON DESTINO A LA RAMA JUDICIAL</t>
  </si>
  <si>
    <t>FEC SUMINISTROS Y SERVICIOS S A S</t>
  </si>
  <si>
    <t>2021/11/28</t>
  </si>
  <si>
    <t>152 DE 2021</t>
  </si>
  <si>
    <t>2021/11/08</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</si>
  <si>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</si>
  <si>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</si>
  <si>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</si>
  <si>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2021/11/09</t>
  </si>
  <si>
    <t>REALIZAR LAS OBRAS DE CONSTRUCCIÓN DE LA SEDE DE LOS DESPACHOS JUDICIALES DE CHOCONTÁ – CUNDINAMARCA</t>
  </si>
  <si>
    <t>CONSORCIO ARQUITECTOS 2021</t>
  </si>
  <si>
    <t>42 CUMPLIM+ RESPONSAB EXTRACONTRACTUAL</t>
  </si>
  <si>
    <t>2021/11/10</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</si>
  <si>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</si>
  <si>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</si>
  <si>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</si>
  <si>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</si>
  <si>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</si>
  <si>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t>
  </si>
  <si>
    <t>LEIDI MARCELA ROBLES ROBLES</t>
  </si>
  <si>
    <t>156 DE 2021</t>
  </si>
  <si>
    <t>JOSE DOROTEO CANTILLO PABON</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</si>
  <si>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</si>
  <si>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</si>
  <si>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</si>
  <si>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</si>
  <si>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</si>
  <si>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</si>
  <si>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</si>
  <si>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2021/12/17</t>
  </si>
  <si>
    <t>163 DE 2021</t>
  </si>
  <si>
    <t>2021/11/22</t>
  </si>
  <si>
    <t>REALIZAR LA REVISIÓN, ANÁLISIS ESTRUCTURAL Y DICTAMEN TÉCNICO QUE PERMITA DETERMINAR EL ESTADO ACTUAL DE LA ESTRUCTURA DE LA SEDE DE LAS SALAS DE AUDIENCIAS, UBICADA EN LA CALLE 6 NO. 3-03 NEIVA – HUILA.</t>
  </si>
  <si>
    <t>SOCIEDAD COLOMBIANA DE INGENIEROS</t>
  </si>
  <si>
    <t>JAICKSON CAMILO MORALES NOVOA</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</si>
  <si>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</si>
  <si>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</si>
  <si>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</si>
  <si>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</si>
  <si>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</si>
  <si>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</si>
  <si>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</si>
  <si>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</si>
  <si>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</si>
  <si>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</si>
  <si>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</si>
  <si>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</si>
  <si>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</si>
  <si>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</si>
  <si>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</si>
  <si>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</si>
  <si>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</si>
  <si>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</si>
  <si>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</si>
  <si>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</si>
  <si>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</si>
  <si>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</si>
  <si>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</si>
  <si>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</si>
  <si>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</si>
  <si>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</si>
  <si>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46 CUMPLIM+ ESTABIL_CALIDAD D OBRA+ PAGO D SALARIOS_PRESTAC SOC LEGALES</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</si>
  <si>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</si>
  <si>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</si>
  <si>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</si>
  <si>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</si>
  <si>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</si>
  <si>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</si>
  <si>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</si>
  <si>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</si>
  <si>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</si>
  <si>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</si>
  <si>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</si>
  <si>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</si>
  <si>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</si>
  <si>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</si>
  <si>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</si>
  <si>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</si>
  <si>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</si>
  <si>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</si>
  <si>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</si>
  <si>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</si>
  <si>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</si>
  <si>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</si>
  <si>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</si>
  <si>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</si>
  <si>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</si>
  <si>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</si>
  <si>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</si>
  <si>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</si>
  <si>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</si>
  <si>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</si>
  <si>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</si>
  <si>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</si>
  <si>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2022/05/31</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</si>
  <si>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</si>
  <si>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</si>
  <si>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</si>
  <si>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</si>
  <si>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</si>
  <si>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</si>
  <si>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</si>
  <si>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</si>
  <si>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</si>
  <si>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</si>
  <si>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</si>
  <si>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</si>
  <si>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</si>
  <si>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</si>
  <si>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</si>
  <si>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2021/12/24</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</si>
  <si>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</si>
  <si>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</si>
  <si>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</si>
  <si>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</si>
  <si>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</si>
  <si>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</si>
  <si>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2022/06/20</t>
  </si>
  <si>
    <t>194 DE 2021</t>
  </si>
  <si>
    <t>SUMINISTRO E INSTALACIÓN DE DIVISIÓN EN VIDRIO TEMPLADO, SAMBLASTIADO CON PELÍCULA FROSTER SEGÚN DISEÑO, CON DESTINO AL CONSEJO DE ESTADO</t>
  </si>
  <si>
    <t>MOBIMUEBLES SAS</t>
  </si>
  <si>
    <t>NESTOR ABDON MESA HERRERA</t>
  </si>
  <si>
    <t>2021/12/23</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</si>
  <si>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</si>
  <si>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</si>
  <si>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</si>
  <si>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</si>
  <si>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</si>
  <si>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</si>
  <si>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</si>
  <si>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</si>
  <si>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</si>
  <si>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</si>
  <si>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</si>
  <si>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</si>
  <si>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</si>
  <si>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</si>
  <si>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</si>
  <si>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</si>
  <si>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</si>
  <si>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</si>
  <si>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</si>
  <si>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</si>
  <si>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</si>
  <si>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2022/01/31</t>
  </si>
  <si>
    <t>204 DE 2021</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</si>
  <si>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</si>
  <si>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</si>
  <si>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</si>
  <si>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</si>
  <si>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</si>
  <si>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</si>
  <si>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</si>
  <si>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</si>
  <si>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</si>
  <si>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</si>
  <si>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</si>
  <si>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</si>
  <si>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</si>
  <si>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</si>
  <si>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</si>
  <si>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</si>
  <si>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</si>
  <si>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</si>
  <si>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</si>
  <si>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</si>
  <si>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</si>
  <si>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</si>
  <si>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</si>
  <si>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</si>
  <si>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</si>
  <si>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</si>
  <si>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</si>
  <si>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</si>
  <si>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MARITZA POMARES QUIMBAYA</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</si>
  <si>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</si>
  <si>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</si>
  <si>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</si>
  <si>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</si>
  <si>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</si>
  <si>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</si>
  <si>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</si>
  <si>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</si>
  <si>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</si>
  <si>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</si>
  <si>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</si>
  <si>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</si>
  <si>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</si>
  <si>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</si>
  <si>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</si>
  <si>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</si>
  <si>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</si>
  <si>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</si>
  <si>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</si>
  <si>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</si>
  <si>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</si>
  <si>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</si>
  <si>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</si>
  <si>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</si>
  <si>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</si>
  <si>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</si>
  <si>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</si>
  <si>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</si>
  <si>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</si>
  <si>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</si>
  <si>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</si>
  <si>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</si>
  <si>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</si>
  <si>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</si>
  <si>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</si>
  <si>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</si>
  <si>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</si>
  <si>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</si>
  <si>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</si>
  <si>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</si>
  <si>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</si>
  <si>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</si>
  <si>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</si>
  <si>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</si>
  <si>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</si>
  <si>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</si>
  <si>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</si>
  <si>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</si>
  <si>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</si>
  <si>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</si>
  <si>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</si>
  <si>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</si>
  <si>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</si>
  <si>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</si>
  <si>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</si>
  <si>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</si>
  <si>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</si>
  <si>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</si>
  <si>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</si>
  <si>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</si>
  <si>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</si>
  <si>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</si>
  <si>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2022/12/20</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</si>
  <si>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</si>
  <si>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</si>
  <si>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</si>
  <si>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</si>
  <si>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</si>
  <si>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</si>
  <si>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</si>
  <si>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</si>
  <si>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</si>
  <si>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</si>
  <si>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</si>
  <si>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</si>
  <si>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</si>
  <si>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</si>
  <si>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</si>
  <si>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</si>
  <si>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</si>
  <si>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</si>
  <si>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</si>
  <si>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</si>
  <si>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</si>
  <si>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</si>
  <si>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</si>
  <si>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</si>
  <si>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</si>
  <si>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</si>
  <si>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</si>
  <si>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</si>
  <si>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</si>
  <si>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</si>
  <si>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</si>
  <si>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</si>
  <si>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</si>
  <si>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</si>
  <si>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</si>
  <si>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</si>
  <si>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</si>
  <si>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</si>
  <si>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</si>
  <si>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</si>
  <si>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</si>
  <si>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</si>
  <si>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</si>
  <si>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</si>
  <si>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</si>
  <si>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</si>
  <si>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</si>
  <si>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</si>
  <si>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</si>
  <si>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</si>
  <si>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</si>
  <si>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</si>
  <si>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</si>
  <si>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</si>
  <si>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</si>
  <si>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</si>
  <si>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</si>
  <si>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</si>
  <si>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</si>
  <si>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</si>
  <si>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</si>
  <si>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</si>
  <si>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</si>
  <si>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</si>
  <si>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</si>
  <si>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</si>
  <si>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</si>
  <si>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</si>
  <si>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</si>
  <si>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</si>
  <si>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</si>
  <si>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</si>
  <si>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</si>
  <si>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</si>
  <si>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</si>
  <si>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</si>
  <si>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</si>
  <si>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</si>
  <si>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</si>
  <si>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</si>
  <si>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</si>
  <si>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</si>
  <si>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</si>
  <si>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</si>
  <si>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</si>
  <si>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</si>
  <si>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</si>
  <si>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</si>
  <si>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</si>
  <si>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</si>
  <si>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</si>
  <si>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</si>
  <si>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</si>
  <si>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</si>
  <si>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</si>
  <si>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</si>
  <si>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</si>
  <si>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</si>
  <si>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</si>
  <si>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</si>
  <si>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</si>
  <si>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</si>
  <si>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</si>
  <si>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</si>
  <si>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</si>
  <si>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</si>
  <si>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</si>
  <si>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</si>
  <si>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</si>
  <si>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</si>
  <si>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</si>
  <si>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</si>
  <si>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</si>
  <si>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</si>
  <si>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</si>
  <si>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</si>
  <si>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</si>
  <si>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</si>
  <si>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</si>
  <si>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</si>
  <si>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</si>
  <si>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</si>
  <si>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</si>
  <si>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</si>
  <si>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</si>
  <si>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</si>
  <si>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</si>
  <si>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</si>
  <si>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</si>
  <si>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</si>
  <si>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</si>
  <si>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</si>
  <si>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</si>
  <si>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</si>
  <si>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</si>
  <si>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</si>
  <si>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</si>
  <si>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</si>
  <si>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</si>
  <si>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</si>
  <si>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</si>
  <si>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</si>
  <si>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</si>
  <si>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</si>
  <si>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</si>
  <si>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</si>
  <si>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</si>
  <si>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</si>
  <si>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</si>
  <si>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</si>
  <si>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</si>
  <si>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</si>
  <si>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</si>
  <si>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</si>
  <si>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</si>
  <si>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</si>
  <si>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</si>
  <si>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</si>
  <si>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</si>
  <si>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</si>
  <si>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</si>
  <si>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</si>
  <si>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</si>
  <si>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</si>
  <si>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</si>
  <si>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</si>
  <si>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</si>
  <si>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</si>
  <si>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</si>
  <si>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</si>
  <si>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</si>
  <si>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</si>
  <si>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</si>
  <si>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</si>
  <si>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</si>
  <si>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</si>
  <si>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</si>
  <si>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</si>
  <si>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</si>
  <si>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</si>
  <si>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</si>
  <si>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</si>
  <si>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</si>
  <si>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</si>
  <si>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</si>
  <si>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5 RESPONSABILIDAD EXTRACONTRACTUAL</t>
  </si>
  <si>
    <t>2022/03/22</t>
  </si>
  <si>
    <t>FERNANDO ALFONSO JIMENEZ GIL</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</si>
  <si>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</si>
  <si>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</si>
  <si>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</si>
  <si>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</si>
  <si>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</si>
  <si>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</si>
  <si>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</si>
  <si>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2022/03/29</t>
  </si>
  <si>
    <t>RAUL SILVA MARTA</t>
  </si>
  <si>
    <t>2022/03/30</t>
  </si>
  <si>
    <t>075 de 2022</t>
  </si>
  <si>
    <t>Adquirir  Certificados  Digitales de  Función  Pública  (Token)  con destino  a la  Dirección  Ejecutiva de Administración  Judicial  del  Consejo  Superior  de la Judicatura</t>
  </si>
  <si>
    <t>CAMERFIRMA COLOMBIA SAS</t>
  </si>
  <si>
    <t>2022/04/06</t>
  </si>
  <si>
    <t>077 DE 2022</t>
  </si>
  <si>
    <t>Contratarel servicio de elaboración e impresión de tarjetas profesionales de abogado.</t>
  </si>
  <si>
    <t>IDENTIFICACION PLASTICA S.A.S</t>
  </si>
  <si>
    <t>JAIME IVÁN BOCANEGRA VERGARA</t>
  </si>
  <si>
    <t>080 DE 2022</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</si>
  <si>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</si>
  <si>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LUIS FERNANDO CAICEDO TORRES</t>
  </si>
  <si>
    <t>JORGE ENRIQUE HERNANDEZ BECERRA</t>
  </si>
  <si>
    <t>081 DE 2022</t>
  </si>
  <si>
    <t>Apoyar a la Unidad Ejecutora (UEP) del Programa para la Transformación Digital de la Justicia en Colombia, contrato de préstamo 5283/OC-CO en los temas relacionados con la gestión administrativa.</t>
  </si>
  <si>
    <t>LILIAN JULIETH PULGARIN LARGO</t>
  </si>
  <si>
    <t>082 DE 2022</t>
  </si>
  <si>
    <t>Elaborar las TVD para las dependencias administrativas, corporaciones, despachos, oficinas y unidades judiciales cuyo Fondo Documental Acumulado es administrado por la Dirección Seccional de Administración Judicial de Bogotá.</t>
  </si>
  <si>
    <t>PROCESOS Y SERVICIOS S.A.S.</t>
  </si>
  <si>
    <t>084 DE 2022</t>
  </si>
  <si>
    <t>Realizar la construcción de la sede Judicial del municipio de Puerto Carreño (Vichada)</t>
  </si>
  <si>
    <t>BERMUDEZ SAS</t>
  </si>
  <si>
    <t>3 INTERVENTOR y SUPERVISOR</t>
  </si>
  <si>
    <t>Consorcio INGEALDEIC</t>
  </si>
  <si>
    <t>085 DE 2022</t>
  </si>
  <si>
    <t>Prestar el servicio de mantenimiento integral preventivo y correctivo, para los equipos y sistemas de seguridad instalados en el Palacio de Justicia “Alfonso Reyes Echandía” y sedes anexas en la ciudad de Bogotá D.C.</t>
  </si>
  <si>
    <t>CI COMERCIALIZADORA INTERNACIONAL SERVICIOS E INGENIERIA S.A.S</t>
  </si>
  <si>
    <t>087 DE 2022</t>
  </si>
  <si>
    <t>Certificar auditores en modelos de gestión, sistemas de gestión de calidad, seguridad y salud en el trabajo, seguridad informática, norma antisoborno, estructuras de alto nivel, articuladas a la NTC 6256:2021 y GTC 286:2021</t>
  </si>
  <si>
    <t xml:space="preserve">INSTITUTO COLOMBIANO DE NORMAS TÉCNICAS Y CERTIFICACIÓNICONTEC O ICONTEC O ICONTEC INTERNACIONAL. </t>
  </si>
  <si>
    <t>088 DE 2022</t>
  </si>
  <si>
    <t xml:space="preserve">Realizar la construcción de la sede judicial del municipio de Sincé-Sucre </t>
  </si>
  <si>
    <t>CONSORCIO SUPERIOR SINCÉ 2022</t>
  </si>
  <si>
    <t>CONSORCIO BETA</t>
  </si>
  <si>
    <t>089 DE 2022</t>
  </si>
  <si>
    <t>Realizar  la  construcción  de  las  sedes judiciales  de  los  municipios  de Mosquera-nariño y Francisco Pizarro –Nariño.</t>
  </si>
  <si>
    <t>GABRIEL ALEJANDRO GONZÁLEZ BARÓN</t>
  </si>
  <si>
    <t>CONSORCIO REAL NARIÑO 2022</t>
  </si>
  <si>
    <t>090 DE 2022</t>
  </si>
  <si>
    <t>Adquirir bonos canjeables con destinación exclusiva para vestido y calzado  para  la  dotación  de  los  empleados  de  la  Dirección  Ejecutiva  de  Administración Judicial</t>
  </si>
  <si>
    <t>C.I. MORASU S.A.S.</t>
  </si>
  <si>
    <t>091 DE 2022</t>
  </si>
  <si>
    <t>Prestar el servicio de transporte de elementos con destino a los DespachosJudiciales y dependencias administrativas de  la  Rama  Judicial  a  nivel  local  y nacional,</t>
  </si>
  <si>
    <t>PORTESDECOLOMBIA S.A.S.</t>
  </si>
  <si>
    <t>094 DE 2022</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</si>
  <si>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</si>
  <si>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KAREN PATRICIA GIRADO GONZÁLEZ</t>
  </si>
  <si>
    <t>095 DE 2022</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</si>
  <si>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</si>
  <si>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TULIO JOSE FUENTES CARRANZA</t>
  </si>
  <si>
    <t>096 DE 2022</t>
  </si>
  <si>
    <t>Apoyar técnicamente al Consejo Superior de la Judicatura en el marco del Programa de Transformación Digital de la Justicia en Colombia, contrato de préstamo 5283/OC-CO, y en articulación con la  Unidad  Ejecutora  del  Programa,  como  consultor  de  apoyo financiero.</t>
  </si>
  <si>
    <t>INGRID PAOLA GARNICA GIRALDO</t>
  </si>
  <si>
    <t>097 DE 2022</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</si>
  <si>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</si>
  <si>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SOFÍA RAMÍREZ SALCEDO</t>
  </si>
  <si>
    <t>098 DE 2022</t>
  </si>
  <si>
    <t>Apoyar  al  Consejo  Superior  de  la  Judicatura  en  el  marco  del programa   para   la   Transformación   Digital   de   la Justicia   en Colombia, contrato de préstamo 5283/OC-CO, en articulación con la  Unidad  Ejecutora  del  Programa  como  consultor  en  derecho procesal.</t>
  </si>
  <si>
    <t>KARIN IRINA KUHFELDT SALAZAR</t>
  </si>
  <si>
    <t>099 DE 2022</t>
  </si>
  <si>
    <t xml:space="preserve">Realizar la construcción de la sede judicial del municipio de Aguachica – Cesar  </t>
  </si>
  <si>
    <t>CONSORCIO DEL NORTE</t>
  </si>
  <si>
    <t>CONSORCIO INGEALDEIC</t>
  </si>
  <si>
    <t>100 DE 2022</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</si>
  <si>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</si>
  <si>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ANA MARÍA MONCADA RUBIO</t>
  </si>
  <si>
    <t>101 DE 2022</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</si>
  <si>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</si>
  <si>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DUNIA SEMMIR MONTAÑÉZ JIMÉNEZ</t>
  </si>
  <si>
    <t>102 DE 2022</t>
  </si>
  <si>
    <t>"Realizar la interventoría técnica, administrativa, jurídica, financiera, contable y ambiental al contrato que suscriba la Entidad con el objeto de “Realizar la construcción de la sede judicial del municipio de AguachicaCesar” "</t>
  </si>
  <si>
    <t>103 DE 2022</t>
  </si>
  <si>
    <t>Realizar la interventoría técnica, administrativa, jurídica, financiera, contable y  ambiental  al  contrato  de  obra  que  suscriba  la  Entidad  con  el  objeto  de “Realizar la construcción de la sede judicial del municipio de Puerto Carreño –Vichada”.</t>
  </si>
  <si>
    <t>JUAN MANUEL PIÑEROS PIÑEROS</t>
  </si>
  <si>
    <t>104 DE 2022</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</si>
  <si>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</si>
  <si>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YECID EDGARDO RODRÍGUEZ BELLO</t>
  </si>
  <si>
    <t>105 DE 2022</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</si>
  <si>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</si>
  <si>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 xml:space="preserve">MARÍA ANGÉLICA RÍOS COBAS </t>
  </si>
  <si>
    <t>108 DE 2022</t>
  </si>
  <si>
    <t>Prestar  los  servicios  profesionales  especializados  en  el  Despacho  delDirector Ejecutivo de Administración Judicial.</t>
  </si>
  <si>
    <t>109 DE 2022</t>
  </si>
  <si>
    <t>Realizar la interventoría técnica, administrativa, jurídica, financiera, 
contable y ambiental al contrato de obra que suscriba la Entidad con el 
objeto de "Realizar la construcción de las sedes judiciales de los 
municipios de Mosquera-Nariño y Francisco Pizarro - Nariño".</t>
  </si>
  <si>
    <t>110 DE 2022</t>
  </si>
  <si>
    <t>Realizar auditorías externas en Gestión de Calidad y Ambiental y Norma y Guía Técnica de la Rama Judicial que dencumplimiento a los requisitos de normas NTC ISO 9001:2015, NTC ISO 14001: 2015, Norma y Guía Técnica de la RamaJudicial NTC 6256:2021 y GTC 286:2021.</t>
  </si>
  <si>
    <t>INSTITUTO COLOMBIANO DE NORMAS TÉCNICAS Y CERTIFICACIÓN ICONTEC, O ICONTEC O ICONTEC INTERNACIONAL</t>
  </si>
  <si>
    <t>DIANA  JAHEL BUITRAGO  GARAVITO</t>
  </si>
  <si>
    <t>112 DE 2022</t>
  </si>
  <si>
    <t>Adquirir el mantenimiento anual de las 160 licencias de Appeon para los aplicativos Fondos Especiales y SICOF</t>
  </si>
  <si>
    <t>DORA SISTEMAS COLOMBIA SAS</t>
  </si>
  <si>
    <t>JORGE ELIÉCER PACHÓN BALLÉN
MILENA CECILIA DONADO SIERRA</t>
  </si>
  <si>
    <t>114 DE 2022</t>
  </si>
  <si>
    <t>Realizar la interventoría técnica, administrativa, jurídica, financiera, contable y
ambiental al contrato de obra que suscriba la Entidad con el objeto de "Realizar
la construcción de la sede judicial del municipio de Sincé-Sucre".</t>
  </si>
  <si>
    <t>FERNANDO ALFONSO
JIMENEZ GIL</t>
  </si>
  <si>
    <t>115 DE 2022</t>
  </si>
  <si>
    <t>Realizar adecuación de las zonas de trabajo ubicadas en las oficinas del Piso 9 Torre B del Centro Comercial Avenida Chile en la ciudad de Bogotá, D.C.</t>
  </si>
  <si>
    <t>EDWIN PARADA CALVO</t>
  </si>
  <si>
    <t>DANIEL MERCHÁN CEPEDA</t>
  </si>
  <si>
    <t>116 DE 2022</t>
  </si>
  <si>
    <t>Adquirir mobiliario y enseres para la dotación y el funcionamiento de
espacios designados como salas amigas de la familia lactante en el entorno laboral y
comedores comunitarios con destino a los servidores de la Rama Judicial</t>
  </si>
  <si>
    <t>LABINST S.A.S. EN REORGANIZACIÓN</t>
  </si>
  <si>
    <t>117 DE 2022</t>
  </si>
  <si>
    <t>Prestar el servicio de mantenimiento preventivo y correctivo, para las plantas eléctricas de propiedad de la Rama Judicial</t>
  </si>
  <si>
    <t>RIDA SOLUCIONES INTEGRALES SAS</t>
  </si>
  <si>
    <t>JOAQUÍN MAURICIO DÍAZ  CASAS</t>
  </si>
  <si>
    <t>118 DE 2022</t>
  </si>
  <si>
    <t>AdquirireinstalarcortinasenrollablesdoblefunciónyBlackoutcondestinoalConsejoSuperiordelaJudicaturayalConsejode Estado</t>
  </si>
  <si>
    <t>CESMI S.A.S.</t>
  </si>
  <si>
    <t>SERGIO  LUIS DUARTE LOBO</t>
  </si>
  <si>
    <t>119 DE 2022</t>
  </si>
  <si>
    <t>Prestar el Servicio de Intermediación de Seguros, Asesoría y Asistencia Especializada para elmanejo del programa de seguros y de las pólizas que cubren los riesgos relativos a los bienes eintereses asegurables, el seguro de vida, de la NACION - CONSEJO SUPERIOR DE LAJUDICATURA, así como de aquellos por los cuales sea o fuere legalmente responsable</t>
  </si>
  <si>
    <t>UNIÓN TEMPORALMARSH-AON-WILLIS 006 -2022</t>
  </si>
  <si>
    <t>120 DE 2022</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</si>
  <si>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</si>
  <si>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ANDREA CAMILA GIL SILVA</t>
  </si>
  <si>
    <t>121 DE 2022</t>
  </si>
  <si>
    <t>CAMILO ANDRÉS DÍAZ PINZÓN</t>
  </si>
  <si>
    <t xml:space="preserve">MARÍA CLAUDIA DIAZ LÓPEZ	  </t>
  </si>
  <si>
    <t>122 DE 2022</t>
  </si>
  <si>
    <t>Prestar los servicios de apoyo a la gestión en la División de Asuntos Laborales de laUnidad de Recursos Humanos</t>
  </si>
  <si>
    <t>JUAN FELIPE MOGOLLÓN LÓPEZ</t>
  </si>
  <si>
    <t>123 DE 2022</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</si>
  <si>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</si>
  <si>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ROBERTO PARDO SILVA</t>
  </si>
  <si>
    <t>124 DE 2022</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</si>
  <si>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</si>
  <si>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CESAR AUGUSTO ZAPATA URREA</t>
  </si>
  <si>
    <t>125 DE 2022</t>
  </si>
  <si>
    <t>Prestar  los  servicios  de  apoyo  a  la  gestión  en  la  División  de  Asuntos Laborales de la Unidad de Recursos Humanos.</t>
  </si>
  <si>
    <t>YADIRA GARCÍA RODRÍGUEZ</t>
  </si>
  <si>
    <t>126 DE 2022</t>
  </si>
  <si>
    <t>Apoyar técnicamente al Consejo Superior de la Judicatura 
en el marco del programa para la Transformación Digital de 
la Justicia en Colombia, contrato de préstamo 5283/OC_x0002_CO, en articulación con la Unidad Ejecutora del Programa 
como ingeniero de apoyo en infraestructura de redes y 
servidores</t>
  </si>
  <si>
    <t>JORGE DAVID ARÉVALO CASTILLA</t>
  </si>
  <si>
    <t>CARLOS FERNANDO GALINDO</t>
  </si>
  <si>
    <t>WILLIAM OMAR CARO CASTELLANOS</t>
  </si>
  <si>
    <t>1 SERIEDAD DE LA OFERTA</t>
  </si>
  <si>
    <t>1 ANTICIPOS</t>
  </si>
  <si>
    <t>2 FIDUCIA MERCANTIL EN GARANTÍA</t>
  </si>
  <si>
    <t>2 PAGO ANTICIPADO</t>
  </si>
  <si>
    <t>3 GARANTÍAS BANCARIAS A PRIMER REQUERIMIENTO</t>
  </si>
  <si>
    <t>3 ESTABILIDAD_CALIDAD DE LA OBRA</t>
  </si>
  <si>
    <t>4 CUATRO VECES</t>
  </si>
  <si>
    <t>4 NO SE DILIGENCIA INFORMACIÓN PARA ESTE FORMULARIO EN ESTE PERÍODO DE REPORTE</t>
  </si>
  <si>
    <t>4 CÉDULA DE EXTRANJERÍA</t>
  </si>
  <si>
    <t>4 ENDOSO EN GARANTÍA DE TÍTULOS VALORES</t>
  </si>
  <si>
    <t>4 PAGO DE SALARIOS_PRESTACIONES SOCIALES LEGALES</t>
  </si>
  <si>
    <t>5 DEPÓSITO DE DINERO EN GARANTÍA</t>
  </si>
  <si>
    <t>6 BUEN MANEJO_CORRECTA INVERSIÓN DEL ANTICIPO</t>
  </si>
  <si>
    <t>7 CALIDAD_CORRECTO FUNCIONAMIENTO DE LOS BIENES SUMISTRADOS</t>
  </si>
  <si>
    <t>8 OCHO VECES</t>
  </si>
  <si>
    <t>8 CALIDAD DL SERVICIO</t>
  </si>
  <si>
    <t>9 NUEVE VECES</t>
  </si>
  <si>
    <t>9 CONTRATO D GARANTÍA BANCARIA</t>
  </si>
  <si>
    <t>10 DIEZ VECES</t>
  </si>
  <si>
    <t>10 CARTA DE CRÉDITO STAND-BY</t>
  </si>
  <si>
    <t>11 ONCE VECES</t>
  </si>
  <si>
    <t>11 NO SE DILIGENCIA INFORMACIÓN PARA ESTE FORMULARIO EN ESTE PERÍODO DE REPORTE</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</si>
  <si>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</si>
  <si>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</si>
  <si>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</si>
  <si>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</si>
  <si>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</si>
  <si>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</si>
  <si>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</si>
  <si>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</si>
  <si>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</si>
  <si>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</si>
  <si>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</si>
  <si>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</si>
  <si>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</si>
  <si>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</si>
  <si>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</si>
  <si>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</si>
  <si>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</si>
  <si>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</si>
  <si>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</si>
  <si>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</si>
  <si>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</si>
  <si>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</si>
  <si>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</si>
  <si>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</si>
  <si>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</si>
  <si>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</si>
  <si>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</si>
  <si>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</si>
  <si>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</si>
  <si>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</si>
  <si>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</si>
  <si>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</si>
  <si>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</si>
  <si>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</si>
  <si>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</si>
  <si>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</si>
  <si>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</si>
  <si>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31 TREINTA Y UN VECES</t>
  </si>
  <si>
    <t>43 CUMPLIM+ BUEN MANEJO_CORRECTA INVER  DL ANTICIPO</t>
  </si>
  <si>
    <t>32 TREINTA Y DOS VECES</t>
  </si>
  <si>
    <t xml:space="preserve">44 CUMPLIM+ CALIDAD_CORRECTO FUNCIONAM D LOS BIENES SUMIN </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</si>
  <si>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</si>
  <si>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</si>
  <si>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</si>
  <si>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</si>
  <si>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</si>
  <si>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</si>
  <si>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</si>
  <si>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</si>
  <si>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</si>
  <si>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</si>
  <si>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</si>
  <si>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</si>
  <si>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</si>
  <si>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</si>
  <si>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</si>
  <si>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</si>
  <si>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</si>
  <si>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</si>
  <si>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</si>
  <si>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</si>
  <si>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</si>
  <si>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</si>
  <si>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</si>
  <si>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</si>
  <si>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</si>
  <si>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</si>
  <si>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</si>
  <si>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</si>
  <si>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</si>
  <si>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</si>
  <si>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</si>
  <si>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</si>
  <si>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</si>
  <si>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</si>
  <si>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</si>
  <si>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</si>
  <si>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</si>
  <si>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</si>
  <si>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</si>
  <si>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NÚMERO DE ORDEN</t>
  </si>
  <si>
    <t>FECHA EXPEDICIÓN DE LA ORDEN</t>
  </si>
  <si>
    <t>OBJETO DE LA ORDEN</t>
  </si>
  <si>
    <t>VALOR TOTAL DE LA ORDEN</t>
  </si>
  <si>
    <t>PLAZO DE LA ORDEN</t>
  </si>
  <si>
    <t>NÚMERO DE CONVENIO o CONTRATO</t>
  </si>
  <si>
    <t>FECHA SUSCRIPCIÓN CONVENIO o CONTRATO</t>
  </si>
  <si>
    <t>OBJETO DEL CONVENIO o CONTRATO</t>
  </si>
  <si>
    <t>VALOR TOTAL DEL CONVENIO o CONTRATO (En pesos)</t>
  </si>
  <si>
    <t>ENTIDAD : NOMBRE COMPLETO</t>
  </si>
  <si>
    <t>PLAZO</t>
  </si>
  <si>
    <t>FECHA INCIO CONVENIO o CONTRATO</t>
  </si>
  <si>
    <t>FECHA TERMINACIÓN CONVENIO o CONTRATO</t>
  </si>
  <si>
    <t>1 CONTRATO / CONVENIO INTERADMINISTRATIVO</t>
  </si>
  <si>
    <t>018 DE 2012</t>
  </si>
  <si>
    <t>El comodante entregará al comodatario y este recibe a título de comodato o préstamo de uso, el bien inmueble denominado Casa Blanca, ubicado en la Calle 84 No. 9 –32 en la ciudad de Bogotá. A este inmueble le corresponde el folio de matrícula inmobiliaria N° 50c -188972 de la Oficina de Registro de Instrumentos Públicos de Bogotá y la referencia catastral.</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</si>
  <si>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</si>
  <si>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</si>
  <si>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</si>
  <si>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</si>
  <si>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</si>
  <si>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</si>
  <si>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</si>
  <si>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</si>
  <si>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</si>
  <si>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</si>
  <si>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</si>
  <si>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</si>
  <si>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031 DE 2018</t>
  </si>
  <si>
    <t xml:space="preserve">Establecer mecanismos que permitan la articulación y enlace de los sistemas e interfaces de información de las partes con el fin de que cada entidad pueda desarrollar de manera óptima sus obligaciones, en el marco de la política pública de atención y reparación integral a las víctimas del conflicto armado interno. </t>
  </si>
  <si>
    <t>SUPERINTENDENCIA DE NOTARIADO Y REGISTRO</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</si>
  <si>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</si>
  <si>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</si>
  <si>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</si>
  <si>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</si>
  <si>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</si>
  <si>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</si>
  <si>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</si>
  <si>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</si>
  <si>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</si>
  <si>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</si>
  <si>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</si>
  <si>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</si>
  <si>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</si>
  <si>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</si>
  <si>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</si>
  <si>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</si>
  <si>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</si>
  <si>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</si>
  <si>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</si>
  <si>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</si>
  <si>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</si>
  <si>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</si>
  <si>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</si>
  <si>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</si>
  <si>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</si>
  <si>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</si>
  <si>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</si>
  <si>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</si>
  <si>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</si>
  <si>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</si>
  <si>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</si>
  <si>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</si>
  <si>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</si>
  <si>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</si>
  <si>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</si>
  <si>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</si>
  <si>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</si>
  <si>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</si>
  <si>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</si>
  <si>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</si>
  <si>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</si>
  <si>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</si>
  <si>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</si>
  <si>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</si>
  <si>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</si>
  <si>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</si>
  <si>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</si>
  <si>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</si>
  <si>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</si>
  <si>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</si>
  <si>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</si>
  <si>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</si>
  <si>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</si>
  <si>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2021/05/26</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</si>
  <si>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</si>
  <si>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</si>
  <si>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</si>
  <si>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</si>
  <si>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</si>
  <si>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</si>
  <si>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</si>
  <si>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</si>
  <si>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</si>
  <si>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</si>
  <si>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097 DE 2021</t>
  </si>
  <si>
    <t>ORGANIZACIÓN Y ESTRUCTURACIÓN DIGITAL DE LOS EXPEDIENTES EN GESTIÓN PARA LA CORTE SUPREMA DE JUSTICIA EN LAS SALAS LABORAL, PENAL, DE INSTRUCCIÓN Y CIVIL.</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</si>
  <si>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</si>
  <si>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</si>
  <si>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</si>
  <si>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</si>
  <si>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</si>
  <si>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</si>
  <si>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</si>
  <si>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</si>
  <si>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</si>
  <si>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</si>
  <si>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</si>
  <si>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</si>
  <si>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</si>
  <si>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</si>
  <si>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</si>
  <si>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</si>
  <si>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</si>
  <si>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</si>
  <si>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</si>
  <si>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</si>
  <si>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</si>
  <si>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</si>
  <si>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</si>
  <si>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</si>
  <si>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</si>
  <si>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</si>
  <si>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</si>
  <si>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079 DE 2022</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</si>
  <si>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</si>
  <si>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ASOCIACION DE RECICLADORES PUERTA DE ORO BOGOTA</t>
  </si>
  <si>
    <t>107 DE 2022</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</si>
  <si>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</si>
  <si>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FUNDACIÓN  UNIVERSITARIA  LOS  LIBERTADORES</t>
  </si>
  <si>
    <t>111 DE 2022</t>
  </si>
  <si>
    <t>UNIVERSIDAD AUTONOMA DE BUCARAMANGA UNAB</t>
  </si>
  <si>
    <t>127 DE 2022</t>
  </si>
  <si>
    <t>UNIVERSIDAD EL BOSQUE</t>
  </si>
  <si>
    <t>128 DE 2022</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</si>
  <si>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</si>
  <si>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2 CONVENIO DE COOPERACIÓN (NACIONAL / INTERNACIONAL)</t>
  </si>
  <si>
    <t>2 RUT - REGISTRO ÚNICO TIBUTARIO</t>
  </si>
  <si>
    <t>5 NO SE TIENE ESTE TIPO DE SEGUIMIENTO EN EL CONTRATO o CONVENIO</t>
  </si>
  <si>
    <t>129 DE 2022</t>
  </si>
  <si>
    <t>130 DE 2022</t>
  </si>
  <si>
    <t>131 DE 2022</t>
  </si>
  <si>
    <t>132 DE 2022</t>
  </si>
  <si>
    <t>133 DE 2022</t>
  </si>
  <si>
    <t>134 DE 2022</t>
  </si>
  <si>
    <t>137 DE 2022</t>
  </si>
  <si>
    <t>138 DE 2022</t>
  </si>
  <si>
    <t>139 DE 2022</t>
  </si>
  <si>
    <t>140 DE 2022</t>
  </si>
  <si>
    <t>141 DE 2022</t>
  </si>
  <si>
    <t>142 DE 2022</t>
  </si>
  <si>
    <t>143 DE 2022</t>
  </si>
  <si>
    <t>144 DE 2022</t>
  </si>
  <si>
    <t>145 DE 2022</t>
  </si>
  <si>
    <t>146 DE 2022</t>
  </si>
  <si>
    <t>147 DE 2022</t>
  </si>
  <si>
    <t>149 DE 2022</t>
  </si>
  <si>
    <t>152 DE 2022</t>
  </si>
  <si>
    <t>153 DE 2022</t>
  </si>
  <si>
    <t>155 DE 2022</t>
  </si>
  <si>
    <t>156 DE 2022</t>
  </si>
  <si>
    <t>157 DE 2022</t>
  </si>
  <si>
    <t>158 DE 2022</t>
  </si>
  <si>
    <t>159 DE 2022</t>
  </si>
  <si>
    <t>160 DE 2022</t>
  </si>
  <si>
    <t>161 DE 2022</t>
  </si>
  <si>
    <t>162 DE 2022</t>
  </si>
  <si>
    <t>163 DE 2022</t>
  </si>
  <si>
    <t>164 DE 2022</t>
  </si>
  <si>
    <t>165 DE 2022</t>
  </si>
  <si>
    <t>166 DE 2022</t>
  </si>
  <si>
    <t>167 DE 2022</t>
  </si>
  <si>
    <t>168 DE 2022</t>
  </si>
  <si>
    <t>169 DE 2022</t>
  </si>
  <si>
    <t xml:space="preserve">Prestar el servicio especializado de actualización, mantenimiento y soporte a usuarios del Sistema de Información Administrativo SICOF – Módulo Inventarios-activos fijos. </t>
  </si>
  <si>
    <t>Prestar el servicio de soporte, mantenimiento y actualización del aplicativo de Fondos Especiales.</t>
  </si>
  <si>
    <t>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</si>
  <si>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Contratar a monto agotable, la prestación de los servicios de organización, producción yejecución de las actividades académicas en modalidad presencial o mixto, que incluyenservicios tecnológicos, servicios logísticos de alojamiento, alimentación, auditorios, ayudas audiovisuales, transporte terrestre y fluvial, materiales académicos y los demás contempladosen el anexo técnico que se requieran para el desarrollo y ejecución de las actividadesacadémicas que integran el Plan de Formación</t>
  </si>
  <si>
    <t>Prestar los servicios de apoyo a la gestión de la División de Estructuración de proyectos en la Unidad de Infraestructura Física.</t>
  </si>
  <si>
    <t xml:space="preserve">Realizar  acompañamiento  técnico  en  el  proceso  de  implementación, implantación,  mantenimiento  y  mejora,  de  los  Sistemas  Integrados  de Gestión de la Rama Judicial, con base en la NTC 6256:2021, Guía GTC 286:2021,  NTC  ISO  9001:2015;  NTC  14001:2015  articuladas  con  el Modelo Integrado de Planeación y Gestión. </t>
  </si>
  <si>
    <t xml:space="preserve">Prestar Servicios Profesionales de abogado en la División de Contratos de la Unidad de Compras Públicas. </t>
  </si>
  <si>
    <t>Prestar los servicios de apoyo en el soporte técnico al aplicativo de nómina - Efinómina</t>
  </si>
  <si>
    <t>Realizar las obras de Impermeabilización de Plazoleta central del Palacio de Justicia “Alfonso Reyes Echandía” de Bogotá D.C. -Fase I.</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</si>
  <si>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</si>
  <si>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Prestar los servicios como profesional de apoyo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</si>
  <si>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Apoyar técnicamente al Consejo Superior de la Judicatura en el marco del programa para la Transformación Digital de la Justicia en Colombia, contrato de préstamo 5283/OC-CO, en articulación con la Unidad Ejecutora del Programa como analista de procesos.</t>
  </si>
  <si>
    <t xml:space="preserve">Realizar la Interventoría técnica, administrativa, jurídica, financiera, contable y ambiental al contrato de obra pública que resulte adjudicado de la licitación pública cuyo objeto es Realizar las obras de Impermeabilización de Plazoleta central del Palacio de Justicia Alfonso Reyes Echandía de Bogotá D.C. Fase I. </t>
  </si>
  <si>
    <t>Prestar los servicios profesionales de abogado en la División de Asuntos Laborales de la Unidad de Recursos Humanos</t>
  </si>
  <si>
    <t>Prestar los servicios profesionales como arquitecta para contribuir con el logro de los objetivos y metas del Grupo de Proyectos Especiales de Infraestructura.</t>
  </si>
  <si>
    <t>Adquirir astas y banderas con destino a la Rama Judicial</t>
  </si>
  <si>
    <t xml:space="preserve">Realizar  los  Estudios  y  Diseños  para  las  Sedes  Judiciales  de  Orocué (Casanare),  Bolívar  (Cauca),  Concordia  (Magdalena),  Barrancominas (Guainía),   La   Primavera   (Vichada),   Neiva   (Huila)   y   Zipaquirá (Cundinamarca). </t>
  </si>
  <si>
    <t>Prestar la Interventoría integral a la adquisición de los servicios, elementos y recursos de conectividad, telecomunicaciones e internet para la Rama Judicial a Nivel nacional</t>
  </si>
  <si>
    <t>Prestar los servicios profesionales como contadora para la realización de las pruebas yverificación del recibo a satisfacción de nómina y módulos complementarios del contrato 149de 2019.</t>
  </si>
  <si>
    <t>Apoyar técnicamente al Consejo Superior de la Judicatura en el marco del programa para laTransformación Digital de la Justicia en Colombia, contrato de préstamo 5283/OC-CO, en articulación con la Unidad Ejecutora del Programa como ingeniero de apoyo en infraestructura de almacenamiento y cómputo</t>
  </si>
  <si>
    <t>Contratar la inscripción de doce (12) servidores judiciales para participar en el XXIX SIMPOSIO NACIONAL DE JUECES Y FISCALES, a realizarse en Medellín, del 24 al 26 de agosto de 2022, en modalidad presencial, de conformidad con las especificaciones contenidas en los estudios previos y la propuesta técnica y económica elaborada por el contratista.</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</si>
  <si>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</si>
  <si>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</si>
  <si>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</si>
  <si>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ymódulos complementarios a nivel nacional.</t>
  </si>
  <si>
    <t>Contratar los servicios especializados para el acompañamiento, implementación, diseño, ejecución, seguimiento y gestión de las estrategias de gestión del cambio y comunicaciones en la Rama Judicial, para que apoye, facilite y coadyuve a conseguir la implementación exitosa de los procesos de transformación digital y las comunicaciones, su uso, apropiación y adopción de los proyectos e iniciativas que componen el PETD.</t>
  </si>
  <si>
    <t>Prestar la asesoría, apoyo y capacitación a los liquidadores del Grupo de Sentencias yConciliaciones en temas contables y realizar liquidaciones de conciliaciones judiciales y mandamientos ejecutivos que el área de procesos y direcciones seccionales lo solicitan</t>
  </si>
  <si>
    <t>Prestar  los  servicios  profesionales  en  el  Grupo  de  Sentencias  y Conciliaciones  de  la  Unidad  de  Asistencia  Legal  de  la  Dirección Ejecutiva  de  Administración  Judicial  del  Consejo  Superior  de  la Judicatura  en  las  actividades  relacionadas  con  la  revisión  de  la liquidación de Sentencias.</t>
  </si>
  <si>
    <t>Prestar los servicios profesionales de abogado para apoyar las actividades relacionadas con las funciones de defensajudicial y extrajudicial de la Dirección Ejecutiva de Administración Judicial.</t>
  </si>
  <si>
    <t>Prestar los servicios de apoyo a la gestión en el Grupo de Sentencias y Conciliaciones de la Unidad de Asistencia Legal en los procesos que se liquiden en vigencia actual y seguimiento a toda la cadena presupuestal.</t>
  </si>
  <si>
    <t>Prestar  los  servicios  de  apoyo  a  la  gestión  en  el  Grupo  de  Sentencias  y Conciliaciones de la Unidad de Asistencia Legal en el estudio de contratos de cesión de crédito de los derechos económicos.</t>
  </si>
  <si>
    <t>Contratar la adecuación del sistema integral de protección contra rayos y puesta  a  tierra  para  el  Palacio  de  Justicia  de  Bogotá  “Alfonso  Reyes Echandía", Sede anexa y Calle 72</t>
  </si>
  <si>
    <t xml:space="preserve">Prestar los servicios de apoyo a la digitalización de los expedientes administrativos e incorporación de cuentas de cobro en aplicativo de liquidación de sentencias. </t>
  </si>
  <si>
    <t>ADA S.A.S.</t>
  </si>
  <si>
    <t xml:space="preserve">BRV INGENIERIA Y PLANEACIÓN SAS </t>
  </si>
  <si>
    <t>TELEVISIÓN REGIONAL DEL ORIENTE LIMITADA CANAL TRO –TROLTDA</t>
  </si>
  <si>
    <t>LUIS MIGUEL BADOVINAC RIVERA</t>
  </si>
  <si>
    <t>UNDERNET DE COLOMBIA SAS</t>
  </si>
  <si>
    <t>MARIA ALEJANDRA MONTOYA MEJIA</t>
  </si>
  <si>
    <t>EDISON FERNANDO TORRES BASTIDAS</t>
  </si>
  <si>
    <t>GRUPO EMPRESARIAL INVERSIONES Y CONSTRUCCIONES CIA S.A.S. - INCO S.A.S.</t>
  </si>
  <si>
    <t xml:space="preserve">TANNY LILIANA GARCIA LIZARAZO </t>
  </si>
  <si>
    <t>JUAN FELIPE DEVIA RODRIGUEZ</t>
  </si>
  <si>
    <t>LUISA FERNANDA CAMACHO AVENDAÑO</t>
  </si>
  <si>
    <t>LOGIA 3 ASOCIADOS SAS</t>
  </si>
  <si>
    <t>JORGE LEONARDO REYES APONTE</t>
  </si>
  <si>
    <t>MARIA CAMILAANDREA PERDOMO GUERRERO</t>
  </si>
  <si>
    <t>NICOLÁS BRACK CASTAÑEDA</t>
  </si>
  <si>
    <t>CONSORCIO JMS-C</t>
  </si>
  <si>
    <t>CONSULTORA CAPITAL S.A.S. - BIC</t>
  </si>
  <si>
    <t>SANDRA LULIETH GÓMEZ GÓMEZ</t>
  </si>
  <si>
    <t>JORGE IGNACIO BLANCO</t>
  </si>
  <si>
    <t>COLEGIO DE JUECES Y FISCALES DE ANTIOQUIA</t>
  </si>
  <si>
    <t>ANNY JOHANNA MARTÍNEZ QUINCHE</t>
  </si>
  <si>
    <t>LEIDY STEPHANÍA GARCÍA CORREDOR</t>
  </si>
  <si>
    <t>CLAUDIA MILENA RAMÍREZ HERNÁNDEZ</t>
  </si>
  <si>
    <t>UNIÓN TEMPORAL AB GESTIÒN DEL CAMBIO 2022</t>
  </si>
  <si>
    <t>MARIA ALEJANDRA LADRÓN DE GUEVARA LÓPEZ</t>
  </si>
  <si>
    <t>SILVIA VALENZUELA VALBUENA</t>
  </si>
  <si>
    <t>MARTHA CECILIA RODRIGUEZ MORA</t>
  </si>
  <si>
    <t>KEILY CATERINE CORREDOR ALFONSO</t>
  </si>
  <si>
    <t>FAIZULY DAIAN PACHECO ALVAREZ</t>
  </si>
  <si>
    <t>CONSORCIO AG</t>
  </si>
  <si>
    <t>MARTHA LILIANA GOMEZ TRIANA</t>
  </si>
  <si>
    <t>NESTOR ABDON MESA HERREARA</t>
  </si>
  <si>
    <t>ANGELA ARANZAZU MONYOYA</t>
  </si>
  <si>
    <t>MARIA CLAUDIA DÍAZ LÓPEZ</t>
  </si>
  <si>
    <t>SANDY YANETH LÓPEZ PARARROYO</t>
  </si>
  <si>
    <t>BELSY  YOHANA PUENTES  DUARTE</t>
  </si>
  <si>
    <t>RICARDO VARELA ACOSTA</t>
  </si>
  <si>
    <t xml:space="preserve">JOSE MIGUEL CUBILLOS MUNCA </t>
  </si>
  <si>
    <t>MAYRA ALEJANDRA VARGAS LÓPEZ</t>
  </si>
  <si>
    <t>SUMIMAS S.A.S.</t>
  </si>
  <si>
    <t>160 DE 2021</t>
  </si>
  <si>
    <t>REALIZAR EL AVALUÓ DE LOS BIENES MUEBLES Y VEHÍCULOS DE PROPIEDAD DE LA RAMA JUDICIAL.</t>
  </si>
  <si>
    <t>GUSTAVO ADOLFO FORERO GONZALEZ</t>
  </si>
  <si>
    <t>170 DE 2022</t>
  </si>
  <si>
    <t>171 DE 2022</t>
  </si>
  <si>
    <t>172 DE 2022</t>
  </si>
  <si>
    <t>173 DE 2022</t>
  </si>
  <si>
    <t>174 DE 2022</t>
  </si>
  <si>
    <t>175 DE 2022</t>
  </si>
  <si>
    <t>176 DE 2022</t>
  </si>
  <si>
    <t>177 DE 2022</t>
  </si>
  <si>
    <t>178 DE 2022</t>
  </si>
  <si>
    <t>179 DE 2022</t>
  </si>
  <si>
    <t>181 DE 2022</t>
  </si>
  <si>
    <t>183 DE 2022</t>
  </si>
  <si>
    <t>186 DE 2022</t>
  </si>
  <si>
    <t>Prestar servicios de consultoría individual como profesional del derecho experto(a) en litigio oral para apoyar a la Rama Judicial en el fortalecimiento del sistema de justicia a través del desarrollo de un protocolo para la realización de audiencias.</t>
  </si>
  <si>
    <t>Realizar la propuesta estratégica del Plan Sectorial de Desarrollo (PSD), a partir de los insumos entregados por la Rama Judicial, utilizando una metodología de formulación, monitoreo y evaluación de política pública.</t>
  </si>
  <si>
    <t>Prestar servicios de consultoría individual como profesional del derecho experto(a) en derecho procesal y probatorio para apoyar a la Rama Judicial en el fortalecimiento del sistema de justicia a través del sesarrollo de un protocolo para la realización de audiencias.  Las actividades correspondientes al desarrollo de este objeto se  encuentran  en  los Términos  de  Referencia correspondientes,  incluidos  en  el  Anexo  A  del  presente Contrato.</t>
  </si>
  <si>
    <t>Contratar la inscripciónde treinta (30) servidores judiciales para participar en   el   Seminario   de   Actualización   en   Liquidación   de   Pensiones   del Régimen de Ahorro Individual con Solidaridad, en modalidad presencial.</t>
  </si>
  <si>
    <t xml:space="preserve">Prestar los servicios como profesional de apoyo en tecnología orientada  a  la  función  judicial,  a  la  Unidad  Ejecutora  del Programa – UEP, para lograr el cumplimiento de las metas e indicadores del programa en el marco del Contrato de Préstamo BID   5283/OC-CO   para   financiar   el   Programa   de Transformación Digital de la Justicia en Colombia. </t>
  </si>
  <si>
    <t>Contratar la inscripción de ochenta (80) servidores judiciales para su participación y capacitación en el XLIII Congreso Colombiano de Derecho Procesal.</t>
  </si>
  <si>
    <t>Adquirir consumibles para la impresora marca Fargo, al servicio de la Unidad de Registro Nacional de Abogados</t>
  </si>
  <si>
    <t>RealizarlainterventoríaTécnica,Ambiental,Administrativa,Jurídica,FinancierayContablealcontratodeobra que suscriba la Entidad con el objeto de “adecuación Sistema  integral  de  protección  contra  rayos  ypuestaatierraparaelPalaciodeJusticiadeBogotá“AlfonsoReyesEchandía",  SedeanexayCalle72</t>
  </si>
  <si>
    <t>Prestar el servicio de mantenimiento y soporte del Sitema de Gestión de Correspondencia y Archivo de Documentos Oficiales- SIGOBius en la Corte Constitucional, Consejo de Estado y Consejo Superior de la Judicatura</t>
  </si>
  <si>
    <t>Prestar  servicios profesionales  especializados  en  asuntos  jurídicos  y contractuales en el Despacho de la Directora Ejecutiva de Administración Judicial.</t>
  </si>
  <si>
    <t>Adquirir  consumibles  para  impresora  marca  OKI,  con  destino  a  la Rama Judicia</t>
  </si>
  <si>
    <t>Adquirir  Vehículos  blindados  Nivel  IIIA  Camionetas  Station  W agon  4x4 para  la  implementación  de  Esquemas  de  protección  de  funcionarios judiciales  clasificados  con  nivel  de  riesgo  por  el  cumplimiento  de  sus funciones.</t>
  </si>
  <si>
    <t>Prestar el servicio de practica de exámenes de tamizaje cardiovascular y para cáncer (próstata-mama) a los servidores judiciales del nivel central de la Rama Judicial y valoración médica para la lectura de los mismos</t>
  </si>
  <si>
    <t>HARRY FERNANDO MORA MAYORGA</t>
  </si>
  <si>
    <t>JUANITA DURÁN VÉLEZ</t>
  </si>
  <si>
    <t>ALEXANDER VELASCO BARÓN</t>
  </si>
  <si>
    <t>UNIVERSIDAD EXTERNADO DE COLOMBIA</t>
  </si>
  <si>
    <t xml:space="preserve">LESLIE ROCÍO CRUZ CHACÓN </t>
  </si>
  <si>
    <t>INSTITUTO COLOMBIANO DE DERECHO PROCESAL</t>
  </si>
  <si>
    <t>IDENTICO SA S</t>
  </si>
  <si>
    <t>PROGRAMA DE LAS NACIONES UNIDAS PARA EL DESARROLLO PNUD</t>
  </si>
  <si>
    <t>MARTHA CATALINA RODRÍGUEZ CERVANTES</t>
  </si>
  <si>
    <t>UNIPLES SA</t>
  </si>
  <si>
    <t>UNION TEMPORAL BLINDADOS 2022 TOYONORTE-ARMOR</t>
  </si>
  <si>
    <t>EVALUA SALUD IPS SAS</t>
  </si>
  <si>
    <t xml:space="preserve">JULIO ANDRÉS CASTRO GONZALEZ GONZÁLEZREPRESENTANTE </t>
  </si>
  <si>
    <t>JULIO ANDRÉS CASTRO GONZÁLEZ</t>
  </si>
  <si>
    <t>WILLIAM RAFAEL MULFORD  VELÁSQUEZ</t>
  </si>
  <si>
    <t>NASLLY RAQUEL RAMOS  CAMACHO</t>
  </si>
  <si>
    <t>RENÉ AMAYA SORIANO</t>
  </si>
  <si>
    <t>RAUL  SILVA MARTA</t>
  </si>
  <si>
    <t>OC 95564 DE 2022</t>
  </si>
  <si>
    <t>OC 95559 DE 2022</t>
  </si>
  <si>
    <t>OC 95986 DE 2022</t>
  </si>
  <si>
    <t>UT SOFTLINEBEX 2020</t>
  </si>
  <si>
    <t>OMAR HENRY CORTES VELASQUEZ</t>
  </si>
  <si>
    <t>Los equipos de cómputo con los que cuenta actualmente la Escuela Judicial “Rodrigo Lara Bonilla” en sus salas de formación se encuentran en estado de obsolescencia, por lo que es indispensable renovación de ese parque tecnológico.</t>
  </si>
  <si>
    <t>Adquisición de 3.600 licencias office 365 E3 y 3.600 licencias de Defender for Office 365, cuyas condiciones y especificaciones técnicas son las descritas en el Instrumento de Agregación de Demanda Software por Catálogo CCE-139-IAD-2020 de Colombia Compra Eficiente.</t>
  </si>
  <si>
    <t>Prestar el servicio de mantenimiento preventivo y correctivo para las motocicletas marca Yamaha al servicio de las Altas Cortes y Dirección Ejecutiva de Administración Judicial, incluidos repuestos originales y/o genuinos</t>
  </si>
  <si>
    <t>135 DE 2022</t>
  </si>
  <si>
    <t>136 DE 2022</t>
  </si>
  <si>
    <t>148 DE 2022</t>
  </si>
  <si>
    <t>154 DE 2022</t>
  </si>
  <si>
    <t>UNIVERSIDAD LIBRE</t>
  </si>
  <si>
    <t xml:space="preserve">UNIDAD  NACIONAL  DE  PROTECCIÓN–UNP </t>
  </si>
  <si>
    <t>Realice el diseño y diagramación de información para formatos impresos y electrónicos y su correspondiente impresión o grabación.</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</si>
  <si>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</si>
  <si>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</si>
  <si>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 xml:space="preserve">arrendamiento  de  7 Vehículos camionetas tipo 4x4 blindadas o Convencionales con destino al fortalecimiento  de  la  infraestructura  de  protección  de  servidores y ex servidores judiciales clasificados con nivel de riesgo. </t>
  </si>
  <si>
    <t>CLAUDIA ALEXANDRA BRICEÑO MEJ</t>
  </si>
  <si>
    <t>RENÉ AMAYA SOREANO</t>
  </si>
  <si>
    <t>JUAN DE JESÚS HERNANDEZ MARTÍNEZ</t>
  </si>
  <si>
    <t>182 DE 2022</t>
  </si>
  <si>
    <t>1.35%</t>
  </si>
  <si>
    <t>150 DE 2022</t>
  </si>
  <si>
    <t>151 DE 2022</t>
  </si>
  <si>
    <t xml:space="preserve">Prestar los servicios de apoyo a la gestión de la División de Estructuración de proyectos en la Unidad de Infraestructura Física. </t>
  </si>
  <si>
    <t>Prestar los servicios profesionales en las etapas de planeación, ejecución, seguimiento y liquidación de proyectos a cargo de la Unidad de Infraestructura</t>
  </si>
  <si>
    <t>MARIANA GÓMEZ MACÍAS</t>
  </si>
  <si>
    <t>GLORIA MONGUA LUCERO</t>
  </si>
  <si>
    <t>FABIO  GERMÁN  PAZ FRANCO</t>
  </si>
  <si>
    <t>YEISSON EDUARDO GÓMEZ SUARE</t>
  </si>
  <si>
    <t>% REPORTADOS POR LOS SUPERVISORES</t>
  </si>
  <si>
    <t>VALOR INICIAL</t>
  </si>
  <si>
    <t xml:space="preserve">ADICIONES : VALOR TOTAL </t>
  </si>
  <si>
    <t>FECHA TERMINACIÓN CONTRATO INCLUIDA PRORROGAS y SUSPENSIONES</t>
  </si>
  <si>
    <t>CONTRATOS EN EJECECUCIÓN, SUSCRITOS, MODIFICADOS Y LIQUIDADOS EN SEPTIEMBRE DE 2022</t>
  </si>
  <si>
    <t>RECURSOS PROVIENEN DEL BID</t>
  </si>
  <si>
    <t>CONTRATISTA</t>
  </si>
  <si>
    <t>INTERVENTOR</t>
  </si>
  <si>
    <t>SUPERVISOR</t>
  </si>
  <si>
    <t>No. Interno</t>
  </si>
  <si>
    <t>FECHA TERMINACIÓN CONTRATO INCLUIDA PRORROGAS</t>
  </si>
  <si>
    <t>FECHA LIQUIDACIÓN DE LA O.C.</t>
  </si>
  <si>
    <t>180 DE 2022</t>
  </si>
  <si>
    <t>185 DE 2022</t>
  </si>
  <si>
    <t>NERY LISETH MOSQUERA MENDOZA</t>
  </si>
  <si>
    <t>YENNY ALEXANDRA ANTOLINEZ SEGURA</t>
  </si>
  <si>
    <t>FECHA DE INICIO</t>
  </si>
  <si>
    <t>ORDENES DE COMPRA SUSCRITAS Y MODIFICADOS SEPTIEMBRE 2022</t>
  </si>
  <si>
    <t>ACADEMIA COLOMBIANA DE JURISPRUDENCIA</t>
  </si>
  <si>
    <t>CONTRATOS Y CONVENIOS INTERADMINISTRATIVOS EN EJECUCIÓN, SUSCRITOS Y MODIFICADOS SEPTIEMBRE 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</si>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</sst>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5" formatCode="yyyy/mm/dd"/>
    <numFmt numFmtId="166" formatCode="dd/mm/yyyy;@"/>
    <numFmt numFmtId="168" formatCode="_-&quot;$&quot;\ * #,##0_-;\-&quot;$&quot;\ * #,##0_-;_-&quot;$&quot;\ * &quot;-&quot;??_-;_-@_-"/>
  </numFmts>
  <fonts count="24" x14ac:knownFonts="1">
    <font>
      <sz val="11"/>
      <color indexed="8"/>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8"/>
      <name val="Calibri"/>
      <family val="2"/>
      <scheme val="minor"/>
    </font>
    <font>
      <sz val="8"/>
      <color indexed="8"/>
      <name val="Calibri"/>
      <family val="2"/>
      <scheme val="minor"/>
    </font>
    <font>
      <sz val="11"/>
      <color theme="1"/>
      <name val="Calibri"/>
      <family val="2"/>
      <scheme val="minor"/>
    </font>
    <font>
      <sz val="9"/>
      <color rgb="FF000000"/>
      <name val="Arial"/>
    </font>
    <font>
      <b/>
      <sz val="10"/>
      <color rgb="FF000000"/>
      <name val="Calibri"/>
    </font>
    <font>
      <sz val="10"/>
      <color rgb="FF000000"/>
      <name val="Calibri"/>
    </font>
    <font>
      <b/>
      <sz val="10"/>
      <color rgb="FF000000"/>
      <name val="Calibri"/>
      <family val="2"/>
    </font>
    <font>
      <sz val="10"/>
      <color rgb="FF000000"/>
      <name val="Calibri"/>
      <family val="2"/>
    </font>
    <font>
      <sz val="9"/>
      <color rgb="FF000000"/>
      <name val="Arial"/>
      <family val="2"/>
    </font>
    <font>
      <b/>
      <sz val="8"/>
      <color rgb="FFFFFFFF"/>
      <name val="Calibri"/>
      <family val="2"/>
      <scheme val="minor"/>
    </font>
    <font>
      <sz val="9"/>
      <color rgb="FF000000"/>
      <name val="Calibri"/>
      <family val="2"/>
      <scheme val="minor"/>
    </font>
    <font>
      <sz val="8"/>
      <color rgb="FF000000"/>
      <name val="Calibri"/>
      <family val="2"/>
      <scheme val="minor"/>
    </font>
    <font>
      <b/>
      <sz val="6"/>
      <color rgb="FFFFFFFF"/>
      <name val="Calibri"/>
      <family val="2"/>
      <scheme val="minor"/>
    </font>
    <font>
      <sz val="6"/>
      <color indexed="8"/>
      <name val="Calibri"/>
      <family val="2"/>
      <scheme val="minor"/>
    </font>
    <font>
      <b/>
      <sz val="9"/>
      <color rgb="FFFFFFFF"/>
      <name val="Calibri"/>
      <family val="2"/>
      <scheme val="minor"/>
    </font>
    <font>
      <b/>
      <sz val="10"/>
      <color rgb="FFFFFFFF"/>
      <name val="Calibri"/>
      <family val="2"/>
      <scheme val="minor"/>
    </font>
    <font>
      <b/>
      <sz val="11"/>
      <color rgb="FFFFFFFF"/>
      <name val="Calibri"/>
      <family val="2"/>
      <scheme val="minor"/>
    </font>
    <font>
      <b/>
      <sz val="20"/>
      <color rgb="FFFFFFFF"/>
      <name val="Calibri"/>
      <family val="2"/>
      <scheme val="minor"/>
    </font>
    <font>
      <b/>
      <sz val="11"/>
      <color indexed="8"/>
      <name val="Calibri"/>
      <family val="2"/>
      <scheme val="minor"/>
    </font>
    <font>
      <sz val="8"/>
      <name val="Arial"/>
      <family val="2"/>
    </font>
  </fonts>
  <fills count="10">
    <fill>
      <patternFill patternType="none"/>
    </fill>
    <fill>
      <patternFill patternType="gray125"/>
    </fill>
    <fill>
      <patternFill patternType="solid">
        <fgColor indexed="43"/>
      </patternFill>
    </fill>
    <fill>
      <patternFill patternType="solid">
        <fgColor indexed="9"/>
      </patternFill>
    </fill>
    <fill>
      <patternFill patternType="none">
        <fgColor indexed="11"/>
      </patternFill>
    </fill>
    <fill>
      <patternFill patternType="solid">
        <fgColor rgb="FFFFFFFF"/>
        <bgColor rgb="FF000000"/>
      </patternFill>
    </fill>
    <fill>
      <patternFill patternType="solid">
        <fgColor rgb="FFFFC000"/>
        <bgColor indexed="11"/>
      </patternFill>
    </fill>
    <fill>
      <patternFill patternType="solid">
        <fgColor rgb="FFFFC000"/>
        <bgColor indexed="64"/>
      </patternFill>
    </fill>
    <fill>
      <patternFill patternType="solid">
        <fgColor rgb="FF666699"/>
        <bgColor rgb="FF000000"/>
      </patternFill>
    </fill>
    <fill>
      <patternFill patternType="solid">
        <fgColor rgb="FFFFC000"/>
        <bgColor rgb="FF000000"/>
      </patternFill>
    </fill>
  </fills>
  <borders count="16">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8"/>
      </top>
      <bottom style="thin">
        <color rgb="FF000000"/>
      </bottom>
      <diagonal/>
    </border>
    <border>
      <left/>
      <right/>
      <top style="thin">
        <color indexed="8"/>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0" fontId="1" fillId="4" borderId="1"/>
    <xf numFmtId="0" fontId="1" fillId="4" borderId="1"/>
    <xf numFmtId="0" fontId="1" fillId="4" borderId="1"/>
    <xf numFmtId="9" fontId="1" fillId="0" borderId="0" applyFont="0" applyFill="0" applyBorder="0" applyAlignment="0" applyProtection="0"/>
    <xf numFmtId="43" fontId="1" fillId="0" borderId="0" applyFont="0" applyFill="0" applyBorder="0" applyAlignment="0" applyProtection="0"/>
    <xf numFmtId="43" fontId="6" fillId="4" borderId="1" applyFont="0" applyFill="0" applyBorder="0" applyAlignment="0" applyProtection="0"/>
    <xf numFmtId="44" fontId="1" fillId="0" borderId="0" applyFont="0" applyFill="0" applyBorder="0" applyAlignment="0" applyProtection="0"/>
  </cellStyleXfs>
  <cellXfs count="104">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4" borderId="0" xfId="0" applyFill="1" applyAlignment="1">
      <alignment vertical="center" wrapText="1"/>
    </xf>
    <xf numFmtId="166" fontId="7" fillId="4" borderId="3" xfId="0" applyNumberFormat="1" applyFont="1" applyFill="1" applyBorder="1" applyAlignment="1">
      <alignment horizontal="center" vertical="center" wrapText="1"/>
    </xf>
    <xf numFmtId="0" fontId="0" fillId="0" borderId="0" xfId="0"/>
    <xf numFmtId="0" fontId="2" fillId="0" borderId="0" xfId="0" applyFont="1" applyAlignment="1">
      <alignment horizontal="left" vertical="center" wrapText="1"/>
    </xf>
    <xf numFmtId="168" fontId="0" fillId="0" borderId="0" xfId="7" applyNumberFormat="1" applyFont="1" applyAlignment="1">
      <alignment vertical="center" wrapText="1"/>
    </xf>
    <xf numFmtId="168" fontId="0" fillId="2" borderId="1" xfId="7" applyNumberFormat="1" applyFont="1" applyFill="1" applyBorder="1" applyAlignment="1">
      <alignment horizontal="center" vertical="center" wrapText="1"/>
    </xf>
    <xf numFmtId="0" fontId="0" fillId="0" borderId="0" xfId="0" applyAlignment="1">
      <alignment horizontal="center" wrapText="1"/>
    </xf>
    <xf numFmtId="0" fontId="15" fillId="0" borderId="1" xfId="0" applyFont="1" applyBorder="1" applyAlignment="1">
      <alignment horizontal="center" wrapText="1"/>
    </xf>
    <xf numFmtId="165" fontId="4" fillId="0" borderId="2" xfId="0" applyNumberFormat="1" applyFont="1" applyBorder="1" applyAlignment="1" applyProtection="1">
      <alignment horizontal="left" vertical="center" wrapText="1"/>
      <protection locked="0"/>
    </xf>
    <xf numFmtId="165" fontId="5" fillId="0" borderId="2" xfId="0" applyNumberFormat="1"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168" fontId="5" fillId="0" borderId="2" xfId="7" applyNumberFormat="1" applyFont="1" applyBorder="1" applyAlignment="1" applyProtection="1">
      <alignment vertical="center" wrapText="1"/>
      <protection locked="0"/>
    </xf>
    <xf numFmtId="165" fontId="5" fillId="0" borderId="2" xfId="0" applyNumberFormat="1" applyFont="1" applyBorder="1" applyAlignment="1" applyProtection="1">
      <alignment horizontal="center" vertical="center" wrapText="1"/>
      <protection locked="0"/>
    </xf>
    <xf numFmtId="9" fontId="5" fillId="4" borderId="2" xfId="4" applyFont="1" applyFill="1" applyBorder="1" applyAlignment="1" applyProtection="1">
      <alignment horizontal="center" vertical="center" wrapText="1"/>
      <protection locked="0"/>
    </xf>
    <xf numFmtId="168" fontId="5" fillId="0" borderId="2" xfId="7" applyNumberFormat="1" applyFont="1" applyBorder="1" applyAlignment="1" applyProtection="1">
      <alignment horizontal="center" vertical="center" wrapText="1"/>
      <protection locked="0"/>
    </xf>
    <xf numFmtId="9" fontId="15" fillId="4" borderId="3" xfId="0" applyNumberFormat="1" applyFont="1" applyFill="1" applyBorder="1" applyAlignment="1">
      <alignment horizontal="center" vertical="center" wrapText="1"/>
    </xf>
    <xf numFmtId="10" fontId="4" fillId="4" borderId="3" xfId="0" applyNumberFormat="1" applyFont="1" applyFill="1" applyBorder="1" applyAlignment="1">
      <alignment horizontal="center" vertical="center" wrapText="1"/>
    </xf>
    <xf numFmtId="9" fontId="4" fillId="5" borderId="4" xfId="0" applyNumberFormat="1" applyFont="1" applyFill="1" applyBorder="1" applyAlignment="1">
      <alignment horizontal="center" vertical="center" wrapText="1"/>
    </xf>
    <xf numFmtId="9" fontId="15" fillId="0" borderId="5" xfId="0" applyNumberFormat="1" applyFont="1" applyBorder="1" applyAlignment="1">
      <alignment horizontal="center" vertical="center" wrapText="1"/>
    </xf>
    <xf numFmtId="165" fontId="4" fillId="0" borderId="2" xfId="0" applyNumberFormat="1" applyFont="1" applyFill="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168" fontId="4" fillId="0" borderId="2" xfId="7" applyNumberFormat="1" applyFont="1" applyBorder="1" applyAlignment="1" applyProtection="1">
      <alignment vertical="center" wrapText="1"/>
      <protection locked="0"/>
    </xf>
    <xf numFmtId="165" fontId="4" fillId="0" borderId="2" xfId="0" applyNumberFormat="1" applyFont="1" applyBorder="1" applyAlignment="1" applyProtection="1">
      <alignment horizontal="center" vertical="center" wrapText="1"/>
      <protection locked="0"/>
    </xf>
    <xf numFmtId="0" fontId="4" fillId="0" borderId="0" xfId="0" applyFont="1" applyAlignment="1">
      <alignment vertical="center" wrapText="1"/>
    </xf>
    <xf numFmtId="165" fontId="4" fillId="7" borderId="2" xfId="0" applyNumberFormat="1" applyFont="1" applyFill="1" applyBorder="1" applyAlignment="1" applyProtection="1">
      <alignment horizontal="left" vertical="center" wrapText="1"/>
      <protection locked="0"/>
    </xf>
    <xf numFmtId="0" fontId="4" fillId="7"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168" fontId="4" fillId="7" borderId="2" xfId="7" applyNumberFormat="1" applyFont="1" applyFill="1" applyBorder="1" applyAlignment="1" applyProtection="1">
      <alignment vertical="center" wrapText="1"/>
      <protection locked="0"/>
    </xf>
    <xf numFmtId="168" fontId="5" fillId="7" borderId="2" xfId="7" applyNumberFormat="1" applyFont="1" applyFill="1" applyBorder="1" applyAlignment="1" applyProtection="1">
      <alignment vertical="center" wrapText="1"/>
      <protection locked="0"/>
    </xf>
    <xf numFmtId="165" fontId="4" fillId="7" borderId="2" xfId="0" applyNumberFormat="1" applyFont="1" applyFill="1" applyBorder="1" applyAlignment="1" applyProtection="1">
      <alignment horizontal="center" vertical="center" wrapText="1"/>
      <protection locked="0"/>
    </xf>
    <xf numFmtId="9" fontId="5" fillId="6" borderId="2" xfId="4"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8" fontId="5" fillId="2" borderId="1" xfId="7" applyNumberFormat="1" applyFont="1" applyFill="1" applyBorder="1" applyAlignment="1">
      <alignment horizontal="center" vertical="center" wrapText="1"/>
    </xf>
    <xf numFmtId="43" fontId="5" fillId="2" borderId="1" xfId="5"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7" fillId="0" borderId="0" xfId="0" applyFont="1" applyAlignment="1">
      <alignment horizontal="center" vertical="center" wrapText="1"/>
    </xf>
    <xf numFmtId="0" fontId="15" fillId="0" borderId="2" xfId="0" applyFont="1" applyBorder="1" applyAlignment="1">
      <alignment vertical="center" wrapText="1"/>
    </xf>
    <xf numFmtId="0" fontId="15" fillId="0" borderId="11" xfId="0" applyFont="1" applyBorder="1" applyAlignment="1">
      <alignment vertical="center" wrapText="1"/>
    </xf>
    <xf numFmtId="0" fontId="4" fillId="0" borderId="2" xfId="0" applyFont="1" applyBorder="1" applyAlignment="1">
      <alignment vertical="center" wrapText="1"/>
    </xf>
    <xf numFmtId="0" fontId="4" fillId="9" borderId="2" xfId="0" applyFont="1" applyFill="1" applyBorder="1" applyAlignment="1">
      <alignment vertical="center" wrapText="1"/>
    </xf>
    <xf numFmtId="0" fontId="13" fillId="8" borderId="12" xfId="0" applyFont="1" applyFill="1" applyBorder="1" applyAlignment="1">
      <alignment horizontal="center" vertical="center" wrapTex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3" xfId="0" applyFont="1" applyBorder="1" applyAlignment="1">
      <alignment horizontal="right" vertical="center" wrapText="1"/>
    </xf>
    <xf numFmtId="168" fontId="15" fillId="0" borderId="3" xfId="7" applyNumberFormat="1" applyFont="1" applyBorder="1" applyAlignment="1">
      <alignment vertical="center" wrapText="1"/>
    </xf>
    <xf numFmtId="9" fontId="4" fillId="0" borderId="5" xfId="0" applyNumberFormat="1" applyFont="1" applyBorder="1" applyAlignment="1">
      <alignment horizontal="center" vertical="center" wrapText="1"/>
    </xf>
    <xf numFmtId="0" fontId="20" fillId="8" borderId="9"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5" fillId="0" borderId="2" xfId="0" applyFont="1" applyBorder="1" applyAlignment="1" applyProtection="1">
      <alignment vertical="top" wrapText="1"/>
      <protection locked="0"/>
    </xf>
    <xf numFmtId="0" fontId="15" fillId="0" borderId="3" xfId="0" applyFont="1" applyBorder="1" applyAlignment="1">
      <alignment vertical="top" wrapText="1"/>
    </xf>
    <xf numFmtId="0" fontId="4" fillId="0" borderId="2" xfId="0" applyFont="1" applyBorder="1" applyAlignment="1" applyProtection="1">
      <alignment vertical="top" wrapText="1"/>
      <protection locked="0"/>
    </xf>
    <xf numFmtId="0" fontId="4" fillId="7" borderId="2" xfId="0" applyFont="1" applyFill="1" applyBorder="1" applyAlignment="1" applyProtection="1">
      <alignment vertical="top" wrapText="1"/>
      <protection locked="0"/>
    </xf>
    <xf numFmtId="0" fontId="5" fillId="2" borderId="1" xfId="0" applyFont="1" applyFill="1" applyBorder="1" applyAlignment="1">
      <alignment horizontal="center" vertical="top" wrapText="1"/>
    </xf>
    <xf numFmtId="0" fontId="0" fillId="0" borderId="0" xfId="0"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4" fillId="0" borderId="1" xfId="0" applyFont="1" applyBorder="1" applyAlignment="1">
      <alignment wrapText="1"/>
    </xf>
    <xf numFmtId="0" fontId="21" fillId="8" borderId="1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0" fillId="0" borderId="0" xfId="0" applyAlignment="1">
      <alignment wrapText="1"/>
    </xf>
    <xf numFmtId="0" fontId="20" fillId="8" borderId="15"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0" fillId="3" borderId="11" xfId="0" applyFill="1" applyBorder="1" applyAlignment="1" applyProtection="1">
      <alignment vertical="center"/>
      <protection locked="0"/>
    </xf>
    <xf numFmtId="0" fontId="22" fillId="3" borderId="11" xfId="0" applyFont="1" applyFill="1" applyBorder="1" applyAlignment="1" applyProtection="1">
      <alignment horizontal="center" vertical="center"/>
      <protection locked="0"/>
    </xf>
    <xf numFmtId="165" fontId="0" fillId="3" borderId="11" xfId="0" applyNumberFormat="1" applyFill="1" applyBorder="1" applyAlignment="1" applyProtection="1">
      <alignment vertical="center"/>
      <protection locked="0"/>
    </xf>
    <xf numFmtId="0" fontId="0" fillId="3" borderId="11" xfId="0" applyFill="1" applyBorder="1" applyAlignment="1" applyProtection="1">
      <alignment vertical="center" wrapText="1"/>
      <protection locked="0"/>
    </xf>
    <xf numFmtId="14" fontId="23" fillId="0" borderId="11" xfId="0" applyNumberFormat="1" applyFont="1" applyBorder="1" applyAlignment="1">
      <alignment horizontal="center" vertical="center"/>
    </xf>
    <xf numFmtId="0" fontId="0" fillId="0" borderId="0" xfId="0" applyAlignment="1">
      <alignment vertical="center"/>
    </xf>
    <xf numFmtId="0" fontId="0" fillId="0" borderId="11" xfId="0" applyBorder="1" applyAlignment="1">
      <alignment vertical="center"/>
    </xf>
    <xf numFmtId="9" fontId="0" fillId="0" borderId="11" xfId="4" applyFont="1" applyBorder="1" applyAlignment="1">
      <alignment vertical="center"/>
    </xf>
    <xf numFmtId="0" fontId="0" fillId="0" borderId="0" xfId="0" applyAlignment="1">
      <alignment horizontal="center"/>
    </xf>
    <xf numFmtId="0" fontId="0" fillId="3" borderId="11" xfId="0" applyFill="1" applyBorder="1" applyAlignment="1" applyProtection="1">
      <alignment horizontal="center" vertical="center"/>
      <protection locked="0"/>
    </xf>
    <xf numFmtId="168" fontId="0" fillId="3" borderId="11" xfId="7" applyNumberFormat="1" applyFont="1" applyFill="1" applyBorder="1" applyAlignment="1" applyProtection="1">
      <alignment vertical="center"/>
      <protection locked="0"/>
    </xf>
    <xf numFmtId="168" fontId="13" fillId="8" borderId="12" xfId="7" applyNumberFormat="1" applyFont="1" applyFill="1" applyBorder="1" applyAlignment="1">
      <alignment horizontal="center" vertical="center" wrapText="1"/>
    </xf>
    <xf numFmtId="0" fontId="8" fillId="4" borderId="2" xfId="3" applyFont="1" applyBorder="1" applyAlignment="1" applyProtection="1">
      <alignment vertical="center" wrapText="1"/>
      <protection locked="0"/>
    </xf>
    <xf numFmtId="165" fontId="9" fillId="4" borderId="2" xfId="3" applyNumberFormat="1" applyFont="1" applyBorder="1" applyAlignment="1" applyProtection="1">
      <alignment horizontal="center" vertical="center" wrapText="1"/>
      <protection locked="0"/>
    </xf>
    <xf numFmtId="0" fontId="9" fillId="4" borderId="2" xfId="3" applyFont="1" applyBorder="1" applyAlignment="1" applyProtection="1">
      <alignment vertical="center" wrapText="1"/>
      <protection locked="0"/>
    </xf>
    <xf numFmtId="168" fontId="9" fillId="4" borderId="2" xfId="7" applyNumberFormat="1" applyFont="1" applyFill="1" applyBorder="1" applyAlignment="1" applyProtection="1">
      <alignment vertical="center" wrapText="1"/>
      <protection locked="0"/>
    </xf>
    <xf numFmtId="9" fontId="9" fillId="4" borderId="2" xfId="3" applyNumberFormat="1" applyFont="1" applyBorder="1" applyAlignment="1" applyProtection="1">
      <alignment horizontal="center" vertical="center" wrapText="1"/>
      <protection locked="0"/>
    </xf>
    <xf numFmtId="0" fontId="10" fillId="4" borderId="2" xfId="3" applyFont="1" applyBorder="1" applyAlignment="1" applyProtection="1">
      <alignment vertical="center" wrapText="1"/>
      <protection locked="0"/>
    </xf>
    <xf numFmtId="0" fontId="11" fillId="4" borderId="2" xfId="3" applyFont="1" applyBorder="1" applyAlignment="1" applyProtection="1">
      <alignment vertical="center" wrapText="1"/>
      <protection locked="0"/>
    </xf>
    <xf numFmtId="168" fontId="0" fillId="0" borderId="0" xfId="7" applyNumberFormat="1" applyFont="1" applyAlignment="1">
      <alignment wrapText="1"/>
    </xf>
    <xf numFmtId="0" fontId="9" fillId="4" borderId="2" xfId="3" applyFont="1" applyBorder="1" applyAlignment="1" applyProtection="1">
      <alignment horizontal="center" vertical="center" wrapText="1"/>
      <protection locked="0"/>
    </xf>
    <xf numFmtId="9" fontId="11" fillId="4" borderId="2" xfId="3" applyNumberFormat="1" applyFont="1" applyBorder="1" applyAlignment="1" applyProtection="1">
      <alignment horizontal="center" vertical="center" wrapText="1"/>
      <protection locked="0"/>
    </xf>
    <xf numFmtId="14" fontId="3" fillId="0" borderId="1" xfId="0" applyNumberFormat="1" applyFont="1" applyBorder="1" applyAlignment="1">
      <alignment horizontal="center" vertical="center" wrapText="1"/>
    </xf>
    <xf numFmtId="4" fontId="12" fillId="0" borderId="1" xfId="0" applyNumberFormat="1" applyFont="1" applyBorder="1" applyAlignment="1">
      <alignment wrapText="1"/>
    </xf>
    <xf numFmtId="9" fontId="12" fillId="0" borderId="1" xfId="0" applyNumberFormat="1" applyFont="1" applyBorder="1" applyAlignment="1">
      <alignment wrapText="1"/>
    </xf>
  </cellXfs>
  <cellStyles count="8">
    <cellStyle name="Millares" xfId="5" builtinId="3"/>
    <cellStyle name="Millares 2" xfId="6" xr:uid="{EE277908-92C6-4C2E-A984-12B56D8A4DA6}"/>
    <cellStyle name="Moneda" xfId="7"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her/Downloads/Solicitud%20Avances%20Contratos%20en%20Ejecuci&#243;n%20-%20DEAJ%20AGOS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 val="CONTRATOS EN EJECUCIÓN"/>
      <sheetName val="Hoja4"/>
      <sheetName val="Hoja3"/>
      <sheetName val="CONTRATOS TERMINADOS SIN LIQUID"/>
      <sheetName val="Hoja2"/>
      <sheetName val="Contratos de PS en ejecución"/>
      <sheetName val="Hoja1"/>
    </sheetNames>
    <sheetDataSet>
      <sheetData sheetId="0"/>
      <sheetData sheetId="1">
        <row r="30">
          <cell r="B30" t="str">
            <v>020</v>
          </cell>
          <cell r="C30" t="str">
            <v>Aunar esfuerzos y recursos humanos, técnicos y administrativos, para apoyar la gestión administrativa del Consejo Superior de la Judicatura, mediante el uso del aplicativo denominado SIA POAS MANAGER</v>
          </cell>
          <cell r="D30" t="str">
            <v>Servicios</v>
          </cell>
          <cell r="E30">
            <v>44257</v>
          </cell>
          <cell r="F30">
            <v>44257</v>
          </cell>
          <cell r="G30">
            <v>729</v>
          </cell>
          <cell r="H30">
            <v>0</v>
          </cell>
          <cell r="I30">
            <v>44986</v>
          </cell>
          <cell r="J30" t="str">
            <v>CONTRATACION DIRECTA</v>
          </cell>
          <cell r="K30" t="str">
            <v>AUDITORIA GENERAL DE LA REPUBLICA</v>
          </cell>
          <cell r="L30">
            <v>0</v>
          </cell>
          <cell r="M30">
            <v>0</v>
          </cell>
          <cell r="N30" t="str">
            <v>N/A</v>
          </cell>
          <cell r="O30" t="str">
            <v>Interna</v>
          </cell>
          <cell r="P30" t="str">
            <v>Grupo Proyectos Especiales de Tecnología</v>
          </cell>
          <cell r="Q30" t="str">
            <v>Carlos Andres Gómez Gómez</v>
          </cell>
          <cell r="R30" t="str">
            <v>N/A</v>
          </cell>
          <cell r="S30" t="str">
            <v>N/A</v>
          </cell>
          <cell r="T30" t="str">
            <v>N/A</v>
          </cell>
          <cell r="U30" t="str">
            <v>N/A</v>
          </cell>
          <cell r="V30" t="str">
            <v>N/A</v>
          </cell>
          <cell r="W30" t="str">
            <v>N/A</v>
          </cell>
          <cell r="X30" t="str">
            <v>SI</v>
          </cell>
          <cell r="Y30" t="str">
            <v>4</v>
          </cell>
          <cell r="Z30">
            <v>45108</v>
          </cell>
          <cell r="AA30">
            <v>45170</v>
          </cell>
          <cell r="AB30">
            <v>45902</v>
          </cell>
          <cell r="AC30" t="str">
            <v>-</v>
          </cell>
          <cell r="AD30" t="str">
            <v>N/A</v>
          </cell>
          <cell r="AE30" t="str">
            <v>No tiene modificaciones</v>
          </cell>
          <cell r="AF30"/>
          <cell r="AG30">
            <v>0.75</v>
          </cell>
          <cell r="AH30">
            <v>0.75</v>
          </cell>
          <cell r="AI30">
            <v>0</v>
          </cell>
          <cell r="AJ30">
            <v>0</v>
          </cell>
        </row>
        <row r="31">
          <cell r="B31" t="str">
            <v>045</v>
          </cell>
          <cell r="C31"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1" t="str">
            <v>Convenio de Prácticas Universitarias</v>
          </cell>
          <cell r="E31">
            <v>44342</v>
          </cell>
          <cell r="F31">
            <v>44342</v>
          </cell>
          <cell r="G31">
            <v>730</v>
          </cell>
          <cell r="H31">
            <v>0</v>
          </cell>
          <cell r="I31">
            <v>45071</v>
          </cell>
          <cell r="J31" t="str">
            <v>CONTRATACION DIRECTA</v>
          </cell>
          <cell r="K31" t="str">
            <v>UNIVERSIDAD LA SABANA</v>
          </cell>
          <cell r="L31">
            <v>0</v>
          </cell>
          <cell r="M31">
            <v>0</v>
          </cell>
          <cell r="N31" t="str">
            <v>N/A</v>
          </cell>
          <cell r="O31" t="str">
            <v>Interna</v>
          </cell>
          <cell r="P31" t="str">
            <v>Recursos Humanos</v>
          </cell>
          <cell r="Q31" t="str">
            <v>Claudia Alexandra Briceño Mejia</v>
          </cell>
          <cell r="R31" t="str">
            <v>N/A</v>
          </cell>
          <cell r="S31" t="str">
            <v>N/A</v>
          </cell>
          <cell r="T31" t="str">
            <v>N/A</v>
          </cell>
          <cell r="U31" t="str">
            <v>N/A</v>
          </cell>
          <cell r="V31" t="str">
            <v>N/A</v>
          </cell>
          <cell r="W31" t="str">
            <v>N/A</v>
          </cell>
          <cell r="X31" t="str">
            <v>SI</v>
          </cell>
          <cell r="Y31" t="str">
            <v>4</v>
          </cell>
          <cell r="Z31">
            <v>45194</v>
          </cell>
          <cell r="AA31">
            <v>45255</v>
          </cell>
          <cell r="AB31">
            <v>45987</v>
          </cell>
          <cell r="AC31" t="str">
            <v>-</v>
          </cell>
          <cell r="AD31" t="str">
            <v>N/A</v>
          </cell>
          <cell r="AE31" t="str">
            <v>No tiene modificaciones</v>
          </cell>
          <cell r="AF31"/>
          <cell r="AG31">
            <v>0.63</v>
          </cell>
          <cell r="AH31">
            <v>0.63</v>
          </cell>
          <cell r="AI31">
            <v>0</v>
          </cell>
          <cell r="AJ31">
            <v>0</v>
          </cell>
        </row>
        <row r="32">
          <cell r="B32" t="str">
            <v>046</v>
          </cell>
          <cell r="C32" t="str">
            <v>Adquirir el licenciamiento y prestar los servicios para la implementación de la plataforma para el Sistema Integrado Único de Gestión Judicial -SIUGJ- de la Rama Judicial de la República de Colombia.</v>
          </cell>
          <cell r="D32" t="str">
            <v>Prestación de Servicios</v>
          </cell>
          <cell r="E32">
            <v>44326</v>
          </cell>
          <cell r="F32">
            <v>44327</v>
          </cell>
          <cell r="G32">
            <v>447</v>
          </cell>
          <cell r="H32">
            <v>122</v>
          </cell>
          <cell r="I32">
            <v>44895</v>
          </cell>
          <cell r="J32" t="str">
            <v>SELECCION ABREVIADA</v>
          </cell>
          <cell r="K32" t="str">
            <v>CONSORCIO LINKTIC  MUSCOGEE RAMA JUDICIAL</v>
          </cell>
          <cell r="L32">
            <v>22000000000</v>
          </cell>
          <cell r="M32">
            <v>22000000000</v>
          </cell>
          <cell r="N32" t="str">
            <v>N/A</v>
          </cell>
          <cell r="O32" t="str">
            <v>Externa</v>
          </cell>
          <cell r="P32" t="str">
            <v>Grupo Proyectos Especiales de Tecnología</v>
          </cell>
          <cell r="Q32" t="str">
            <v>Carlos Andres Gómez Gómez</v>
          </cell>
          <cell r="R32" t="str">
            <v>N/A</v>
          </cell>
          <cell r="S32" t="str">
            <v>N/A</v>
          </cell>
          <cell r="T32" t="str">
            <v>N/A</v>
          </cell>
          <cell r="U32" t="str">
            <v>N/A</v>
          </cell>
          <cell r="V32" t="str">
            <v>N/A</v>
          </cell>
          <cell r="W32" t="str">
            <v>N/A</v>
          </cell>
          <cell r="X32" t="str">
            <v>N/A</v>
          </cell>
          <cell r="Y32" t="str">
            <v>N/A</v>
          </cell>
          <cell r="Z32" t="str">
            <v>N/A</v>
          </cell>
          <cell r="AA32" t="str">
            <v>N/A</v>
          </cell>
          <cell r="AB32" t="str">
            <v>N/A</v>
          </cell>
          <cell r="AC32" t="str">
            <v>N/A</v>
          </cell>
          <cell r="AD32" t="str">
            <v>N/A</v>
          </cell>
          <cell r="AE32" t="str">
            <v>Sin modificaciones.</v>
          </cell>
          <cell r="AF32"/>
          <cell r="AG32">
            <v>0.6</v>
          </cell>
          <cell r="AH32">
            <v>0.6</v>
          </cell>
          <cell r="AI32">
            <v>0.5</v>
          </cell>
          <cell r="AJ32">
            <v>0.5</v>
          </cell>
        </row>
        <row r="33">
          <cell r="B33" t="str">
            <v>049</v>
          </cell>
          <cell r="C33"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3" t="str">
            <v>Convenio de Prácticas Universitarias</v>
          </cell>
          <cell r="E33">
            <v>44347</v>
          </cell>
          <cell r="F33">
            <v>44347</v>
          </cell>
          <cell r="G33">
            <v>717</v>
          </cell>
          <cell r="H33">
            <v>0</v>
          </cell>
          <cell r="I33">
            <v>45059</v>
          </cell>
          <cell r="J33" t="str">
            <v>CONTRATACION DIRECTA</v>
          </cell>
          <cell r="K33" t="str">
            <v>UNIVERSIDAD ICESI</v>
          </cell>
          <cell r="L33">
            <v>0</v>
          </cell>
          <cell r="M33">
            <v>0</v>
          </cell>
          <cell r="N33" t="str">
            <v>N/A</v>
          </cell>
          <cell r="O33" t="str">
            <v>Interna</v>
          </cell>
          <cell r="P33" t="str">
            <v>Recursos Humanos</v>
          </cell>
          <cell r="Q33" t="str">
            <v>Claudia Alexandra Briceño Mejia</v>
          </cell>
          <cell r="R33" t="str">
            <v>SI</v>
          </cell>
          <cell r="S33" t="str">
            <v>CONSORCIO INGEALDEIC</v>
          </cell>
          <cell r="T33" t="str">
            <v>102 DE 2022</v>
          </cell>
          <cell r="U33" t="str">
            <v>CONSORCIO</v>
          </cell>
          <cell r="V33" t="str">
            <v>WILVER  FRANCINY  RUSSY  LADINO  y  WRUSSY INGENIEROS  SAS</v>
          </cell>
          <cell r="W33" t="str">
            <v>N/A</v>
          </cell>
          <cell r="X33" t="str">
            <v>SI</v>
          </cell>
          <cell r="Y33" t="str">
            <v>4</v>
          </cell>
          <cell r="Z33">
            <v>45182</v>
          </cell>
          <cell r="AA33">
            <v>45243</v>
          </cell>
          <cell r="AB33">
            <v>45975</v>
          </cell>
          <cell r="AC33" t="str">
            <v>-</v>
          </cell>
          <cell r="AD33" t="str">
            <v>N/A</v>
          </cell>
          <cell r="AE33" t="str">
            <v>No tiene modificaciones</v>
          </cell>
          <cell r="AF33"/>
          <cell r="AG33">
            <v>0.64</v>
          </cell>
          <cell r="AH33">
            <v>0.64</v>
          </cell>
          <cell r="AI33">
            <v>0</v>
          </cell>
          <cell r="AJ33">
            <v>0</v>
          </cell>
        </row>
        <row r="34">
          <cell r="B34" t="str">
            <v>088</v>
          </cell>
          <cell r="C34"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4" t="str">
            <v>Convenio de Prácticas Universitarias</v>
          </cell>
          <cell r="E34">
            <v>44411</v>
          </cell>
          <cell r="F34">
            <v>44411</v>
          </cell>
          <cell r="G34">
            <v>730</v>
          </cell>
          <cell r="H34">
            <v>0</v>
          </cell>
          <cell r="I34">
            <v>45140</v>
          </cell>
          <cell r="J34" t="str">
            <v>CONTRATACION DIRECTA</v>
          </cell>
          <cell r="K34" t="str">
            <v>PONTIFICIA UNIVERSIDAD JAVERIANA</v>
          </cell>
          <cell r="L34">
            <v>0</v>
          </cell>
          <cell r="M34">
            <v>0</v>
          </cell>
          <cell r="N34" t="str">
            <v>N/A</v>
          </cell>
          <cell r="O34" t="str">
            <v>Interna</v>
          </cell>
          <cell r="P34" t="str">
            <v>Recursos Humanos</v>
          </cell>
          <cell r="Q34" t="str">
            <v>Claudia Alexandra Briceño Mejia</v>
          </cell>
          <cell r="R34" t="str">
            <v>N/A</v>
          </cell>
          <cell r="S34" t="str">
            <v>N/A</v>
          </cell>
          <cell r="T34" t="str">
            <v>N/A</v>
          </cell>
          <cell r="U34" t="str">
            <v>N/A</v>
          </cell>
          <cell r="V34" t="str">
            <v>N/A</v>
          </cell>
          <cell r="W34" t="str">
            <v>N/A</v>
          </cell>
          <cell r="X34" t="str">
            <v>SI</v>
          </cell>
          <cell r="Y34" t="str">
            <v>4</v>
          </cell>
          <cell r="Z34">
            <v>45262</v>
          </cell>
          <cell r="AA34">
            <v>45324</v>
          </cell>
          <cell r="AB34">
            <v>46056</v>
          </cell>
          <cell r="AC34" t="str">
            <v>-</v>
          </cell>
          <cell r="AD34" t="str">
            <v>N/A</v>
          </cell>
          <cell r="AE34" t="str">
            <v>No tiene modificaciones</v>
          </cell>
          <cell r="AF34"/>
          <cell r="AG34">
            <v>0.54</v>
          </cell>
          <cell r="AH34">
            <v>0.54</v>
          </cell>
          <cell r="AI34">
            <v>0</v>
          </cell>
          <cell r="AJ34">
            <v>0</v>
          </cell>
        </row>
        <row r="35">
          <cell r="B35" t="str">
            <v>110</v>
          </cell>
          <cell r="C35"/>
          <cell r="D35"/>
          <cell r="E35"/>
          <cell r="F35">
            <v>44454</v>
          </cell>
          <cell r="G35"/>
          <cell r="H35"/>
          <cell r="I35">
            <v>44328</v>
          </cell>
          <cell r="J35"/>
          <cell r="K35" t="str">
            <v>JUAN DIEGO ALVIS COTES</v>
          </cell>
          <cell r="L35"/>
          <cell r="M35">
            <v>52669230.5</v>
          </cell>
          <cell r="N35"/>
          <cell r="O35"/>
          <cell r="P35" t="str">
            <v>Grupo Proyectos Especiales de Infraestructura</v>
          </cell>
          <cell r="Q35" t="str">
            <v>Liz Mary Sandoval López</v>
          </cell>
          <cell r="R35"/>
          <cell r="S35"/>
          <cell r="T35"/>
          <cell r="U35"/>
          <cell r="V35"/>
          <cell r="W35"/>
          <cell r="X35"/>
          <cell r="Y35"/>
          <cell r="Z35"/>
          <cell r="AA35"/>
          <cell r="AB35"/>
          <cell r="AC35"/>
          <cell r="AD35"/>
          <cell r="AE35"/>
          <cell r="AF35"/>
          <cell r="AG35">
            <v>1</v>
          </cell>
          <cell r="AH35">
            <v>0.85</v>
          </cell>
          <cell r="AI35">
            <v>0.5</v>
          </cell>
          <cell r="AJ35">
            <v>0</v>
          </cell>
        </row>
        <row r="36">
          <cell r="B36" t="str">
            <v>128</v>
          </cell>
          <cell r="C36" t="str">
            <v>Prestar los servicios pedagógicos y académicos para el diseño y estructuración curricular en modalidad e- learning de los programas, cursos y módulos de aprendizaje autodirigido (maa) que integran el plan de formación de la Rama Judicial para la vigencia 2021.</v>
          </cell>
          <cell r="D36" t="str">
            <v>Prestación de Servicios</v>
          </cell>
          <cell r="E36">
            <v>44839</v>
          </cell>
          <cell r="F36">
            <v>44489</v>
          </cell>
          <cell r="G36">
            <v>73</v>
          </cell>
          <cell r="H36">
            <v>304</v>
          </cell>
          <cell r="I36">
            <v>44865</v>
          </cell>
          <cell r="J36" t="str">
            <v>CONTRATACION DIRECTA</v>
          </cell>
          <cell r="K36" t="str">
            <v>UNIVERSIDAD MILITAR NUEVA GRANAD</v>
          </cell>
          <cell r="L36">
            <v>8326400000</v>
          </cell>
          <cell r="M36">
            <v>8326400000</v>
          </cell>
          <cell r="N36" t="str">
            <v>ESCUELA JUDICIAL</v>
          </cell>
          <cell r="O36" t="str">
            <v>Interna</v>
          </cell>
          <cell r="P36" t="str">
            <v>Recursos Humanos</v>
          </cell>
          <cell r="Q36" t="str">
            <v>Nelson Orlando Jiménez Peña</v>
          </cell>
          <cell r="R36" t="str">
            <v>N/A</v>
          </cell>
          <cell r="S36" t="str">
            <v>N/A</v>
          </cell>
          <cell r="T36" t="str">
            <v>N/A</v>
          </cell>
          <cell r="U36" t="str">
            <v>N/A</v>
          </cell>
          <cell r="V36" t="str">
            <v>N/A</v>
          </cell>
          <cell r="W36" t="str">
            <v>N/A</v>
          </cell>
          <cell r="X36" t="str">
            <v>SI</v>
          </cell>
          <cell r="Y36" t="str">
            <v>4</v>
          </cell>
          <cell r="Z36">
            <v>44985</v>
          </cell>
          <cell r="AA36">
            <v>45044</v>
          </cell>
          <cell r="AB36">
            <v>45776</v>
          </cell>
          <cell r="AC36" t="str">
            <v>-</v>
          </cell>
          <cell r="AD36" t="str">
            <v>N/A</v>
          </cell>
          <cell r="AE36" t="str">
            <v>No tiene modificaciones</v>
          </cell>
          <cell r="AF36" t="str">
            <v>no se evidencia el numero del proceso</v>
          </cell>
          <cell r="AG36">
            <v>0.34</v>
          </cell>
          <cell r="AH36">
            <v>0.34</v>
          </cell>
          <cell r="AI36">
            <v>0.3</v>
          </cell>
          <cell r="AJ36">
            <v>0.3</v>
          </cell>
        </row>
        <row r="37">
          <cell r="B37" t="str">
            <v>131</v>
          </cell>
          <cell r="C37" t="str">
            <v>Plan de digitalización de justicia, que en su comprensión global incorpora conceptos apoyados en la tecnología como el expediente electrónico o el litigio en línea, la digitalización de documentos de los expedientes, la gestión documental, la seguridad informática, las audiencias virtuales, el soporte de mesa de ayuda, como estrategias transversales.</v>
          </cell>
          <cell r="D37" t="str">
            <v>Compraventa</v>
          </cell>
          <cell r="E37">
            <v>44473</v>
          </cell>
          <cell r="F37">
            <v>44473</v>
          </cell>
          <cell r="G37">
            <v>300</v>
          </cell>
          <cell r="H37">
            <v>153</v>
          </cell>
          <cell r="I37">
            <v>44926</v>
          </cell>
          <cell r="J37" t="str">
            <v>TIENDA VIRTUAL</v>
          </cell>
          <cell r="K37" t="str">
            <v>SOFTMANAGEMENT S.A.</v>
          </cell>
          <cell r="L37">
            <v>2084880000</v>
          </cell>
          <cell r="M37">
            <v>2084880000</v>
          </cell>
          <cell r="N37" t="str">
            <v>N/A</v>
          </cell>
          <cell r="O37" t="str">
            <v>Interna</v>
          </cell>
          <cell r="P37" t="str">
            <v>Grupo Proyectos Especiales de Tecnología</v>
          </cell>
          <cell r="Q37" t="str">
            <v>Carlos Andres Gómez Gómez</v>
          </cell>
          <cell r="R37" t="str">
            <v>N/A</v>
          </cell>
          <cell r="S37" t="str">
            <v>N/A</v>
          </cell>
          <cell r="T37" t="str">
            <v>N/A</v>
          </cell>
          <cell r="U37" t="str">
            <v>N/A</v>
          </cell>
          <cell r="V37" t="str">
            <v>N/A</v>
          </cell>
          <cell r="W37" t="str">
            <v>N/A</v>
          </cell>
          <cell r="X37" t="str">
            <v>N/A</v>
          </cell>
          <cell r="Y37" t="str">
            <v>N/A</v>
          </cell>
          <cell r="Z37" t="str">
            <v>N/A</v>
          </cell>
          <cell r="AA37" t="str">
            <v>N/A</v>
          </cell>
          <cell r="AB37" t="str">
            <v>N/A</v>
          </cell>
          <cell r="AC37" t="str">
            <v>N/A</v>
          </cell>
          <cell r="AD37" t="str">
            <v>N/A</v>
          </cell>
          <cell r="AE37" t="str">
            <v>Sin modificaciones.</v>
          </cell>
          <cell r="AF37"/>
          <cell r="AG37">
            <v>0.6</v>
          </cell>
          <cell r="AH37">
            <v>0.6</v>
          </cell>
          <cell r="AI37">
            <v>0.4</v>
          </cell>
          <cell r="AJ37">
            <v>0.4</v>
          </cell>
        </row>
        <row r="38">
          <cell r="B38" t="str">
            <v>141</v>
          </cell>
          <cell r="C38" t="str">
            <v xml:space="preserve">Adquirir útiles de escritorio y de oficina con destino a la Rama Judicial. </v>
          </cell>
          <cell r="D38" t="str">
            <v>Suministro</v>
          </cell>
          <cell r="E38">
            <v>44494</v>
          </cell>
          <cell r="F38">
            <v>44496</v>
          </cell>
          <cell r="G38">
            <v>58</v>
          </cell>
          <cell r="H38">
            <v>308</v>
          </cell>
          <cell r="I38">
            <v>44862</v>
          </cell>
          <cell r="J38" t="str">
            <v>CONCURSO DE MERITOS</v>
          </cell>
          <cell r="K38" t="str">
            <v>INSTITUCIONAL  STAR SERVICES LTDA</v>
          </cell>
          <cell r="L38">
            <v>342155810</v>
          </cell>
          <cell r="M38">
            <v>342155810</v>
          </cell>
          <cell r="N38" t="str">
            <v>N/A</v>
          </cell>
          <cell r="O38" t="str">
            <v>Interna</v>
          </cell>
          <cell r="P38" t="str">
            <v>Administrativa</v>
          </cell>
          <cell r="Q38" t="str">
            <v>William Rafael Mulford Velásquez</v>
          </cell>
          <cell r="R38" t="str">
            <v>N/A</v>
          </cell>
          <cell r="S38" t="str">
            <v>N/A</v>
          </cell>
          <cell r="T38" t="str">
            <v>N/A</v>
          </cell>
          <cell r="U38" t="str">
            <v>N/A</v>
          </cell>
          <cell r="V38" t="str">
            <v>N/A</v>
          </cell>
          <cell r="W38" t="str">
            <v>N/A</v>
          </cell>
          <cell r="X38" t="str">
            <v>SI</v>
          </cell>
          <cell r="Y38" t="str">
            <v>4</v>
          </cell>
          <cell r="Z38">
            <v>44985</v>
          </cell>
          <cell r="AA38">
            <v>45044</v>
          </cell>
          <cell r="AB38">
            <v>45776</v>
          </cell>
          <cell r="AC38" t="str">
            <v>-</v>
          </cell>
          <cell r="AD38" t="str">
            <v>N/A</v>
          </cell>
          <cell r="AE38" t="str">
            <v xml:space="preserve">- 19/09/2019: se modifica la supervisión del contrato. 
- 30/01/2020: se modifica la supervisión del contrato. 
- 22/10/2021: se prorroga el contrato en 2 meses a partir del 1/11/2021 hasta el 31/12/2021. Se adiciona en $9.875.722. 
- 21/12/2021: se prorroga el contrato en 7 meses a partir del 1/01/2022 al 31/07/2022. Se adiciona el valor del contrato en $35.394.590 y se realizan sustituciones presupuestales. 
- 28/12/2021: se aclara la unidad ejecutora del registro presupuestal 821 indicado en las sustituciones presupuestales efectuadas en la modificación 4. 
- 25/03/2022: se hacen sustituciones presupuestales. </v>
          </cell>
          <cell r="AF38"/>
          <cell r="AG38">
            <v>0.24</v>
          </cell>
          <cell r="AH38">
            <v>0.24</v>
          </cell>
          <cell r="AI38">
            <v>0.24</v>
          </cell>
          <cell r="AJ38">
            <v>0.24</v>
          </cell>
        </row>
        <row r="39">
          <cell r="B39">
            <v>163</v>
          </cell>
          <cell r="C39" t="str">
            <v xml:space="preserve">Realizar la revisión, análisis estructural y dictamen técnico que permita determinar el estado actual de la estructura de la sede de las salas de audiencias, ubicada en la calle 6 No. 3-03 Neiva Huila </v>
          </cell>
          <cell r="D39" t="str">
            <v>Consultoría</v>
          </cell>
          <cell r="E39"/>
          <cell r="F39">
            <v>44530</v>
          </cell>
          <cell r="G39"/>
          <cell r="H39"/>
          <cell r="I39">
            <v>44560</v>
          </cell>
          <cell r="J39"/>
          <cell r="K39" t="str">
            <v>SOCIEDAD COLOMBIANA DE INGENIEROS</v>
          </cell>
          <cell r="L39"/>
          <cell r="M39">
            <v>257159000</v>
          </cell>
          <cell r="N39"/>
          <cell r="O39"/>
          <cell r="P39" t="str">
            <v>Infraestructura</v>
          </cell>
          <cell r="Q39" t="str">
            <v>Jaickson Camilo Morales Novoa</v>
          </cell>
          <cell r="R39"/>
          <cell r="S39"/>
          <cell r="T39"/>
          <cell r="U39"/>
          <cell r="V39"/>
          <cell r="W39"/>
          <cell r="X39"/>
          <cell r="Y39"/>
          <cell r="Z39"/>
          <cell r="AA39"/>
          <cell r="AB39"/>
          <cell r="AC39"/>
          <cell r="AD39"/>
          <cell r="AE39" t="str">
            <v>suspendido</v>
          </cell>
          <cell r="AF39"/>
          <cell r="AG39">
            <v>1</v>
          </cell>
          <cell r="AH39">
            <v>1</v>
          </cell>
          <cell r="AI39">
            <v>1</v>
          </cell>
          <cell r="AJ39">
            <v>0.5</v>
          </cell>
        </row>
        <row r="40">
          <cell r="B40" t="str">
            <v>167</v>
          </cell>
          <cell r="C40" t="str">
            <v>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v>
          </cell>
          <cell r="D40" t="str">
            <v>Convenio de Prácticas Universitarias</v>
          </cell>
          <cell r="E40">
            <v>44558</v>
          </cell>
          <cell r="F40">
            <v>44558</v>
          </cell>
          <cell r="G40">
            <v>729</v>
          </cell>
          <cell r="H40">
            <v>0</v>
          </cell>
          <cell r="I40">
            <v>45287</v>
          </cell>
          <cell r="J40" t="str">
            <v>CONTRATACION DIRECTA</v>
          </cell>
          <cell r="K40" t="str">
            <v>UNIVERSIDAD MILITAR NUEVA GRANADA</v>
          </cell>
          <cell r="L40">
            <v>0</v>
          </cell>
          <cell r="M40">
            <v>0</v>
          </cell>
          <cell r="N40" t="str">
            <v>N/A</v>
          </cell>
          <cell r="O40" t="str">
            <v>Interna</v>
          </cell>
          <cell r="P40" t="str">
            <v>Recursos Humanos</v>
          </cell>
          <cell r="Q40" t="str">
            <v>Claudia Alexandra Briceño Mejia</v>
          </cell>
          <cell r="R40" t="str">
            <v>N/A</v>
          </cell>
          <cell r="S40" t="str">
            <v>N/A</v>
          </cell>
          <cell r="T40" t="str">
            <v>N/A</v>
          </cell>
          <cell r="U40" t="str">
            <v>CONSORCIO</v>
          </cell>
          <cell r="V40" t="str">
            <v xml:space="preserve"> ALDEIC SAS BIC e INGEPLAN.CO SAS EMPRESA DE BENEFICIO E INTERES COLECTIVO BIC</v>
          </cell>
          <cell r="W40" t="str">
            <v>N/A</v>
          </cell>
          <cell r="X40" t="str">
            <v>SI</v>
          </cell>
          <cell r="Y40" t="str">
            <v>4</v>
          </cell>
          <cell r="Z40">
            <v>45409</v>
          </cell>
          <cell r="AA40">
            <v>45470</v>
          </cell>
          <cell r="AB40">
            <v>46201</v>
          </cell>
          <cell r="AC40" t="str">
            <v>-</v>
          </cell>
          <cell r="AD40" t="str">
            <v>N/A</v>
          </cell>
          <cell r="AE40" t="str">
            <v>No tiene modificaciones</v>
          </cell>
          <cell r="AF40"/>
          <cell r="AG40">
            <v>0.34</v>
          </cell>
          <cell r="AH40">
            <v>0.34</v>
          </cell>
          <cell r="AI40">
            <v>0</v>
          </cell>
          <cell r="AJ40">
            <v>0</v>
          </cell>
        </row>
        <row r="41">
          <cell r="B41" t="str">
            <v>172</v>
          </cell>
          <cell r="C41" t="str">
            <v>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v>
          </cell>
          <cell r="D41" t="str">
            <v xml:space="preserve">Convenio </v>
          </cell>
          <cell r="E41">
            <v>44519</v>
          </cell>
          <cell r="F41">
            <v>44533</v>
          </cell>
          <cell r="G41">
            <v>730</v>
          </cell>
          <cell r="H41">
            <v>0</v>
          </cell>
          <cell r="I41">
            <v>45262</v>
          </cell>
          <cell r="J41" t="str">
            <v>CONTRATACION DIRECTA</v>
          </cell>
          <cell r="K41" t="str">
            <v>DEFENSORIA DEL PUEBLO</v>
          </cell>
          <cell r="L41">
            <v>0</v>
          </cell>
          <cell r="M41">
            <v>0</v>
          </cell>
          <cell r="N41" t="str">
            <v>N/A</v>
          </cell>
          <cell r="O41" t="str">
            <v>Interna</v>
          </cell>
          <cell r="P41" t="str">
            <v>Grupo Proyectos Especiales de Tecnología</v>
          </cell>
          <cell r="Q41" t="str">
            <v>Sandra Milena Parrado Criollo</v>
          </cell>
          <cell r="R41" t="str">
            <v>N/A</v>
          </cell>
          <cell r="S41" t="str">
            <v>N/A</v>
          </cell>
          <cell r="T41" t="str">
            <v>N/A</v>
          </cell>
          <cell r="U41" t="str">
            <v>CONSORCIO</v>
          </cell>
          <cell r="V41"/>
          <cell r="W41"/>
          <cell r="X41" t="str">
            <v>SI</v>
          </cell>
          <cell r="Y41" t="str">
            <v>6</v>
          </cell>
          <cell r="Z41">
            <v>45445</v>
          </cell>
          <cell r="AA41">
            <v>45506</v>
          </cell>
          <cell r="AB41">
            <v>46237</v>
          </cell>
          <cell r="AC41" t="str">
            <v>-</v>
          </cell>
          <cell r="AD41" t="str">
            <v>N/A</v>
          </cell>
          <cell r="AE41" t="str">
            <v>El día 31 de Mayo de 2021 se prorrogó el contrato por 30 días . El día 31 de Mayo de 2021 se adicionó al contrato el valor de $24,011,312</v>
          </cell>
          <cell r="AF41"/>
          <cell r="AG41">
            <v>0.37</v>
          </cell>
          <cell r="AH41">
            <v>0.37</v>
          </cell>
          <cell r="AI41">
            <v>0</v>
          </cell>
          <cell r="AJ41">
            <v>0</v>
          </cell>
        </row>
        <row r="42">
          <cell r="B42" t="str">
            <v>174</v>
          </cell>
          <cell r="C42" t="str">
            <v xml:space="preserve">Realizar la interventoría técnica, administrativa, jurídica, financiera y contable a las obras de ejecución de la fase ii para continuar con las adecuaciones del edificio de la calle 72 no 7 - 96 de la ciudad de Bogotá </v>
          </cell>
          <cell r="D42" t="str">
            <v>Interventoría</v>
          </cell>
          <cell r="E42">
            <v>44526</v>
          </cell>
          <cell r="F42" t="str">
            <v>22/12/2021 suspendido</v>
          </cell>
          <cell r="G42">
            <v>161</v>
          </cell>
          <cell r="H42">
            <v>30</v>
          </cell>
          <cell r="I42">
            <v>44742</v>
          </cell>
          <cell r="J42" t="str">
            <v>CONCURSO DE MERITOS</v>
          </cell>
          <cell r="K42" t="str">
            <v>CONSORCIO FASE II BIO 2C</v>
          </cell>
          <cell r="L42">
            <v>127260000</v>
          </cell>
          <cell r="M42">
            <v>151271321</v>
          </cell>
          <cell r="N42" t="str">
            <v>N/A</v>
          </cell>
          <cell r="O42" t="str">
            <v>Interna</v>
          </cell>
          <cell r="P42" t="str">
            <v>Administrativa</v>
          </cell>
          <cell r="Q42" t="str">
            <v>Daniel Merchan Cepeda</v>
          </cell>
          <cell r="R42" t="str">
            <v>N/A</v>
          </cell>
          <cell r="S42" t="str">
            <v>N/A</v>
          </cell>
          <cell r="T42" t="str">
            <v>N/A</v>
          </cell>
          <cell r="U42" t="str">
            <v>N/A</v>
          </cell>
          <cell r="V42" t="str">
            <v>N/A</v>
          </cell>
          <cell r="W42" t="str">
            <v>N/A</v>
          </cell>
          <cell r="X42" t="str">
            <v>SI</v>
          </cell>
          <cell r="Y42" t="str">
            <v>6</v>
          </cell>
          <cell r="Z42">
            <v>44925</v>
          </cell>
          <cell r="AA42">
            <v>44985</v>
          </cell>
          <cell r="AB42">
            <v>45717</v>
          </cell>
          <cell r="AC42" t="str">
            <v>-</v>
          </cell>
          <cell r="AD42" t="str">
            <v>N/A</v>
          </cell>
          <cell r="AE42" t="str">
            <v xml:space="preserve">El dia 18 de Diciembre del 2020 se prorrogo por 14 meses y 19 dias. El dia 26 de Febrero del 2021 se prorrogo por 3 meses. El 26 de mayo de 2021 se prorrogó por 3 meses. El 30 de Agosto del 2021 se prorrogo 3 meses. El 29 de Noviembre del 2021 se prorrogo por 20 dias calendario. El 20 de Diciembre del 2021 se prorrogo por 4 meses y 10 dias. El dia 20 de Abril del 2022 se prorrogó por 3 meses. El 27 de Julio del 2022 se prorrogó por 4 meses. </v>
          </cell>
          <cell r="AF42"/>
          <cell r="AG42">
            <v>0.98</v>
          </cell>
          <cell r="AH42">
            <v>0.95</v>
          </cell>
          <cell r="AI42">
            <v>0.97</v>
          </cell>
          <cell r="AJ42">
            <v>0.78</v>
          </cell>
        </row>
        <row r="43">
          <cell r="B43" t="str">
            <v>182</v>
          </cell>
          <cell r="C43" t="str">
            <v>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especialidades.</v>
          </cell>
          <cell r="D43" t="str">
            <v>Prestación de Servicios</v>
          </cell>
          <cell r="E43">
            <v>44543</v>
          </cell>
          <cell r="F43">
            <v>44545</v>
          </cell>
          <cell r="G43">
            <v>17</v>
          </cell>
          <cell r="H43">
            <v>211</v>
          </cell>
          <cell r="I43">
            <v>44773</v>
          </cell>
          <cell r="J43" t="str">
            <v>MINIMA CUANTIA</v>
          </cell>
          <cell r="K43" t="str">
            <v>DATEXCO COMPANY S A</v>
          </cell>
          <cell r="L43">
            <v>28026337</v>
          </cell>
          <cell r="M43">
            <v>28026337</v>
          </cell>
          <cell r="N43" t="str">
            <v>N/A</v>
          </cell>
          <cell r="O43" t="str">
            <v>Interna</v>
          </cell>
          <cell r="P43" t="str">
            <v>Planeación</v>
          </cell>
          <cell r="Q43" t="str">
            <v>Claudia Marcela Delagadillo Vargas</v>
          </cell>
          <cell r="R43" t="str">
            <v>N/A</v>
          </cell>
          <cell r="S43" t="str">
            <v>N/A</v>
          </cell>
          <cell r="T43" t="str">
            <v>N/A</v>
          </cell>
          <cell r="U43" t="str">
            <v>N/A</v>
          </cell>
          <cell r="V43" t="str">
            <v>N/A</v>
          </cell>
          <cell r="W43" t="str">
            <v>N/A</v>
          </cell>
          <cell r="X43" t="str">
            <v>SI</v>
          </cell>
          <cell r="Y43" t="str">
            <v>4</v>
          </cell>
          <cell r="Z43">
            <v>44895</v>
          </cell>
          <cell r="AA43">
            <v>44956</v>
          </cell>
          <cell r="AB43">
            <v>45688</v>
          </cell>
          <cell r="AC43" t="str">
            <v>-</v>
          </cell>
          <cell r="AD43" t="str">
            <v>N/A</v>
          </cell>
          <cell r="AE43" t="str">
            <v>No tiene modificaciones</v>
          </cell>
          <cell r="AF43"/>
          <cell r="AG43">
            <v>1</v>
          </cell>
          <cell r="AH43">
            <v>1</v>
          </cell>
          <cell r="AI43">
            <v>1</v>
          </cell>
          <cell r="AJ43">
            <v>0</v>
          </cell>
        </row>
        <row r="44">
          <cell r="B44">
            <v>183</v>
          </cell>
          <cell r="C44" t="str">
            <v>Realizar la revisión independiente de los diseños estructurales de las Sedes Judiciales de Caucasia (Antioquia), Málaga (Santander) y Saravena (Arauca).</v>
          </cell>
          <cell r="D44"/>
          <cell r="E44"/>
          <cell r="F44">
            <v>44916</v>
          </cell>
          <cell r="G44"/>
          <cell r="H44"/>
          <cell r="I44">
            <v>44712</v>
          </cell>
          <cell r="J44"/>
          <cell r="K44" t="str">
            <v>INGESÍSMICA CONSULTORÍA Y CONSTRUCCIÓN SAS</v>
          </cell>
          <cell r="L44"/>
          <cell r="M44">
            <v>37784880</v>
          </cell>
          <cell r="N44">
            <v>0.28999999999999998</v>
          </cell>
          <cell r="O44">
            <v>0.08</v>
          </cell>
          <cell r="P44" t="str">
            <v>Infraestructura</v>
          </cell>
          <cell r="Q44" t="str">
            <v>Juan Carlos Perdomo Albornoz</v>
          </cell>
          <cell r="R44"/>
          <cell r="S44"/>
          <cell r="T44"/>
          <cell r="U44"/>
          <cell r="V44"/>
          <cell r="W44"/>
          <cell r="X44"/>
          <cell r="Y44"/>
          <cell r="Z44"/>
          <cell r="AA44"/>
          <cell r="AB44"/>
          <cell r="AC44"/>
          <cell r="AD44"/>
          <cell r="AE44"/>
          <cell r="AF44"/>
          <cell r="AG44">
            <v>0.28999999999999998</v>
          </cell>
          <cell r="AH44">
            <v>0.08</v>
          </cell>
          <cell r="AI44">
            <v>0.47</v>
          </cell>
          <cell r="AJ44">
            <v>0.47</v>
          </cell>
        </row>
        <row r="45">
          <cell r="B45" t="str">
            <v>192</v>
          </cell>
          <cell r="C45" t="str">
            <v>Adquirir la administración, la operación y Gestión dela línea de soporte de la Rama Judicial a través de canales telefónicos y virtuales (chat, redes sociales, WhatsApp, correo electrónico, video llamada), según las necesidades de atención a los usuarios tanto internos como externos.</v>
          </cell>
          <cell r="D45" t="str">
            <v>Compraventa</v>
          </cell>
          <cell r="E45"/>
          <cell r="F45">
            <v>44559</v>
          </cell>
          <cell r="G45"/>
          <cell r="H45"/>
          <cell r="I45">
            <v>44770</v>
          </cell>
          <cell r="J45"/>
          <cell r="K45" t="str">
            <v>COLSOF</v>
          </cell>
          <cell r="L45"/>
          <cell r="M45" t="str">
            <v>1.122.924.687.88</v>
          </cell>
          <cell r="N45"/>
          <cell r="O45"/>
          <cell r="P45" t="str">
            <v>Grupo Proyectos Especiales de Tecnología</v>
          </cell>
          <cell r="Q45" t="str">
            <v>Carlos Andres Gómez Gómez</v>
          </cell>
          <cell r="R45"/>
          <cell r="S45"/>
          <cell r="T45"/>
          <cell r="U45"/>
          <cell r="V45"/>
          <cell r="W45"/>
          <cell r="X45"/>
          <cell r="Y45"/>
          <cell r="Z45"/>
          <cell r="AA45"/>
          <cell r="AB45"/>
          <cell r="AC45"/>
          <cell r="AD45"/>
          <cell r="AE45"/>
          <cell r="AF45"/>
          <cell r="AG45">
            <v>0.42</v>
          </cell>
          <cell r="AH45">
            <v>0.26</v>
          </cell>
          <cell r="AI45">
            <v>0.62</v>
          </cell>
          <cell r="AJ45">
            <v>0.62</v>
          </cell>
        </row>
        <row r="46">
          <cell r="B46" t="str">
            <v>193</v>
          </cell>
          <cell r="C46" t="str">
            <v>Actualización, elaboración, validación y ajustes a los diseños arquitectónicos, estudios técnicos y presupuesto general de obra, contratación de la revisión independiente de los diseños estructurales y obtención de la licencia de construcción de la nueva torre del palacio de justicia de Valledupar - cesar.”</v>
          </cell>
          <cell r="D46" t="str">
            <v>Consultoría</v>
          </cell>
          <cell r="E46">
            <v>44546</v>
          </cell>
          <cell r="F46">
            <v>44578</v>
          </cell>
          <cell r="G46">
            <v>180</v>
          </cell>
          <cell r="H46">
            <v>60</v>
          </cell>
          <cell r="I46">
            <v>44455</v>
          </cell>
          <cell r="J46" t="str">
            <v>CONCURSO DE MERITOS</v>
          </cell>
          <cell r="K46" t="str">
            <v xml:space="preserve">MC ARQUITECTOS S A </v>
          </cell>
          <cell r="L46">
            <v>738681172</v>
          </cell>
          <cell r="M46">
            <v>738681172</v>
          </cell>
          <cell r="N46" t="str">
            <v>N/A</v>
          </cell>
          <cell r="O46" t="str">
            <v>Externa</v>
          </cell>
          <cell r="P46" t="str">
            <v>Grupo Proyectos Especiales de Infraestructura</v>
          </cell>
          <cell r="Q46" t="str">
            <v>Jorge Enrique Hernández Becerra</v>
          </cell>
          <cell r="R46" t="str">
            <v>N/A</v>
          </cell>
          <cell r="S46" t="str">
            <v>N/A</v>
          </cell>
          <cell r="T46" t="str">
            <v>N/A</v>
          </cell>
          <cell r="U46" t="str">
            <v>UNION TEMPORAL</v>
          </cell>
          <cell r="V46" t="str">
            <v>MNEMO CYBER SEC SAS y por COMPAÑÍA DE INGENIEROS  DE  SISTEMAS  ASOCIADOS  -  COINSA  S.A.S,</v>
          </cell>
          <cell r="W46" t="str">
            <v>N/A</v>
          </cell>
          <cell r="X46" t="str">
            <v>SI</v>
          </cell>
          <cell r="Y46" t="str">
            <v>6</v>
          </cell>
          <cell r="Z46">
            <v>44636</v>
          </cell>
          <cell r="AA46">
            <v>44697</v>
          </cell>
          <cell r="AB46">
            <v>45429</v>
          </cell>
          <cell r="AC46" t="str">
            <v>-</v>
          </cell>
          <cell r="AD46" t="str">
            <v>N/A</v>
          </cell>
          <cell r="AE46" t="str">
            <v>El día 15 de Julio de 2022 se prorrogó el contrato por 150 días. El día 15 de Julio de 2022 se adiciono al contrato un valor de $2,389,857,335</v>
          </cell>
          <cell r="AF46"/>
          <cell r="AG46">
            <v>0.84</v>
          </cell>
          <cell r="AH46">
            <v>0.84</v>
          </cell>
          <cell r="AI46">
            <v>0.84</v>
          </cell>
          <cell r="AJ46">
            <v>0.4</v>
          </cell>
        </row>
        <row r="47">
          <cell r="B47" t="str">
            <v>202</v>
          </cell>
          <cell r="C47" t="str">
            <v>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v>
          </cell>
          <cell r="D47" t="str">
            <v>Interadministrativo</v>
          </cell>
          <cell r="E47">
            <v>44559</v>
          </cell>
          <cell r="F47">
            <v>44559</v>
          </cell>
          <cell r="G47">
            <v>3456</v>
          </cell>
          <cell r="H47">
            <v>0</v>
          </cell>
          <cell r="I47">
            <v>48015</v>
          </cell>
          <cell r="J47" t="str">
            <v>CONTRATACION DIRECTA</v>
          </cell>
          <cell r="K47" t="str">
            <v>UNIDAD ADMINISTRATIVA
ESPECIAL DE GESTIÓN DE
RESTITUCIÓN DE TIERRAS
DESPOJADAS</v>
          </cell>
          <cell r="L47">
            <v>0</v>
          </cell>
          <cell r="M47">
            <v>0</v>
          </cell>
          <cell r="N47" t="str">
            <v>N/A</v>
          </cell>
          <cell r="O47" t="str">
            <v>Interna</v>
          </cell>
          <cell r="P47" t="str">
            <v>Grupo Proyectos Especiales de Tecnología</v>
          </cell>
          <cell r="Q47" t="str">
            <v>Sandra Milena Parrado Criollo</v>
          </cell>
          <cell r="R47" t="str">
            <v>N/A</v>
          </cell>
          <cell r="S47" t="str">
            <v>N/A</v>
          </cell>
          <cell r="T47" t="str">
            <v>N/A</v>
          </cell>
          <cell r="U47" t="str">
            <v>N/A</v>
          </cell>
          <cell r="V47" t="str">
            <v>N/A</v>
          </cell>
          <cell r="W47" t="str">
            <v>N/A</v>
          </cell>
          <cell r="X47" t="str">
            <v>N/A</v>
          </cell>
          <cell r="Y47" t="str">
            <v>N/A</v>
          </cell>
          <cell r="Z47" t="str">
            <v>N/A</v>
          </cell>
          <cell r="AA47" t="str">
            <v>N/A</v>
          </cell>
          <cell r="AB47" t="str">
            <v>N/A</v>
          </cell>
          <cell r="AC47" t="str">
            <v>N/A</v>
          </cell>
          <cell r="AD47" t="str">
            <v>N/A</v>
          </cell>
          <cell r="AE47" t="str">
            <v>Sin modificaciones.</v>
          </cell>
          <cell r="AF47"/>
          <cell r="AG47">
            <v>7.0000000000000007E-2</v>
          </cell>
          <cell r="AH47">
            <v>7.0000000000000007E-2</v>
          </cell>
          <cell r="AI47">
            <v>0</v>
          </cell>
          <cell r="AJ47">
            <v>0</v>
          </cell>
        </row>
        <row r="48">
          <cell r="B48" t="str">
            <v>206</v>
          </cell>
          <cell r="C48" t="str">
            <v xml:space="preserve"> Prestar e implementar el servicios de una herramienta de software para el seguimiento y evaluación estratégico de proyectos que adelante la Rama Judicial</v>
          </cell>
          <cell r="D48" t="str">
            <v>Servicios</v>
          </cell>
          <cell r="E48">
            <v>44554</v>
          </cell>
          <cell r="F48">
            <v>44554</v>
          </cell>
          <cell r="G48">
            <v>243</v>
          </cell>
          <cell r="H48">
            <v>0</v>
          </cell>
          <cell r="I48">
            <v>44797</v>
          </cell>
          <cell r="J48" t="str">
            <v>TIENDA VIRTUAL</v>
          </cell>
          <cell r="K48" t="str">
            <v>SOFTMANAGEMENT S.A.</v>
          </cell>
          <cell r="L48">
            <v>264000000</v>
          </cell>
          <cell r="M48">
            <v>264000000</v>
          </cell>
          <cell r="N48" t="str">
            <v>N/A</v>
          </cell>
          <cell r="O48" t="str">
            <v>Interna</v>
          </cell>
          <cell r="P48" t="str">
            <v>Grupo Proyectos Especiales de Tecnología</v>
          </cell>
          <cell r="Q48" t="str">
            <v>Carlos Andres Gómez Gómez</v>
          </cell>
          <cell r="R48" t="str">
            <v>N/A</v>
          </cell>
          <cell r="S48" t="str">
            <v>N/A</v>
          </cell>
          <cell r="T48" t="str">
            <v>N/A</v>
          </cell>
          <cell r="U48" t="str">
            <v>N/A</v>
          </cell>
          <cell r="V48" t="str">
            <v>N/A</v>
          </cell>
          <cell r="W48" t="str">
            <v>N/A</v>
          </cell>
          <cell r="X48" t="str">
            <v>N/A</v>
          </cell>
          <cell r="Y48" t="str">
            <v>N/A</v>
          </cell>
          <cell r="Z48" t="str">
            <v>N/A</v>
          </cell>
          <cell r="AA48" t="str">
            <v>N/A</v>
          </cell>
          <cell r="AB48" t="str">
            <v>N/A</v>
          </cell>
          <cell r="AC48" t="str">
            <v>N/A</v>
          </cell>
          <cell r="AD48" t="str">
            <v>N/A</v>
          </cell>
          <cell r="AE48" t="str">
            <v>Sin modificaciones.</v>
          </cell>
          <cell r="AF48"/>
          <cell r="AG48">
            <v>0.76</v>
          </cell>
          <cell r="AH48">
            <v>0.71</v>
          </cell>
          <cell r="AI48">
            <v>0.75</v>
          </cell>
          <cell r="AJ48">
            <v>0.75</v>
          </cell>
        </row>
        <row r="49">
          <cell r="B49" t="str">
            <v>216</v>
          </cell>
          <cell r="C49" t="str">
            <v>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v>
          </cell>
          <cell r="D49" t="str">
            <v>Convenio de Prácticas Universitarias</v>
          </cell>
          <cell r="E49">
            <v>44215</v>
          </cell>
          <cell r="F49">
            <v>44560</v>
          </cell>
          <cell r="G49">
            <v>730</v>
          </cell>
          <cell r="H49">
            <v>0</v>
          </cell>
          <cell r="I49">
            <v>45289</v>
          </cell>
          <cell r="J49" t="str">
            <v>CONTRATACION DIRECTA</v>
          </cell>
          <cell r="K49" t="str">
            <v>UNIVERSIDAD
DE LA SALLE</v>
          </cell>
          <cell r="L49">
            <v>0</v>
          </cell>
          <cell r="M49">
            <v>0</v>
          </cell>
          <cell r="N49" t="str">
            <v>N/A</v>
          </cell>
          <cell r="O49" t="str">
            <v>Interna</v>
          </cell>
          <cell r="P49" t="str">
            <v>Recursos Humanos</v>
          </cell>
          <cell r="Q49" t="str">
            <v>Claudia Alexandra Briceño Mejia</v>
          </cell>
          <cell r="R49" t="str">
            <v>N/A</v>
          </cell>
          <cell r="S49" t="str">
            <v>N/A</v>
          </cell>
          <cell r="T49" t="str">
            <v>N/A</v>
          </cell>
          <cell r="U49" t="str">
            <v>CONSORCIO</v>
          </cell>
          <cell r="V49" t="str">
            <v xml:space="preserve"> ALDEIC SAS BIC e INGEPLAN.CO SAS EMPRESA DE BENEFICIO E INTERES COLECTIVO BIC</v>
          </cell>
          <cell r="W49" t="str">
            <v>N/A</v>
          </cell>
          <cell r="X49" t="str">
            <v>SI</v>
          </cell>
          <cell r="Y49" t="str">
            <v>4</v>
          </cell>
          <cell r="Z49">
            <v>45411</v>
          </cell>
          <cell r="AA49">
            <v>45472</v>
          </cell>
          <cell r="AB49">
            <v>46203</v>
          </cell>
          <cell r="AC49" t="str">
            <v>-</v>
          </cell>
          <cell r="AD49" t="str">
            <v>N/A</v>
          </cell>
          <cell r="AE49" t="str">
            <v>No tiene modificaciones</v>
          </cell>
          <cell r="AF49"/>
          <cell r="AG49">
            <v>0.33</v>
          </cell>
          <cell r="AH49">
            <v>0.33</v>
          </cell>
          <cell r="AI49">
            <v>0</v>
          </cell>
          <cell r="AJ49">
            <v>0</v>
          </cell>
        </row>
        <row r="50">
          <cell r="B50" t="str">
            <v>217</v>
          </cell>
          <cell r="C50" t="str">
            <v>Ampliar la infraestructura de Azure (créditos) para garantizar la continuidad de los servicios de infraestructura que actualmente están desplegados en Azure, para soportar los diferentes proyectos de transición en el marco de la transformación digital de la Rama Judicial.</v>
          </cell>
          <cell r="D50" t="str">
            <v>Compraventa</v>
          </cell>
          <cell r="E50">
            <v>44558</v>
          </cell>
          <cell r="F50">
            <v>44560</v>
          </cell>
          <cell r="G50">
            <v>210</v>
          </cell>
          <cell r="H50">
            <v>0</v>
          </cell>
          <cell r="I50">
            <v>44773</v>
          </cell>
          <cell r="J50" t="str">
            <v>TIENDA VIRTUAL</v>
          </cell>
          <cell r="K50" t="str">
            <v>CONTROLES EMPRESARIALES SAS</v>
          </cell>
          <cell r="L50">
            <v>3083759941</v>
          </cell>
          <cell r="M50">
            <v>3083759941</v>
          </cell>
          <cell r="N50" t="str">
            <v>N/A</v>
          </cell>
          <cell r="O50" t="str">
            <v>Interna</v>
          </cell>
          <cell r="P50" t="str">
            <v>Grupo Proyectos Especiales de Tecnología</v>
          </cell>
          <cell r="Q50" t="str">
            <v>Carlos Andres Gómez Gómez</v>
          </cell>
          <cell r="R50" t="str">
            <v>N/A</v>
          </cell>
          <cell r="S50" t="str">
            <v>N/A</v>
          </cell>
          <cell r="T50" t="str">
            <v>N/A</v>
          </cell>
          <cell r="U50" t="str">
            <v>N/A</v>
          </cell>
          <cell r="V50" t="str">
            <v>N/A</v>
          </cell>
          <cell r="W50" t="str">
            <v>N/A</v>
          </cell>
          <cell r="X50" t="str">
            <v>N/A</v>
          </cell>
          <cell r="Y50" t="str">
            <v>N/A</v>
          </cell>
          <cell r="Z50" t="str">
            <v>N/A</v>
          </cell>
          <cell r="AA50" t="str">
            <v>N/A</v>
          </cell>
          <cell r="AB50" t="str">
            <v>N/A</v>
          </cell>
          <cell r="AC50" t="str">
            <v>N/A</v>
          </cell>
          <cell r="AD50" t="str">
            <v>N/A</v>
          </cell>
          <cell r="AE50" t="str">
            <v>Sin modificaciones.</v>
          </cell>
          <cell r="AF50"/>
          <cell r="AG50">
            <v>0.47</v>
          </cell>
          <cell r="AH50">
            <v>0.47</v>
          </cell>
          <cell r="AI50">
            <v>1</v>
          </cell>
          <cell r="AJ50">
            <v>1</v>
          </cell>
        </row>
        <row r="51">
          <cell r="B51" t="str">
            <v>218</v>
          </cell>
          <cell r="C51" t="str">
            <v>Aunar esfuerzos para desarrollar de manera conjunta la construcción del palacio de justicia de Medellín - Antioquia correspondiente a la ejecución de la segunda etapa (contratación y ejecución de las obras) del segundo acuerdo especifico de cooperación y colaboración no 230 de 2018 en el marco del convenio interadministrativo de cooperación y colaboración no. 069 (El Consejo) y no. 25 (la anim).</v>
          </cell>
          <cell r="D51" t="str">
            <v>Gestión inmobiliaria</v>
          </cell>
          <cell r="E51">
            <v>44560</v>
          </cell>
          <cell r="F51">
            <v>44560</v>
          </cell>
          <cell r="G51">
            <v>605</v>
          </cell>
          <cell r="H51">
            <v>0</v>
          </cell>
          <cell r="I51">
            <v>45140</v>
          </cell>
          <cell r="J51" t="str">
            <v>CONTRATACION DIRECTA</v>
          </cell>
          <cell r="K51" t="str">
            <v>AGENCIA NACIONAL INMOBILIARIA VIRGILIO BARCO VARGAS</v>
          </cell>
          <cell r="L51">
            <v>28245279859</v>
          </cell>
          <cell r="M51">
            <v>28245279859</v>
          </cell>
          <cell r="N51" t="str">
            <v>N/A</v>
          </cell>
          <cell r="O51" t="str">
            <v>Interna</v>
          </cell>
          <cell r="P51" t="str">
            <v>Grupo Proyectos Especiales de Infraestructura</v>
          </cell>
          <cell r="Q51" t="str">
            <v>Angela Aranzazu Montoya</v>
          </cell>
          <cell r="R51" t="str">
            <v>N/A</v>
          </cell>
          <cell r="S51" t="str">
            <v>N/A</v>
          </cell>
          <cell r="T51" t="str">
            <v>N/A</v>
          </cell>
          <cell r="U51" t="str">
            <v>N/A</v>
          </cell>
          <cell r="V51" t="str">
            <v>N/A</v>
          </cell>
          <cell r="W51" t="str">
            <v>N/A</v>
          </cell>
          <cell r="X51" t="str">
            <v xml:space="preserve">SI </v>
          </cell>
          <cell r="Y51" t="str">
            <v>6</v>
          </cell>
          <cell r="Z51">
            <v>45324</v>
          </cell>
          <cell r="AA51">
            <v>45384</v>
          </cell>
          <cell r="AB51">
            <v>46115</v>
          </cell>
          <cell r="AC51" t="str">
            <v>-</v>
          </cell>
          <cell r="AD51" t="str">
            <v>N/A</v>
          </cell>
          <cell r="AE51" t="str">
            <v xml:space="preserve">El día 21 de Julio del 2022 se prórrogó el contrato por 4 meses. El día 21 de Julio del 2022 se adicionó el contrato por $94.914.036. </v>
          </cell>
          <cell r="AF51"/>
          <cell r="AG51">
            <v>0.42</v>
          </cell>
          <cell r="AH51">
            <v>0.42</v>
          </cell>
          <cell r="AI51">
            <v>0</v>
          </cell>
          <cell r="AJ51">
            <v>0</v>
          </cell>
        </row>
        <row r="52">
          <cell r="B52" t="str">
            <v>219</v>
          </cell>
          <cell r="C52" t="str">
            <v>Ampliación de la plataforma Cloud On-Premise Oracle y soporte especializado técnico de Oracle para atención priorizada de incidentes inesperados Oracle y uso de la plataforma para la Rama Judicial.</v>
          </cell>
          <cell r="D52" t="str">
            <v>Prestación de Servicios</v>
          </cell>
          <cell r="E52">
            <v>44561</v>
          </cell>
          <cell r="F52">
            <v>44561</v>
          </cell>
          <cell r="G52">
            <v>365</v>
          </cell>
          <cell r="H52">
            <v>0</v>
          </cell>
          <cell r="I52">
            <v>44925</v>
          </cell>
          <cell r="J52" t="str">
            <v>TIENDA VIRTUAL</v>
          </cell>
          <cell r="K52" t="str">
            <v xml:space="preserve">COMWARE S A </v>
          </cell>
          <cell r="L52">
            <v>461807666</v>
          </cell>
          <cell r="M52">
            <v>461807666</v>
          </cell>
          <cell r="N52" t="str">
            <v>N/A</v>
          </cell>
          <cell r="O52" t="str">
            <v>Interna</v>
          </cell>
          <cell r="P52" t="str">
            <v>Grupo Proyectos Especiales de Tecnología</v>
          </cell>
          <cell r="Q52" t="str">
            <v>Carlos Andres Gómez Gómez</v>
          </cell>
          <cell r="R52" t="str">
            <v>N/A</v>
          </cell>
          <cell r="S52" t="str">
            <v>N/A</v>
          </cell>
          <cell r="T52" t="str">
            <v>N/A</v>
          </cell>
          <cell r="U52" t="str">
            <v>N/A</v>
          </cell>
          <cell r="V52" t="str">
            <v>N/A</v>
          </cell>
          <cell r="W52" t="str">
            <v>N/A</v>
          </cell>
          <cell r="X52" t="str">
            <v>N/A</v>
          </cell>
          <cell r="Y52" t="str">
            <v>N/A</v>
          </cell>
          <cell r="Z52" t="str">
            <v>N/A</v>
          </cell>
          <cell r="AA52" t="str">
            <v>N/A</v>
          </cell>
          <cell r="AB52" t="str">
            <v>N/A</v>
          </cell>
          <cell r="AC52" t="str">
            <v>N/A</v>
          </cell>
          <cell r="AD52" t="str">
            <v>N/A</v>
          </cell>
          <cell r="AE52" t="str">
            <v>Sin modificaciones.</v>
          </cell>
          <cell r="AF52"/>
          <cell r="AG52">
            <v>0.83</v>
          </cell>
          <cell r="AH52">
            <v>0.83</v>
          </cell>
          <cell r="AI52">
            <v>1</v>
          </cell>
          <cell r="AJ52">
            <v>1</v>
          </cell>
        </row>
        <row r="53">
          <cell r="B53" t="str">
            <v>002</v>
          </cell>
          <cell r="C53" t="str">
            <v>Prestar los servicios profesionales al despacho del director ejecutivo de administración judicial, en los asuntos jurídicos, administrativos y disciplinarios que le sean asignados.</v>
          </cell>
          <cell r="D53" t="str">
            <v>Prestación de Servicios</v>
          </cell>
          <cell r="E53">
            <v>44566</v>
          </cell>
          <cell r="F53">
            <v>44566</v>
          </cell>
          <cell r="G53">
            <v>334</v>
          </cell>
          <cell r="H53">
            <v>0</v>
          </cell>
          <cell r="I53">
            <v>44899</v>
          </cell>
          <cell r="J53" t="str">
            <v>CONTRATACION DIRECTA</v>
          </cell>
          <cell r="K53" t="str">
            <v>DIANA MARITZA OLAYA RIOS</v>
          </cell>
          <cell r="L53">
            <v>93280000</v>
          </cell>
          <cell r="M53">
            <v>93280000</v>
          </cell>
          <cell r="N53" t="str">
            <v>N/A</v>
          </cell>
          <cell r="O53" t="str">
            <v>Interna</v>
          </cell>
          <cell r="P53" t="str">
            <v>Coordinación Seccionales</v>
          </cell>
          <cell r="Q53" t="str">
            <v>Jose Eduardo Gómez Figueredo</v>
          </cell>
          <cell r="R53" t="str">
            <v>SI</v>
          </cell>
          <cell r="S53" t="str">
            <v>CONSORCIO INTER CSJ 2021</v>
          </cell>
          <cell r="T53" t="str">
            <v>139 DE 2021</v>
          </cell>
          <cell r="U53" t="str">
            <v>UNION TEMPORAL</v>
          </cell>
          <cell r="V53" t="str">
            <v xml:space="preserve">A9 INGENIERIA SAS ZOMAC
JAIRO MARTIN VARGAS DIAZ
</v>
          </cell>
          <cell r="W53" t="str">
            <v>N/A</v>
          </cell>
          <cell r="X53" t="str">
            <v>SI</v>
          </cell>
          <cell r="Y53" t="str">
            <v>6</v>
          </cell>
          <cell r="Z53">
            <v>45081</v>
          </cell>
          <cell r="AA53">
            <v>45142</v>
          </cell>
          <cell r="AB53">
            <v>45874</v>
          </cell>
          <cell r="AC53" t="str">
            <v>-</v>
          </cell>
          <cell r="AD53" t="str">
            <v>N/A</v>
          </cell>
          <cell r="AE53" t="str">
            <v xml:space="preserve">El día 20 de Diciembre del 2021 se prorrogó el contrato por 60 días calendario. El día 2 de Marzo del 2022 se prorrogó el contrato por 38 días calendario. El día 21 de Marzo del 2022 se prórrogó el contrato por 30 días calendario. El día 21 de Marzo del 2022 se adicionó el contrato por $580.458.989. El día 4 de Mayo del 2022 se prórrogó el contrato por 45 días calendario. El día 14 de Junio del 2022 se prorrogó el contrato por 45 días calendario. </v>
          </cell>
          <cell r="AF53"/>
          <cell r="AG53">
            <v>0.71</v>
          </cell>
          <cell r="AH53">
            <v>0.71</v>
          </cell>
          <cell r="AI53">
            <v>0</v>
          </cell>
          <cell r="AJ53">
            <v>0</v>
          </cell>
        </row>
        <row r="54">
          <cell r="B54" t="str">
            <v>003</v>
          </cell>
          <cell r="C54" t="str">
            <v>Prestar servicios profesionales en la unidad de planeación apoyando la gestión de las actividades relacionadas con la programación presupuestal de los gastos de funcionamiento de la Rama Judicial.</v>
          </cell>
          <cell r="D54" t="str">
            <v>Prestación de Servicios</v>
          </cell>
          <cell r="E54">
            <v>44579</v>
          </cell>
          <cell r="F54">
            <v>44579</v>
          </cell>
          <cell r="G54">
            <v>334</v>
          </cell>
          <cell r="H54">
            <v>0</v>
          </cell>
          <cell r="I54">
            <v>44912</v>
          </cell>
          <cell r="J54" t="str">
            <v>CONTRATACION DIRECTA</v>
          </cell>
          <cell r="K54" t="str">
            <v xml:space="preserve">ISAIAS HERNAN CONTRERAS NIETO </v>
          </cell>
          <cell r="L54">
            <v>97165838</v>
          </cell>
          <cell r="M54">
            <v>97165838</v>
          </cell>
          <cell r="N54" t="str">
            <v>N/A</v>
          </cell>
          <cell r="O54" t="str">
            <v>Interna</v>
          </cell>
          <cell r="P54" t="str">
            <v>Planeación</v>
          </cell>
          <cell r="Q54" t="str">
            <v>María Franza López Buitrago</v>
          </cell>
          <cell r="R54" t="str">
            <v>N/A</v>
          </cell>
          <cell r="S54" t="str">
            <v>N/A</v>
          </cell>
          <cell r="T54" t="str">
            <v>N/A</v>
          </cell>
          <cell r="U54" t="str">
            <v>N/A</v>
          </cell>
          <cell r="V54" t="str">
            <v>N/A</v>
          </cell>
          <cell r="W54" t="str">
            <v>N/A</v>
          </cell>
          <cell r="X54" t="str">
            <v>SI</v>
          </cell>
          <cell r="Y54" t="str">
            <v>4</v>
          </cell>
          <cell r="Z54">
            <v>45033</v>
          </cell>
          <cell r="AA54">
            <v>45094</v>
          </cell>
          <cell r="AB54">
            <v>45826</v>
          </cell>
          <cell r="AC54" t="str">
            <v>-</v>
          </cell>
          <cell r="AD54" t="str">
            <v>N/A</v>
          </cell>
          <cell r="AE54" t="str">
            <v xml:space="preserve">No tiene modificaciones </v>
          </cell>
          <cell r="AF54"/>
          <cell r="AG54">
            <v>0.68</v>
          </cell>
          <cell r="AH54">
            <v>0.68</v>
          </cell>
          <cell r="AI54">
            <v>0.64</v>
          </cell>
          <cell r="AJ54">
            <v>0.55000000000000004</v>
          </cell>
        </row>
        <row r="55">
          <cell r="B55" t="str">
            <v>004</v>
          </cell>
          <cell r="C55" t="str">
            <v>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inversiones, incluido el anteproyecto de presupuesto y en la actualización de los instrumentos de planeación de la inversión pública.</v>
          </cell>
          <cell r="D55" t="str">
            <v>Prestación de Servicios</v>
          </cell>
          <cell r="E55">
            <v>44580</v>
          </cell>
          <cell r="F55">
            <v>44580</v>
          </cell>
          <cell r="G55">
            <v>334</v>
          </cell>
          <cell r="H55">
            <v>0</v>
          </cell>
          <cell r="I55">
            <v>44913</v>
          </cell>
          <cell r="J55" t="str">
            <v>CONTRATACION DIRECTA</v>
          </cell>
          <cell r="K55" t="str">
            <v>SILVIA JOHANNA MORAES SAAVEDRA</v>
          </cell>
          <cell r="L55">
            <v>96817501</v>
          </cell>
          <cell r="M55">
            <v>96817501</v>
          </cell>
          <cell r="N55" t="str">
            <v>N/A</v>
          </cell>
          <cell r="O55" t="str">
            <v>Interna</v>
          </cell>
          <cell r="P55" t="str">
            <v>Planeación</v>
          </cell>
          <cell r="Q55" t="str">
            <v>María Franza López Buitrago</v>
          </cell>
          <cell r="R55" t="str">
            <v>N/A</v>
          </cell>
          <cell r="S55" t="str">
            <v>N/A</v>
          </cell>
          <cell r="T55" t="str">
            <v>N/A</v>
          </cell>
          <cell r="U55" t="str">
            <v>N/A</v>
          </cell>
          <cell r="V55" t="str">
            <v>N/A</v>
          </cell>
          <cell r="W55" t="str">
            <v>N/A</v>
          </cell>
          <cell r="X55" t="str">
            <v>SI</v>
          </cell>
          <cell r="Y55" t="str">
            <v>4</v>
          </cell>
          <cell r="Z55">
            <v>45034</v>
          </cell>
          <cell r="AA55">
            <v>45095</v>
          </cell>
          <cell r="AB55">
            <v>45827</v>
          </cell>
          <cell r="AC55" t="str">
            <v>-</v>
          </cell>
          <cell r="AD55" t="str">
            <v>N/A</v>
          </cell>
          <cell r="AE55" t="str">
            <v xml:space="preserve">No tiene modificaciones </v>
          </cell>
          <cell r="AF55"/>
          <cell r="AG55">
            <v>0.68</v>
          </cell>
          <cell r="AH55">
            <v>0.68</v>
          </cell>
          <cell r="AI55">
            <v>0.64</v>
          </cell>
          <cell r="AJ55">
            <v>0.64</v>
          </cell>
        </row>
        <row r="56">
          <cell r="B56" t="str">
            <v>005</v>
          </cell>
          <cell r="C56" t="str">
            <v xml:space="preserve">Prestar los servicios profesionales de ingeniero de sistemas en la coordinación del grupo de gestión de proyectos especiales de la dirección ejecutiva de administración judicial.
</v>
          </cell>
          <cell r="D56" t="str">
            <v>Prestación de Servicios</v>
          </cell>
          <cell r="E56">
            <v>44580</v>
          </cell>
          <cell r="F56">
            <v>44580</v>
          </cell>
          <cell r="G56">
            <v>346</v>
          </cell>
          <cell r="H56">
            <v>0</v>
          </cell>
          <cell r="I56">
            <v>44925</v>
          </cell>
          <cell r="J56" t="str">
            <v>CONTRATACION DIRECTA</v>
          </cell>
          <cell r="K56" t="str">
            <v>CARLOS ARIEL USEDA GOMEZ</v>
          </cell>
          <cell r="L56">
            <v>366442781</v>
          </cell>
          <cell r="M56">
            <v>366442781</v>
          </cell>
          <cell r="N56" t="str">
            <v>N/A</v>
          </cell>
          <cell r="O56" t="str">
            <v>Interna</v>
          </cell>
          <cell r="P56" t="str">
            <v>Grupo Proyectos Especiales de Tecnología</v>
          </cell>
          <cell r="Q56" t="str">
            <v>Carlos Andres Gómez Gómez</v>
          </cell>
          <cell r="R56" t="str">
            <v>N/A</v>
          </cell>
          <cell r="S56" t="str">
            <v>N/A</v>
          </cell>
          <cell r="T56" t="str">
            <v>N/A</v>
          </cell>
          <cell r="U56" t="str">
            <v>N/A</v>
          </cell>
          <cell r="V56" t="str">
            <v>N/A</v>
          </cell>
          <cell r="W56" t="str">
            <v>N/A</v>
          </cell>
          <cell r="X56" t="str">
            <v>N/A</v>
          </cell>
          <cell r="Y56" t="str">
            <v>N/A</v>
          </cell>
          <cell r="Z56" t="str">
            <v>N/A</v>
          </cell>
          <cell r="AA56" t="str">
            <v>N/A</v>
          </cell>
          <cell r="AB56" t="str">
            <v>N/A</v>
          </cell>
          <cell r="AC56" t="str">
            <v>N/A</v>
          </cell>
          <cell r="AD56" t="str">
            <v>N/A</v>
          </cell>
          <cell r="AE56" t="str">
            <v>Sin modificaciones.</v>
          </cell>
          <cell r="AF56"/>
          <cell r="AG56">
            <v>1</v>
          </cell>
          <cell r="AH56">
            <v>0.98</v>
          </cell>
          <cell r="AI56">
            <v>1</v>
          </cell>
          <cell r="AJ56">
            <v>0.95</v>
          </cell>
        </row>
        <row r="57">
          <cell r="B57" t="str">
            <v>006</v>
          </cell>
          <cell r="C57" t="str">
            <v xml:space="preserve">Prestar servicios profesionales en la división de estructuración de compras públicas, para apoyar procesos de contratación desde la perspectiva financiera. </v>
          </cell>
          <cell r="D57" t="str">
            <v>Prestación de Servicios</v>
          </cell>
          <cell r="E57">
            <v>44580</v>
          </cell>
          <cell r="F57">
            <v>44581</v>
          </cell>
          <cell r="G57">
            <v>345</v>
          </cell>
          <cell r="H57">
            <v>0</v>
          </cell>
          <cell r="I57">
            <v>44925</v>
          </cell>
          <cell r="J57" t="str">
            <v>CONTRATACION DIRECTA</v>
          </cell>
          <cell r="K57" t="str">
            <v>LUISA FERNANDA LORA NAVARRO</v>
          </cell>
          <cell r="L57">
            <v>97170400</v>
          </cell>
          <cell r="M57">
            <v>97170400</v>
          </cell>
          <cell r="N57" t="str">
            <v>N/A</v>
          </cell>
          <cell r="O57" t="str">
            <v>Interna</v>
          </cell>
          <cell r="P57" t="str">
            <v>Compras Públicas</v>
          </cell>
          <cell r="Q57" t="str">
            <v>Gabriel Jacob Paternina Rojas</v>
          </cell>
          <cell r="R57" t="str">
            <v>NO</v>
          </cell>
          <cell r="S57" t="str">
            <v>N/A</v>
          </cell>
          <cell r="T57" t="str">
            <v>N/A</v>
          </cell>
          <cell r="U57" t="str">
            <v>N/A</v>
          </cell>
          <cell r="V57" t="str">
            <v>N/A</v>
          </cell>
          <cell r="W57" t="str">
            <v>N/A</v>
          </cell>
          <cell r="X57" t="str">
            <v>N/A</v>
          </cell>
          <cell r="Y57" t="str">
            <v>N/A</v>
          </cell>
          <cell r="Z57" t="str">
            <v>N/A</v>
          </cell>
          <cell r="AA57" t="str">
            <v>N/A</v>
          </cell>
          <cell r="AB57" t="str">
            <v>N/A</v>
          </cell>
          <cell r="AC57" t="str">
            <v>N/A</v>
          </cell>
          <cell r="AD57" t="str">
            <v>N/A</v>
          </cell>
          <cell r="AE57" t="str">
            <v>Sin modificaciones.</v>
          </cell>
          <cell r="AF57"/>
          <cell r="AG57">
            <v>0.65</v>
          </cell>
          <cell r="AH57">
            <v>0.65</v>
          </cell>
          <cell r="AI57">
            <v>0.65</v>
          </cell>
          <cell r="AJ57">
            <v>0.65</v>
          </cell>
        </row>
        <row r="58">
          <cell r="B58" t="str">
            <v>007</v>
          </cell>
          <cell r="C58" t="str">
            <v>Prestar servicios profesionales de abogado especializado y alto experto en derecho penal, para la representación judicial de la Rama Judicial, en procesos penales de gran importancia, impacto o complejidad, y para la asesoría en asuntos penales que requiera la entidad.</v>
          </cell>
          <cell r="D58" t="str">
            <v>Prestación de Servicios</v>
          </cell>
          <cell r="E58">
            <v>44580</v>
          </cell>
          <cell r="F58">
            <v>44581</v>
          </cell>
          <cell r="G58">
            <v>345</v>
          </cell>
          <cell r="H58">
            <v>0</v>
          </cell>
          <cell r="I58">
            <v>44925</v>
          </cell>
          <cell r="J58" t="str">
            <v>CONTRATACION DIRECTA</v>
          </cell>
          <cell r="K58" t="str">
            <v>FRANCISCO BERNATE OCHOA</v>
          </cell>
          <cell r="L58">
            <v>65178102</v>
          </cell>
          <cell r="M58">
            <v>65178102</v>
          </cell>
          <cell r="N58" t="str">
            <v>N/A</v>
          </cell>
          <cell r="O58" t="str">
            <v>Interna</v>
          </cell>
          <cell r="P58" t="str">
            <v>Asistencia Legal</v>
          </cell>
          <cell r="Q58" t="str">
            <v>Cesar Augusto Mejía Ramírez</v>
          </cell>
          <cell r="R58" t="str">
            <v>SI</v>
          </cell>
          <cell r="S58" t="str">
            <v>UNION TEMPORAL Interventoría CSJ 2020</v>
          </cell>
          <cell r="T58" t="str">
            <v>198 DE 2020</v>
          </cell>
          <cell r="U58" t="str">
            <v>CONSORCIO</v>
          </cell>
          <cell r="V58" t="str">
            <v>SOFTMANAGEMENT S A - INFORMATICA &amp; TECNOLOGIA  STEFANINI</v>
          </cell>
          <cell r="W58" t="str">
            <v>N/A</v>
          </cell>
          <cell r="X58" t="str">
            <v>SI</v>
          </cell>
          <cell r="Y58" t="str">
            <v>6</v>
          </cell>
          <cell r="Z58">
            <v>45107</v>
          </cell>
          <cell r="AA58">
            <v>45168</v>
          </cell>
          <cell r="AB58">
            <v>45900</v>
          </cell>
          <cell r="AC58" t="str">
            <v>-</v>
          </cell>
          <cell r="AD58" t="str">
            <v>N/A</v>
          </cell>
          <cell r="AE58" t="str">
            <v>Sin modificaciones.</v>
          </cell>
          <cell r="AF58"/>
          <cell r="AG58">
            <v>0.63629999999999998</v>
          </cell>
          <cell r="AH58">
            <v>0.63629999999999998</v>
          </cell>
          <cell r="AI58">
            <v>0.63629999999999998</v>
          </cell>
          <cell r="AJ58">
            <v>0.63629999999999998</v>
          </cell>
        </row>
        <row r="59">
          <cell r="B59" t="str">
            <v>008</v>
          </cell>
          <cell r="C59" t="str">
            <v>Prestar los servicios profesionales en materia administrativa y financiera a la unidad de infraestructura física de la Dirección Ejecutiva de Administración Judicial.</v>
          </cell>
          <cell r="D59" t="str">
            <v>Prestación de Servicios</v>
          </cell>
          <cell r="E59">
            <v>44581</v>
          </cell>
          <cell r="F59">
            <v>44581</v>
          </cell>
          <cell r="G59">
            <v>346</v>
          </cell>
          <cell r="H59">
            <v>0</v>
          </cell>
          <cell r="I59">
            <v>44926</v>
          </cell>
          <cell r="J59" t="str">
            <v>CONTRATACION DIRECTA</v>
          </cell>
          <cell r="K59" t="str">
            <v xml:space="preserve">JOHANNA MARCELA MALAVER RAMÍREZ </v>
          </cell>
          <cell r="L59">
            <v>91425000</v>
          </cell>
          <cell r="M59">
            <v>91425000</v>
          </cell>
          <cell r="N59" t="str">
            <v>N/A</v>
          </cell>
          <cell r="O59" t="str">
            <v>Interna</v>
          </cell>
          <cell r="P59" t="str">
            <v>Infraestructura</v>
          </cell>
          <cell r="Q59" t="str">
            <v>Fabio Germán Paz Franco</v>
          </cell>
          <cell r="R59" t="str">
            <v>N/A</v>
          </cell>
          <cell r="S59" t="str">
            <v>N/A</v>
          </cell>
          <cell r="T59" t="str">
            <v>N/A</v>
          </cell>
          <cell r="U59" t="str">
            <v>N/A</v>
          </cell>
          <cell r="V59" t="str">
            <v>N/A</v>
          </cell>
          <cell r="W59" t="str">
            <v>N/A</v>
          </cell>
          <cell r="X59" t="str">
            <v>N/A</v>
          </cell>
          <cell r="Y59" t="str">
            <v>N/A</v>
          </cell>
          <cell r="Z59" t="str">
            <v>N/A</v>
          </cell>
          <cell r="AA59" t="str">
            <v>N/A</v>
          </cell>
          <cell r="AB59" t="str">
            <v>N/A</v>
          </cell>
          <cell r="AC59" t="str">
            <v>N/A</v>
          </cell>
          <cell r="AD59" t="str">
            <v>N/A</v>
          </cell>
          <cell r="AE59" t="str">
            <v>No tiene modificaciones</v>
          </cell>
          <cell r="AF59"/>
          <cell r="AG59">
            <v>0.70399999999999996</v>
          </cell>
          <cell r="AH59">
            <v>0.70399999999999996</v>
          </cell>
          <cell r="AI59">
            <v>0.61</v>
          </cell>
          <cell r="AJ59">
            <v>0.61</v>
          </cell>
        </row>
        <row r="60">
          <cell r="B60" t="str">
            <v>049</v>
          </cell>
          <cell r="C60" t="str">
            <v>Entrega a título de comodato o préstamo de uso al comodatario, impresoras, para los despachos judiciales y administrativos del nivel central, cuya descripción se relaciona en la cláusula segunda del presente contrato.</v>
          </cell>
          <cell r="D60" t="str">
            <v>Comodato</v>
          </cell>
          <cell r="E60">
            <v>42899</v>
          </cell>
          <cell r="F60">
            <v>42916</v>
          </cell>
          <cell r="G60">
            <v>1097</v>
          </cell>
          <cell r="H60">
            <v>913</v>
          </cell>
          <cell r="I60">
            <v>44926</v>
          </cell>
          <cell r="J60" t="str">
            <v>CONTRATACION DIRECTA</v>
          </cell>
          <cell r="K60" t="str">
            <v>PROSYSTEM GLOBAL S.A.S. ANTES (PROINTECH COLOMBIA SAS)</v>
          </cell>
          <cell r="L60">
            <v>0</v>
          </cell>
          <cell r="M60">
            <v>0</v>
          </cell>
          <cell r="N60" t="str">
            <v>N/A</v>
          </cell>
          <cell r="O60" t="str">
            <v>Interna</v>
          </cell>
          <cell r="P60" t="str">
            <v>Informática</v>
          </cell>
          <cell r="Q60" t="str">
            <v>Mario Fernando Sarria Villota</v>
          </cell>
          <cell r="R60" t="str">
            <v>N/A</v>
          </cell>
          <cell r="S60" t="str">
            <v>N/A</v>
          </cell>
          <cell r="T60" t="str">
            <v>N/A</v>
          </cell>
          <cell r="U60" t="str">
            <v>N/A</v>
          </cell>
          <cell r="V60" t="str">
            <v>N/A</v>
          </cell>
          <cell r="W60" t="str">
            <v>N/A</v>
          </cell>
          <cell r="X60" t="str">
            <v>N/A</v>
          </cell>
          <cell r="Y60" t="str">
            <v>N/A</v>
          </cell>
          <cell r="Z60" t="str">
            <v>N/A</v>
          </cell>
          <cell r="AA60" t="str">
            <v>N/A</v>
          </cell>
          <cell r="AB60" t="str">
            <v>N/A</v>
          </cell>
          <cell r="AC60" t="str">
            <v>N/A</v>
          </cell>
          <cell r="AD60" t="str">
            <v>N/A</v>
          </cell>
          <cell r="AE60" t="str">
            <v>Sin modificaciones.</v>
          </cell>
          <cell r="AF60"/>
          <cell r="AG60">
            <v>0.94</v>
          </cell>
          <cell r="AH60">
            <v>0.94</v>
          </cell>
          <cell r="AI60">
            <v>0</v>
          </cell>
          <cell r="AJ60">
            <v>0</v>
          </cell>
        </row>
        <row r="61">
          <cell r="B61" t="str">
            <v>096</v>
          </cell>
          <cell r="C61" t="str">
            <v xml:space="preserve">Realizar el diseño, estructuración, impresión y aplicación de pruebas psicotécnicas, de conocimientos, competencias, y/o aptitudes para los cargos de funcionarios. </v>
          </cell>
          <cell r="D61" t="str">
            <v>Consultoría</v>
          </cell>
          <cell r="E61">
            <v>43313</v>
          </cell>
          <cell r="F61">
            <v>43321</v>
          </cell>
          <cell r="G61">
            <v>229</v>
          </cell>
          <cell r="H61">
            <v>1470</v>
          </cell>
          <cell r="I61">
            <v>44957</v>
          </cell>
          <cell r="J61" t="str">
            <v>CONCURSO DE MERITOS</v>
          </cell>
          <cell r="K61" t="str">
            <v>UNIVERSIDAD NACIONAL DE COLOMBIA</v>
          </cell>
          <cell r="L61" t="str">
            <v>$5.100.000.000</v>
          </cell>
          <cell r="M61" t="str">
            <v>$4.806.526.362</v>
          </cell>
          <cell r="N61" t="str">
            <v>Carrera Judicial</v>
          </cell>
          <cell r="O61" t="str">
            <v>Interna</v>
          </cell>
          <cell r="P61" t="str">
            <v>Recursos Humanos</v>
          </cell>
          <cell r="Q61" t="str">
            <v>Nelson Orlando Jiménez Peña</v>
          </cell>
          <cell r="R61" t="str">
            <v>N/A</v>
          </cell>
          <cell r="S61" t="str">
            <v>N/A</v>
          </cell>
          <cell r="T61" t="str">
            <v>N/A</v>
          </cell>
          <cell r="U61" t="str">
            <v>N/A</v>
          </cell>
          <cell r="V61" t="str">
            <v>N/A</v>
          </cell>
          <cell r="W61" t="str">
            <v>N/A</v>
          </cell>
          <cell r="X61" t="str">
            <v>SI</v>
          </cell>
          <cell r="Y61" t="str">
            <v>4</v>
          </cell>
          <cell r="Z61">
            <v>45077</v>
          </cell>
          <cell r="AA61">
            <v>45138</v>
          </cell>
          <cell r="AB61">
            <v>45870</v>
          </cell>
          <cell r="AC61" t="str">
            <v>-</v>
          </cell>
          <cell r="AD61" t="str">
            <v>N/A</v>
          </cell>
          <cell r="AE61" t="str">
            <v>No tiene modificaciones</v>
          </cell>
          <cell r="AF61"/>
          <cell r="AG61">
            <v>0.91</v>
          </cell>
          <cell r="AH61">
            <v>0.91</v>
          </cell>
          <cell r="AI61">
            <v>0.91</v>
          </cell>
          <cell r="AJ61">
            <v>0.91</v>
          </cell>
        </row>
        <row r="62">
          <cell r="B62" t="str">
            <v>164</v>
          </cell>
          <cell r="C62" t="str">
            <v>Prestar el Servicio de correo de carácter administrativo y misional no cubierto por franquicia, que requieran las Altas Cortes y demás Despachos Judiciales y Administrativos de la Rama Judicial a nivel nacional.</v>
          </cell>
          <cell r="D62" t="str">
            <v>Prestación de Servicios</v>
          </cell>
          <cell r="E62">
            <v>43397</v>
          </cell>
          <cell r="F62">
            <v>43405</v>
          </cell>
          <cell r="G62">
            <v>1098</v>
          </cell>
          <cell r="H62">
            <v>270</v>
          </cell>
          <cell r="I62">
            <v>44773</v>
          </cell>
          <cell r="J62" t="str">
            <v>CONTRATACION DIRECTA</v>
          </cell>
          <cell r="K62" t="str">
            <v>Servicios POSTALES NACIONALES</v>
          </cell>
          <cell r="L62">
            <v>8706030806</v>
          </cell>
          <cell r="M62">
            <v>9141563683</v>
          </cell>
          <cell r="N62" t="str">
            <v>N/A</v>
          </cell>
          <cell r="O62" t="str">
            <v>Interna</v>
          </cell>
          <cell r="P62" t="str">
            <v>Administrativa</v>
          </cell>
          <cell r="Q62" t="str">
            <v>Gloria Mercedes Mora</v>
          </cell>
          <cell r="R62" t="str">
            <v>N/A</v>
          </cell>
          <cell r="S62" t="str">
            <v>N/A</v>
          </cell>
          <cell r="T62" t="str">
            <v>N/A</v>
          </cell>
          <cell r="U62" t="str">
            <v>N/A</v>
          </cell>
          <cell r="V62" t="str">
            <v>N/A</v>
          </cell>
          <cell r="W62" t="str">
            <v>SI</v>
          </cell>
          <cell r="X62" t="str">
            <v>NO</v>
          </cell>
          <cell r="Y62" t="str">
            <v>N/A</v>
          </cell>
          <cell r="Z62" t="str">
            <v>N/A</v>
          </cell>
          <cell r="AA62" t="str">
            <v>N/A</v>
          </cell>
          <cell r="AB62" t="str">
            <v>N/A</v>
          </cell>
          <cell r="AC62" t="str">
            <v>N/A</v>
          </cell>
          <cell r="AD62"/>
          <cell r="AE62" t="str">
            <v>El día 30 de Diciembre de 2019 se prorrogó el contrato por 6 meses y 2 días.  El día 30 de Diciembre de 2020 se prorrogó el contrato por 1 año. El día 19 de Octubre del 2021 se prórrogó el contrato por 1 año.</v>
          </cell>
          <cell r="AF62"/>
          <cell r="AG62">
            <v>0.93</v>
          </cell>
          <cell r="AH62">
            <v>0.93</v>
          </cell>
          <cell r="AI62">
            <v>0.97</v>
          </cell>
          <cell r="AJ62">
            <v>0.39</v>
          </cell>
        </row>
        <row r="63">
          <cell r="B63" t="str">
            <v>166</v>
          </cell>
          <cell r="C63" t="str">
            <v>Suministro de combustible a través del sistema de control de chips, para el parque automotor asignado a las Altas Cortes y Dirección Ejecutiva de Administración Judicial y para las plantas generadoras de energía eléctrica de emergencia que posee la entidad.</v>
          </cell>
          <cell r="D63" t="str">
            <v>Suministro</v>
          </cell>
          <cell r="E63">
            <v>43397</v>
          </cell>
          <cell r="F63">
            <v>43405</v>
          </cell>
          <cell r="G63">
            <v>1050</v>
          </cell>
          <cell r="H63">
            <v>318</v>
          </cell>
          <cell r="I63">
            <v>44773</v>
          </cell>
          <cell r="J63" t="str">
            <v>TIENDA VIRTUAL</v>
          </cell>
          <cell r="K63" t="str">
            <v>ORGANIZACIÓN TERPEL S.A.</v>
          </cell>
          <cell r="L63" t="str">
            <v>$6.876.970.980</v>
          </cell>
          <cell r="M63" t="str">
            <v>$7.569.054.622</v>
          </cell>
          <cell r="N63" t="str">
            <v>N/A</v>
          </cell>
          <cell r="O63" t="str">
            <v>Interna</v>
          </cell>
          <cell r="P63" t="str">
            <v>Administrativa</v>
          </cell>
          <cell r="Q63" t="str">
            <v>Rene Amaya Soriano</v>
          </cell>
          <cell r="R63" t="str">
            <v>N/A</v>
          </cell>
          <cell r="S63" t="str">
            <v>N/A</v>
          </cell>
          <cell r="T63" t="str">
            <v>N/A</v>
          </cell>
          <cell r="U63" t="str">
            <v>N/A</v>
          </cell>
          <cell r="V63" t="str">
            <v>N/A</v>
          </cell>
          <cell r="W63" t="str">
            <v>N/A</v>
          </cell>
          <cell r="X63" t="str">
            <v>NO</v>
          </cell>
          <cell r="Y63" t="str">
            <v>N/A</v>
          </cell>
          <cell r="Z63" t="str">
            <v>N/A</v>
          </cell>
          <cell r="AA63" t="str">
            <v>N/A</v>
          </cell>
          <cell r="AB63" t="str">
            <v>N/A</v>
          </cell>
          <cell r="AC63" t="str">
            <v>N/A</v>
          </cell>
          <cell r="AD63"/>
          <cell r="AE63" t="str">
            <v>El 21 de Diciembre de 2018 se prorroga el contrato hasta el 22 de Diciembre de 2019. El 27 de Diciembre de 2028 se adicionan $379.193.311. El dia 20 de Diciembre de 2019 se realiza una prórroga hasta el 22 de de Junio del 2020. El dia 19 de Junio del 2020 se realiza una prórroga hasta el 31 de Octubre del 2021. El 11 de Octubre del 2021 se prorrogó el contrato hasta el 31 de Octubre del 2022.</v>
          </cell>
          <cell r="AF63"/>
          <cell r="AG63">
            <v>0.93</v>
          </cell>
          <cell r="AH63">
            <v>0.93</v>
          </cell>
          <cell r="AI63">
            <v>0.93</v>
          </cell>
          <cell r="AJ63">
            <v>0.67</v>
          </cell>
        </row>
        <row r="64">
          <cell r="B64" t="str">
            <v>189</v>
          </cell>
          <cell r="C64" t="str">
            <v xml:space="preserve">Prestar el Servicio de vigilancia y seguridad privada en las sedes donde funcionan las Altas Cortes y demás inmuebles a cargo de la DEAJ. </v>
          </cell>
          <cell r="D64" t="str">
            <v>Prestación de Servicios</v>
          </cell>
          <cell r="E64">
            <v>43420</v>
          </cell>
          <cell r="F64">
            <v>43420</v>
          </cell>
          <cell r="G64">
            <v>1081</v>
          </cell>
          <cell r="H64">
            <v>406</v>
          </cell>
          <cell r="I64">
            <v>44910</v>
          </cell>
          <cell r="J64" t="str">
            <v>LICITACION PUBLICA</v>
          </cell>
          <cell r="K64" t="str">
            <v>SEGURIDAD CENTRAL LTDA.</v>
          </cell>
          <cell r="L64">
            <v>8515643947</v>
          </cell>
          <cell r="M64">
            <v>12866309117</v>
          </cell>
          <cell r="N64" t="str">
            <v>N/A</v>
          </cell>
          <cell r="O64" t="str">
            <v>Interna</v>
          </cell>
          <cell r="P64" t="str">
            <v>Administrativa</v>
          </cell>
          <cell r="Q64" t="str">
            <v>William Rafael Mulford Velásquez</v>
          </cell>
          <cell r="R64" t="str">
            <v>N/A</v>
          </cell>
          <cell r="S64" t="str">
            <v>N/A</v>
          </cell>
          <cell r="T64" t="str">
            <v>N/A</v>
          </cell>
          <cell r="U64" t="str">
            <v>N/A</v>
          </cell>
          <cell r="V64" t="str">
            <v>N/A</v>
          </cell>
          <cell r="W64" t="str">
            <v>N/A</v>
          </cell>
          <cell r="X64" t="str">
            <v>NO</v>
          </cell>
          <cell r="Y64" t="str">
            <v>N/A</v>
          </cell>
          <cell r="Z64" t="str">
            <v>N/A</v>
          </cell>
          <cell r="AA64" t="str">
            <v>N/A</v>
          </cell>
          <cell r="AB64" t="str">
            <v>N/A</v>
          </cell>
          <cell r="AC64" t="str">
            <v>N/A</v>
          </cell>
          <cell r="AD64" t="str">
            <v>N/A</v>
          </cell>
          <cell r="AE64" t="str">
            <v>El 15/01/2021 se prorrogó el contrato 365 días. El 12/01/2022 se prorrogó el contrato 365 días.</v>
          </cell>
          <cell r="AF64"/>
          <cell r="AG64">
            <v>0.92</v>
          </cell>
          <cell r="AH64">
            <v>0.92</v>
          </cell>
          <cell r="AI64">
            <v>0.89</v>
          </cell>
          <cell r="AJ64">
            <v>0.89</v>
          </cell>
        </row>
        <row r="65">
          <cell r="B65" t="str">
            <v>201</v>
          </cell>
          <cell r="C65" t="str">
            <v>Prestar el Servicio de Intermediación de Seguros, asesoría y asistencia especializada para el manejo del programa de seguros y de las pólizas que cubren los riesgos relativos a los bienes e intereses asegurables de la NACIÓN - CONSEJO SUPERIOR DE LA JUDICATURA, el seguro de vida, así como de aquellos por los cuales sea o fuere legalmente responsable.</v>
          </cell>
          <cell r="D65" t="str">
            <v>Consultoría</v>
          </cell>
          <cell r="E65">
            <v>43432</v>
          </cell>
          <cell r="F65">
            <v>43464</v>
          </cell>
          <cell r="G65">
            <v>1036</v>
          </cell>
          <cell r="H65">
            <v>367</v>
          </cell>
          <cell r="I65">
            <v>44865</v>
          </cell>
          <cell r="J65" t="str">
            <v>CONCURSO DE MERITOS</v>
          </cell>
          <cell r="K65" t="str">
            <v>UNIÓN TEMPORAL JARGU S.A. CORREDORES DE SEGUROS - SEGUROS BETA S.A. CORREDORES DE SEGUROS.</v>
          </cell>
          <cell r="L65">
            <v>0</v>
          </cell>
          <cell r="M65">
            <v>0</v>
          </cell>
          <cell r="N65" t="str">
            <v>N/A</v>
          </cell>
          <cell r="O65" t="str">
            <v>Interna</v>
          </cell>
          <cell r="P65" t="str">
            <v>Administrativa</v>
          </cell>
          <cell r="Q65" t="str">
            <v>Pablo Enrique Huertas Porras</v>
          </cell>
          <cell r="R65" t="str">
            <v>N/A</v>
          </cell>
          <cell r="S65" t="str">
            <v>N/A</v>
          </cell>
          <cell r="T65" t="str">
            <v>N/A</v>
          </cell>
          <cell r="U65" t="str">
            <v>N/A</v>
          </cell>
          <cell r="V65" t="str">
            <v>N/A</v>
          </cell>
          <cell r="W65" t="str">
            <v>N/A</v>
          </cell>
          <cell r="X65" t="str">
            <v>SI</v>
          </cell>
          <cell r="Y65" t="str">
            <v>4</v>
          </cell>
          <cell r="Z65">
            <v>44985</v>
          </cell>
          <cell r="AA65">
            <v>45044</v>
          </cell>
          <cell r="AB65">
            <v>45776</v>
          </cell>
          <cell r="AC65" t="str">
            <v>N/A</v>
          </cell>
          <cell r="AD65" t="str">
            <v>N/A</v>
          </cell>
          <cell r="AE65" t="str">
            <v>La Ley 2078 de 8 de enero de 2021 prorrogó por diez años la vigencia de la Ley 1448, es decir, hasta el 9 de diciembre de 2031.</v>
          </cell>
          <cell r="AF65"/>
          <cell r="AG65">
            <v>0.95</v>
          </cell>
          <cell r="AH65">
            <v>0.95</v>
          </cell>
          <cell r="AI65">
            <v>0</v>
          </cell>
          <cell r="AJ65">
            <v>0</v>
          </cell>
        </row>
        <row r="66">
          <cell r="B66" t="str">
            <v>208</v>
          </cell>
          <cell r="C66" t="str">
            <v>Conceder por parte del arrendador al arrendatario el uso y goce de la oficina 201 del Edificio Calle Real ubicado en la Carrera 7 16-56 de Bogotá.</v>
          </cell>
          <cell r="D66" t="str">
            <v>Arrendamiento</v>
          </cell>
          <cell r="E66" t="str">
            <v>30/11/148</v>
          </cell>
          <cell r="F66">
            <v>43435</v>
          </cell>
          <cell r="G66">
            <v>1066</v>
          </cell>
          <cell r="H66">
            <v>272</v>
          </cell>
          <cell r="I66">
            <v>44773</v>
          </cell>
          <cell r="J66" t="str">
            <v>CONTRATACION DIRECTA</v>
          </cell>
          <cell r="K66" t="str">
            <v>COMERCIALIZADORA KAYSSER CK SAS</v>
          </cell>
          <cell r="L66">
            <v>1036732670</v>
          </cell>
          <cell r="M66">
            <v>1318353119</v>
          </cell>
          <cell r="N66" t="str">
            <v>N/A</v>
          </cell>
          <cell r="O66" t="str">
            <v>Interna</v>
          </cell>
          <cell r="P66" t="str">
            <v>Administrativa</v>
          </cell>
          <cell r="Q66" t="str">
            <v>Sergio Luis Duarte Lobo</v>
          </cell>
          <cell r="R66" t="str">
            <v>N/A</v>
          </cell>
          <cell r="S66" t="str">
            <v>N/A</v>
          </cell>
          <cell r="T66" t="str">
            <v>N/A</v>
          </cell>
          <cell r="U66" t="str">
            <v>N/A</v>
          </cell>
          <cell r="V66" t="str">
            <v>N/A</v>
          </cell>
          <cell r="W66" t="str">
            <v>N/A</v>
          </cell>
          <cell r="X66" t="str">
            <v>SI</v>
          </cell>
          <cell r="Y66" t="str">
            <v>4</v>
          </cell>
          <cell r="Z66">
            <v>44895</v>
          </cell>
          <cell r="AA66">
            <v>44956</v>
          </cell>
          <cell r="AB66">
            <v>45688</v>
          </cell>
          <cell r="AC66" t="str">
            <v>-</v>
          </cell>
          <cell r="AD66" t="str">
            <v>N/A</v>
          </cell>
          <cell r="AE66" t="str">
            <v xml:space="preserve">- 27/09/2018: se modifica la cláusula 3 del contrato "forma de pago". 
- 28/12/2018: se prorroga el contrato en 4 meses a partir del 1/01/2019 hasta el 30/04/2019. 
- 30/04/2019: se prorroga el contrato en 3 meses a partir del 1/05/2019 hasta el 31/07/2019. 
- 31/07/2019: se prorroga el contrato en 5 meses a partir del 1/08/2019 hasta el 31/12/2019.
- 9/12/2019: se reduce el valor del contrato a $4.806.526.362 por el número de aspirantes convocados. Se modifican los numerales 5 y 6 de la cláusula 3 del Contrato "Forma de pago".
- 30/12/2019: se prorroga el plazo del contrato en 7 meses a partir del 1/01/2020 hasta el 31 /07/2020. 
- 29/07/2020: se prorroga el contrato en 5 meses a partir del 1/08/2020 hasta el 31/12/2020. 
- 29/12/2020: se prorroga el contrato en 12 meses a partir del 1/01/2021 hasta el 31/12/2021.
- 10/11/2021: se suspende el contrato hasta tanto la Corte Constitucional adopte decisión definitiva sobre las acciones de tutela relacioandas con la Convocatoria 27 de 2018.
- 22/11/2021: se prorroga el plazo del contrato en 3 meses a partir del 1/01/2022 hasta el 31/03/2022.
- 31/03/2022: se reinicia el contrato.
- 31/03/2022: se prorroga el contrato por 10 meses a partir del 1/04/2022 hasta el 31/01/2023.
</v>
          </cell>
          <cell r="AF66"/>
          <cell r="AG66">
            <v>1</v>
          </cell>
          <cell r="AH66">
            <v>1</v>
          </cell>
          <cell r="AI66">
            <v>1</v>
          </cell>
          <cell r="AJ66">
            <v>0.98499999999999999</v>
          </cell>
        </row>
        <row r="67">
          <cell r="B67" t="str">
            <v>209</v>
          </cell>
          <cell r="C67" t="str">
            <v xml:space="preserve">Conceder por parte del arrendador al arrendatario el uso y goce de los interiores 14 y 15 del Edificio Complejo Virrey Solís ubicado en la Calle 11b 9-33 de Bogotá </v>
          </cell>
          <cell r="D67" t="str">
            <v>Arrendamiento</v>
          </cell>
          <cell r="E67">
            <v>43434</v>
          </cell>
          <cell r="F67">
            <v>43435</v>
          </cell>
          <cell r="G67">
            <v>1066</v>
          </cell>
          <cell r="H67">
            <v>392</v>
          </cell>
          <cell r="I67">
            <v>44895</v>
          </cell>
          <cell r="J67" t="str">
            <v>CONTRATACION DIRECTA</v>
          </cell>
          <cell r="K67" t="str">
            <v>COMERCIALIZADORA KAYSSER C.K. S.A.S.</v>
          </cell>
          <cell r="L67">
            <v>888259189</v>
          </cell>
          <cell r="M67">
            <v>1186298303</v>
          </cell>
          <cell r="N67" t="str">
            <v>N/A</v>
          </cell>
          <cell r="O67" t="str">
            <v>Interna</v>
          </cell>
          <cell r="P67" t="str">
            <v>Administrativa</v>
          </cell>
          <cell r="Q67" t="str">
            <v>Sergio Luis Duarte Lobo</v>
          </cell>
          <cell r="R67" t="str">
            <v>N/A</v>
          </cell>
          <cell r="S67" t="str">
            <v>N/A</v>
          </cell>
          <cell r="T67" t="str">
            <v>N/A</v>
          </cell>
          <cell r="U67" t="str">
            <v>N/A</v>
          </cell>
          <cell r="V67" t="str">
            <v>N/A</v>
          </cell>
          <cell r="W67" t="str">
            <v>N/A</v>
          </cell>
          <cell r="X67" t="str">
            <v>SI</v>
          </cell>
          <cell r="Y67" t="str">
            <v>4</v>
          </cell>
          <cell r="Z67">
            <v>45015</v>
          </cell>
          <cell r="AA67">
            <v>45076</v>
          </cell>
          <cell r="AB67">
            <v>45808</v>
          </cell>
          <cell r="AC67" t="str">
            <v>-</v>
          </cell>
          <cell r="AD67" t="str">
            <v>N/A</v>
          </cell>
          <cell r="AE67" t="str">
            <v>El día 11 de Octubre del 2021 se prorrogó el contrato por 1 mes. El día 11 de Octubre se adicionó el contrato por $38.000.000. El día 29 de Noviembre del 2021 se prórrogó el contrato por 8 meses. El día 29 de Noviembre se adicionó el contrato por $397.532.877.</v>
          </cell>
          <cell r="AF67"/>
          <cell r="AG67">
            <v>0.94130000000000003</v>
          </cell>
          <cell r="AH67">
            <v>0.94130000000000003</v>
          </cell>
          <cell r="AI67">
            <v>0.94130000000000003</v>
          </cell>
          <cell r="AJ67">
            <v>0.94130000000000003</v>
          </cell>
        </row>
        <row r="68">
          <cell r="B68" t="str">
            <v>210</v>
          </cell>
          <cell r="C68" t="str">
            <v xml:space="preserve">Conceder por parte del arrendador al arrendatario el uso y goce del Edificio El Americano ubicado en la Calle 12 9-34 y los pisos 2 y 3 del Complejo Virrey Solís ubicado en la Calle 11b 9-28 de Bogotá </v>
          </cell>
          <cell r="D68" t="str">
            <v>Arrendamiento</v>
          </cell>
          <cell r="E68">
            <v>43434</v>
          </cell>
          <cell r="F68">
            <v>43435</v>
          </cell>
          <cell r="G68">
            <v>1066</v>
          </cell>
          <cell r="H68">
            <v>272</v>
          </cell>
          <cell r="I68">
            <v>44773</v>
          </cell>
          <cell r="J68" t="str">
            <v>CONTRATACION DIRECTA</v>
          </cell>
          <cell r="K68" t="str">
            <v>COMERCIALIZADORA KAYSSER C.K. S.A.S.</v>
          </cell>
          <cell r="L68">
            <v>6939405622</v>
          </cell>
          <cell r="M68">
            <v>8663900194</v>
          </cell>
          <cell r="N68" t="str">
            <v>N/A</v>
          </cell>
          <cell r="O68" t="str">
            <v>Interna</v>
          </cell>
          <cell r="P68" t="str">
            <v>Administrativa</v>
          </cell>
          <cell r="Q68" t="str">
            <v>Sergio Luis Duarte Lobo</v>
          </cell>
          <cell r="R68" t="str">
            <v>N/A</v>
          </cell>
          <cell r="S68" t="str">
            <v>N/A</v>
          </cell>
          <cell r="T68" t="str">
            <v>N/A</v>
          </cell>
          <cell r="U68" t="str">
            <v>N/A</v>
          </cell>
          <cell r="V68" t="str">
            <v>N/A</v>
          </cell>
          <cell r="W68" t="str">
            <v>N/A</v>
          </cell>
          <cell r="X68" t="str">
            <v>N/A</v>
          </cell>
          <cell r="Y68" t="str">
            <v>N/A</v>
          </cell>
          <cell r="Z68" t="str">
            <v>-</v>
          </cell>
          <cell r="AA68" t="str">
            <v>-</v>
          </cell>
          <cell r="AB68" t="str">
            <v>-</v>
          </cell>
          <cell r="AC68" t="str">
            <v>-</v>
          </cell>
          <cell r="AD68" t="str">
            <v>N/A</v>
          </cell>
          <cell r="AE68" t="str">
            <v>- 13/10/2021: Se hace cambio de supervisor. 
- 25/10/2021: Se prorroga el contrato hasta el 31/12/2021.
- 3/12/2021: Se prorroga la orden de compra hasta el 31/07/2022. 
- 2/03/2022: Se cambia al supervisor. 
- 6/07/2022: Se cambia al supervisor.
- 12/07/2022: Se adiciona la orden de compra en $79.000.000. 
- 26/07/2022: Se adiciona el contrato en $613.083.642.</v>
          </cell>
          <cell r="AF68"/>
          <cell r="AG68">
            <v>0.94130000000000003</v>
          </cell>
          <cell r="AH68">
            <v>0.94130000000000003</v>
          </cell>
          <cell r="AI68">
            <v>0.94130000000000003</v>
          </cell>
          <cell r="AJ68">
            <v>0.94130000000000003</v>
          </cell>
        </row>
        <row r="69">
          <cell r="B69" t="str">
            <v>216</v>
          </cell>
          <cell r="C69" t="str">
            <v>Prestar el Servicio de mantenimiento preventivo y correctivo para las motocicletas marca Yamaha al Servicio de las Altas Cortes y la Dirección Ejecutiva de Administración Judicial, incluidos repuestos originales y/o genuinos.</v>
          </cell>
          <cell r="D69" t="str">
            <v>Prestación de Servicios</v>
          </cell>
          <cell r="E69">
            <v>43448</v>
          </cell>
          <cell r="F69">
            <v>43452</v>
          </cell>
          <cell r="G69">
            <v>1049</v>
          </cell>
          <cell r="H69">
            <v>272</v>
          </cell>
          <cell r="I69">
            <v>44773</v>
          </cell>
          <cell r="J69" t="str">
            <v>SELECCION ABREVIADA</v>
          </cell>
          <cell r="K69" t="str">
            <v>INDUSTRIA COLOMBIANA DE MOTOCICLETAS YAMAHA S.A. - INCOLMOTOS YAMAHA S.A.</v>
          </cell>
          <cell r="L69" t="str">
            <v>$435.332.498</v>
          </cell>
          <cell r="M69">
            <v>581287160</v>
          </cell>
          <cell r="N69" t="str">
            <v>N/A</v>
          </cell>
          <cell r="O69" t="str">
            <v>Interna</v>
          </cell>
          <cell r="P69" t="str">
            <v>Administrativa</v>
          </cell>
          <cell r="Q69" t="str">
            <v>Sergio Luis Duarte Lobo</v>
          </cell>
          <cell r="R69" t="str">
            <v>N/A</v>
          </cell>
          <cell r="S69" t="str">
            <v>N/A</v>
          </cell>
          <cell r="T69" t="str">
            <v>N/A</v>
          </cell>
          <cell r="U69" t="str">
            <v>N/A</v>
          </cell>
          <cell r="V69" t="str">
            <v>N/A</v>
          </cell>
          <cell r="W69" t="str">
            <v>N/A</v>
          </cell>
          <cell r="X69" t="str">
            <v>SI</v>
          </cell>
          <cell r="Y69" t="str">
            <v>4</v>
          </cell>
          <cell r="Z69">
            <v>44895</v>
          </cell>
          <cell r="AA69">
            <v>44956</v>
          </cell>
          <cell r="AB69">
            <v>45688</v>
          </cell>
          <cell r="AC69" t="str">
            <v>-</v>
          </cell>
          <cell r="AD69" t="str">
            <v>N/A</v>
          </cell>
          <cell r="AE69" t="str">
            <v>El día 16 de Agosto de 2019 se adicionó el contrato por 99.222.959. El día 27 de Octubre del 2021 se prórrogó el contrato por 10 días calendario. El día 27 de Octubre del 2021 se adicionó el contrato por 89.293.107.El día 9 de Noviembre del 2021 se prórrogó el contrato por 10 días calendario. El día 9 de Noviembre del 2021 se adicionó el contrato por 89.239.107 días.El día 19 de Noviembre del 2021 se prorrogó el contrato por 8 meses y 11 días. El día 19 de Noviembre del 2021 se adicionó el contrato por $2.513.178.974.El día 15 de Juilio del 2022 se prorrogó el contrato por 4 meses y 15 días. El día 15 de julio del 2022 se adicionó el contrato por $1.559.785.023.</v>
          </cell>
          <cell r="AF69"/>
          <cell r="AG69">
            <v>1</v>
          </cell>
          <cell r="AH69">
            <v>1</v>
          </cell>
          <cell r="AI69">
            <v>0.93</v>
          </cell>
          <cell r="AJ69">
            <v>0.93</v>
          </cell>
        </row>
        <row r="70">
          <cell r="B70" t="str">
            <v>217</v>
          </cell>
          <cell r="C70" t="str">
            <v>Prestar el Servicios de mantenimiento preventivo y correctivo para las motocicletas marca Suzuki al Servicios de las Altas Cortes y la Dirección Ejecutiva de Administración judicial, incluidos repuestos originales y/o genuinos.</v>
          </cell>
          <cell r="D70" t="str">
            <v>Prestación de Servicios</v>
          </cell>
          <cell r="E70">
            <v>43451</v>
          </cell>
          <cell r="F70">
            <v>43453</v>
          </cell>
          <cell r="G70">
            <v>1048</v>
          </cell>
          <cell r="H70">
            <v>272</v>
          </cell>
          <cell r="I70">
            <v>44773</v>
          </cell>
          <cell r="J70" t="str">
            <v>LICITACION PUBLICA</v>
          </cell>
          <cell r="K70" t="str">
            <v>BERMOTOS SA</v>
          </cell>
          <cell r="L70">
            <v>979528426</v>
          </cell>
          <cell r="M70">
            <v>1367629234</v>
          </cell>
          <cell r="N70" t="str">
            <v>N/A</v>
          </cell>
          <cell r="O70" t="str">
            <v>Interna</v>
          </cell>
          <cell r="P70" t="str">
            <v>Administrativa</v>
          </cell>
          <cell r="Q70" t="str">
            <v>Rene Amaya Soriano</v>
          </cell>
          <cell r="R70" t="str">
            <v>N/A</v>
          </cell>
          <cell r="S70" t="str">
            <v>N/A</v>
          </cell>
          <cell r="T70" t="str">
            <v>N/A</v>
          </cell>
          <cell r="U70" t="str">
            <v>N/A</v>
          </cell>
          <cell r="V70" t="str">
            <v>N/A</v>
          </cell>
          <cell r="W70" t="str">
            <v>N/A</v>
          </cell>
          <cell r="X70" t="str">
            <v>N/A</v>
          </cell>
          <cell r="Y70" t="str">
            <v>N/A</v>
          </cell>
          <cell r="Z70" t="str">
            <v>N/A</v>
          </cell>
          <cell r="AA70" t="str">
            <v>N/A</v>
          </cell>
          <cell r="AB70" t="str">
            <v>N/A</v>
          </cell>
          <cell r="AC70" t="str">
            <v>N/A</v>
          </cell>
          <cell r="AD70" t="str">
            <v>N/A</v>
          </cell>
          <cell r="AE70" t="str">
            <v>El 19/11/2020 se prorrogó por (2) años.</v>
          </cell>
          <cell r="AF70"/>
          <cell r="AG70">
            <v>0.93</v>
          </cell>
          <cell r="AH70">
            <v>0.93</v>
          </cell>
          <cell r="AI70">
            <v>0.93</v>
          </cell>
          <cell r="AJ70">
            <v>0.88</v>
          </cell>
        </row>
        <row r="71">
          <cell r="B71" t="str">
            <v>221</v>
          </cell>
          <cell r="C71" t="str">
            <v>Prestar el Servicio de mantenimiento para los ascensores existentes y en funcionamiento en la Calle 72 Nº 7-96 de Bogotá, sede de la Dirección Ejecutiva de Administración Judicial y en la Carrera 8 Nº 12a-19, Edificio Sede Anexa de Bogotá.</v>
          </cell>
          <cell r="D71" t="str">
            <v>Prestación de Servicios</v>
          </cell>
          <cell r="E71">
            <v>43452</v>
          </cell>
          <cell r="F71">
            <v>43454</v>
          </cell>
          <cell r="G71">
            <v>1047</v>
          </cell>
          <cell r="H71">
            <v>272</v>
          </cell>
          <cell r="I71">
            <v>44773</v>
          </cell>
          <cell r="J71" t="str">
            <v>CONTRATACION DIRECTA</v>
          </cell>
          <cell r="K71" t="str">
            <v>ASCENSORES SCHINDLER DE COLOMBIA S.A.S</v>
          </cell>
          <cell r="L71" t="str">
            <v>$203.599.390</v>
          </cell>
          <cell r="M71">
            <v>278898717</v>
          </cell>
          <cell r="N71" t="str">
            <v>N/A</v>
          </cell>
          <cell r="O71" t="str">
            <v>Interna</v>
          </cell>
          <cell r="P71" t="str">
            <v>Administrativa</v>
          </cell>
          <cell r="Q71" t="str">
            <v>Jaime Iván Bocanegra</v>
          </cell>
          <cell r="R71" t="str">
            <v>N/A</v>
          </cell>
          <cell r="S71" t="str">
            <v>N/A</v>
          </cell>
          <cell r="T71" t="str">
            <v>N/A</v>
          </cell>
          <cell r="U71" t="str">
            <v>N/A</v>
          </cell>
          <cell r="V71" t="str">
            <v>N/A</v>
          </cell>
          <cell r="W71" t="str">
            <v>N/A</v>
          </cell>
          <cell r="X71" t="str">
            <v>N/A</v>
          </cell>
          <cell r="Y71" t="str">
            <v>N/A</v>
          </cell>
          <cell r="Z71" t="str">
            <v>N/A</v>
          </cell>
          <cell r="AA71" t="str">
            <v>N/A</v>
          </cell>
          <cell r="AB71" t="str">
            <v>N/A</v>
          </cell>
          <cell r="AC71" t="str">
            <v>N/A</v>
          </cell>
          <cell r="AD71" t="str">
            <v>N/A</v>
          </cell>
          <cell r="AE71" t="str">
            <v>Sin modificaciones</v>
          </cell>
          <cell r="AF71"/>
          <cell r="AG71">
            <v>0.92</v>
          </cell>
          <cell r="AH71">
            <v>0.9</v>
          </cell>
          <cell r="AI71">
            <v>0.92</v>
          </cell>
          <cell r="AJ71">
            <v>0.9</v>
          </cell>
        </row>
        <row r="72">
          <cell r="B72" t="str">
            <v>223</v>
          </cell>
          <cell r="C72" t="str">
            <v>Realizar la interventoría integral para los Servicios de conectividad, datacenter, videoconferencias, correo electrónico y mesa de ayuda contratados por la Nación- CSJ.</v>
          </cell>
          <cell r="D72" t="str">
            <v>Interventoría</v>
          </cell>
          <cell r="E72">
            <v>43454</v>
          </cell>
          <cell r="F72">
            <v>43458</v>
          </cell>
          <cell r="G72">
            <v>1325</v>
          </cell>
          <cell r="H72">
            <v>0</v>
          </cell>
          <cell r="I72">
            <v>44782</v>
          </cell>
          <cell r="J72" t="str">
            <v>CONTRATACION DIRECTA</v>
          </cell>
          <cell r="K72" t="str">
            <v>UNIVERSIDAD NACIONAL DE COLOMBIA</v>
          </cell>
          <cell r="L72">
            <v>4064127086</v>
          </cell>
          <cell r="M72">
            <v>4064127086</v>
          </cell>
          <cell r="N72" t="str">
            <v>N/A</v>
          </cell>
          <cell r="O72" t="str">
            <v>Interna</v>
          </cell>
          <cell r="P72" t="str">
            <v>Informática</v>
          </cell>
          <cell r="Q72" t="str">
            <v>Mario Fernando Sarria Villota</v>
          </cell>
          <cell r="R72" t="str">
            <v>N/A</v>
          </cell>
          <cell r="S72" t="str">
            <v>N/A</v>
          </cell>
          <cell r="T72" t="str">
            <v>N/A</v>
          </cell>
          <cell r="U72" t="str">
            <v>N/A</v>
          </cell>
          <cell r="V72" t="str">
            <v>N/A</v>
          </cell>
          <cell r="W72" t="str">
            <v>N/A</v>
          </cell>
          <cell r="X72" t="str">
            <v>N/A</v>
          </cell>
          <cell r="Y72" t="str">
            <v>N/A</v>
          </cell>
          <cell r="Z72" t="str">
            <v>N/A</v>
          </cell>
          <cell r="AA72" t="str">
            <v>N/A</v>
          </cell>
          <cell r="AB72" t="str">
            <v>N/A</v>
          </cell>
          <cell r="AC72" t="str">
            <v>N/A</v>
          </cell>
          <cell r="AD72" t="str">
            <v>N/A</v>
          </cell>
          <cell r="AE72" t="str">
            <v>Sin modificaciones.</v>
          </cell>
          <cell r="AF72"/>
          <cell r="AG72">
            <v>0.99</v>
          </cell>
          <cell r="AH72">
            <v>0.99</v>
          </cell>
          <cell r="AI72">
            <v>0.99</v>
          </cell>
          <cell r="AJ72">
            <v>0.99</v>
          </cell>
        </row>
        <row r="73">
          <cell r="B73" t="str">
            <v>228</v>
          </cell>
          <cell r="C73" t="str">
            <v>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v>
          </cell>
          <cell r="D73" t="str">
            <v>Prestación de Servicios</v>
          </cell>
          <cell r="E73">
            <v>43460</v>
          </cell>
          <cell r="F73">
            <v>43461</v>
          </cell>
          <cell r="G73">
            <v>1101</v>
          </cell>
          <cell r="H73">
            <v>304</v>
          </cell>
          <cell r="I73">
            <v>44865</v>
          </cell>
          <cell r="J73" t="str">
            <v>MINIMA CUANTIA</v>
          </cell>
          <cell r="K73" t="str">
            <v>TRANSPORTES COCOCARGA LTDA - TRANSCOCOL LTDA.</v>
          </cell>
          <cell r="L73" t="str">
            <v>$32.289.810</v>
          </cell>
          <cell r="M73">
            <v>47174548</v>
          </cell>
          <cell r="N73" t="str">
            <v>N/A</v>
          </cell>
          <cell r="O73" t="str">
            <v>Interna</v>
          </cell>
          <cell r="P73" t="str">
            <v>Administrativa</v>
          </cell>
          <cell r="Q73" t="str">
            <v>Jaime Iván Bocanegra</v>
          </cell>
          <cell r="R73" t="str">
            <v>N/A</v>
          </cell>
          <cell r="S73" t="str">
            <v>N/A</v>
          </cell>
          <cell r="T73" t="str">
            <v>N/A</v>
          </cell>
          <cell r="U73" t="str">
            <v>UNION TEMPORAL</v>
          </cell>
          <cell r="V73" t="str">
            <v>JARGU S.A  CORREDORES DE SEGUROS Y SEGUROS BETA S.A. CORREDORES DE SEGUROS</v>
          </cell>
          <cell r="W73" t="str">
            <v>N/A</v>
          </cell>
          <cell r="X73" t="str">
            <v>NO</v>
          </cell>
          <cell r="Y73" t="str">
            <v>N/A</v>
          </cell>
          <cell r="Z73" t="str">
            <v>-</v>
          </cell>
          <cell r="AA73" t="str">
            <v>-</v>
          </cell>
          <cell r="AB73" t="str">
            <v>-</v>
          </cell>
          <cell r="AC73" t="str">
            <v>N/A</v>
          </cell>
          <cell r="AD73" t="str">
            <v>N/A</v>
          </cell>
          <cell r="AE73" t="str">
            <v xml:space="preserve">- 29/10/2021: se prorroga el contrato en 12 meses y 2 días.
- 12/01/2022: se aclarara la cláusula sexta del contrato en el sentido de indicar que el porcentaje (10%) sobre el cual deben calcularse los montoys de cada uno de los amparos de la garantía única de cumplimiento que debe ser constituida por el contratista comprende el valor inicial del programa de seguros contratado mediante contrato 242 de 2018 y adiciones. Aclarar el año del contrato indicado en el numeral primero de la modificación No. 01. 
</v>
          </cell>
          <cell r="AF73"/>
          <cell r="AG73">
            <v>0.94</v>
          </cell>
          <cell r="AH73">
            <v>0.94</v>
          </cell>
          <cell r="AI73">
            <v>0.94</v>
          </cell>
          <cell r="AJ73">
            <v>0.88</v>
          </cell>
        </row>
        <row r="74">
          <cell r="B74" t="str">
            <v>229</v>
          </cell>
          <cell r="C74" t="str">
            <v>Prestar el Servicios de mantenimiento preventivo y correctivo para los vehículos marca Toyota al Servicios de las Altas Cortes y la Dirección Ejecutiva de Administración Judicial, incluidos repuestos originales y/o genuinos.</v>
          </cell>
          <cell r="D74" t="str">
            <v>Prestación de Servicios</v>
          </cell>
          <cell r="E74">
            <v>43460</v>
          </cell>
          <cell r="F74">
            <v>43462</v>
          </cell>
          <cell r="G74">
            <v>1039</v>
          </cell>
          <cell r="H74">
            <v>272</v>
          </cell>
          <cell r="I74">
            <v>44773</v>
          </cell>
          <cell r="J74" t="str">
            <v>LICITACION PUBLICA</v>
          </cell>
          <cell r="K74" t="str">
            <v>TOYONORTE LTDA</v>
          </cell>
          <cell r="L74">
            <v>2516895222</v>
          </cell>
          <cell r="M74">
            <v>3281746570</v>
          </cell>
          <cell r="N74" t="str">
            <v>N/A</v>
          </cell>
          <cell r="O74" t="str">
            <v>Interna</v>
          </cell>
          <cell r="P74" t="str">
            <v>Administrativa</v>
          </cell>
          <cell r="Q74" t="str">
            <v>Rene Amaya Soriano</v>
          </cell>
          <cell r="R74" t="str">
            <v>N/A</v>
          </cell>
          <cell r="S74" t="str">
            <v>N/A</v>
          </cell>
          <cell r="T74" t="str">
            <v>N/A</v>
          </cell>
          <cell r="U74" t="str">
            <v>N/A</v>
          </cell>
          <cell r="V74" t="str">
            <v>N/A</v>
          </cell>
          <cell r="W74" t="str">
            <v>N/A</v>
          </cell>
          <cell r="X74" t="str">
            <v>SI</v>
          </cell>
          <cell r="Y74" t="str">
            <v>4</v>
          </cell>
          <cell r="Z74">
            <v>44895</v>
          </cell>
          <cell r="AA74">
            <v>44956</v>
          </cell>
          <cell r="AB74">
            <v>45688</v>
          </cell>
          <cell r="AC74" t="str">
            <v>-</v>
          </cell>
          <cell r="AD74" t="str">
            <v>N/A</v>
          </cell>
          <cell r="AE74" t="str">
            <v xml:space="preserve">El día 27 de Octubre del 2021 se prorrogó el contrato por 2 meses. El día 27 de Octubre del 2021 se adicionó el contrato por $61.435.526. El día 10 de Diciembre del 2021 se prorrogó el contrato por 7 meses. El día 10 de Diciembre del 2021 se adicionó el contrato por $220.184.923. </v>
          </cell>
          <cell r="AF74"/>
          <cell r="AG74">
            <v>0.93</v>
          </cell>
          <cell r="AH74">
            <v>0.93</v>
          </cell>
          <cell r="AI74">
            <v>0.93</v>
          </cell>
          <cell r="AJ74">
            <v>0.84</v>
          </cell>
        </row>
        <row r="75">
          <cell r="B75" t="str">
            <v>231</v>
          </cell>
          <cell r="C75" t="str">
            <v>Prestar el Servicio de mantenimiento preventivo para los vehículos de las diferentes marcas (excepto Toyota y Nissan) al Servicio de las Altas Cortes y la Dirección Ejecutiva de Administración Judicial, incluidos repuestos originales y/o genuinos</v>
          </cell>
          <cell r="D75" t="str">
            <v>Prestación de Servicios</v>
          </cell>
          <cell r="E75">
            <v>43461</v>
          </cell>
          <cell r="F75">
            <v>43462</v>
          </cell>
          <cell r="G75">
            <v>1039</v>
          </cell>
          <cell r="H75">
            <v>272</v>
          </cell>
          <cell r="I75">
            <v>44773</v>
          </cell>
          <cell r="J75" t="str">
            <v>MINIMA CUANTIA</v>
          </cell>
          <cell r="K75" t="str">
            <v>AUTOS MONGUI S.A.S.</v>
          </cell>
          <cell r="L75" t="str">
            <v>$77.737.950</v>
          </cell>
          <cell r="M75" t="str">
            <v>$77.737.950</v>
          </cell>
          <cell r="N75" t="str">
            <v>N/A</v>
          </cell>
          <cell r="O75" t="str">
            <v>Interna</v>
          </cell>
          <cell r="P75" t="str">
            <v>Administrativa</v>
          </cell>
          <cell r="Q75" t="str">
            <v>Rene Amaya Soriano</v>
          </cell>
          <cell r="R75" t="str">
            <v>N/A</v>
          </cell>
          <cell r="S75" t="str">
            <v>N/A</v>
          </cell>
          <cell r="T75" t="str">
            <v>N/A</v>
          </cell>
          <cell r="U75" t="str">
            <v>N/A</v>
          </cell>
          <cell r="V75" t="str">
            <v>N/A</v>
          </cell>
          <cell r="W75" t="str">
            <v>N/A</v>
          </cell>
          <cell r="X75" t="str">
            <v>SI</v>
          </cell>
          <cell r="Y75" t="str">
            <v>4</v>
          </cell>
          <cell r="Z75">
            <v>44895</v>
          </cell>
          <cell r="AA75">
            <v>44956</v>
          </cell>
          <cell r="AB75">
            <v>45688</v>
          </cell>
          <cell r="AC75" t="str">
            <v>-</v>
          </cell>
          <cell r="AD75" t="str">
            <v>N/A</v>
          </cell>
          <cell r="AE75" t="str">
            <v xml:space="preserve">- 27/09/2019: se deja constancia del valor del canon mensual de arrendamiento para el periodo comprendido entre el 1/09/2019 y el 31/08/2020.
- 29/09/2020: se deja constancia del valor del canon mensual de arrendamiento para el periodo comprendido entre el 1 de septiembre de 2020 y el 31 de agosto de 2021. 
- 27/10/2021: se adiciona el contrato en $51.856.296. Se prorroga el contrato por 2 meses a partir del 1/11/2021 hasta el 31/12/2021.
- 14/12/2021: se prorroga el contrato por 7 meses a partir del 1/01/2022 hasta el 31/07/2022. Se cambia AE22al supervisor. 
- 12/07/2022: se deja constancia del valor mensual del canon a partir 1/07/2022. Se prorroga el contrato en 4 meses. Se adiciona el contrato en $60.329.843. Se elimina la obligación contenida en el numeral 10 de la cláusula 7 del contrato. </v>
          </cell>
          <cell r="AF75"/>
          <cell r="AG75">
            <v>0.93</v>
          </cell>
          <cell r="AH75">
            <v>0.93</v>
          </cell>
          <cell r="AI75">
            <v>0.93</v>
          </cell>
          <cell r="AJ75">
            <v>0.2</v>
          </cell>
        </row>
        <row r="76">
          <cell r="B76" t="str">
            <v>232</v>
          </cell>
          <cell r="C76" t="str">
            <v>Prestar el Servicio de mantenimiento preventivo y correctivo para los vehículos marca Nissan al Servicios de las Altas Cortes y la Dirección Ejecutiva de Administración Judicial, incluidos repuestos originales y/o genuinos</v>
          </cell>
          <cell r="D76" t="str">
            <v>Prestación de Servicios</v>
          </cell>
          <cell r="E76">
            <v>43461</v>
          </cell>
          <cell r="F76">
            <v>43462</v>
          </cell>
          <cell r="G76">
            <v>1039</v>
          </cell>
          <cell r="H76">
            <v>409</v>
          </cell>
          <cell r="I76">
            <v>44910</v>
          </cell>
          <cell r="J76" t="str">
            <v>LICITACION PUBLICA</v>
          </cell>
          <cell r="K76" t="str">
            <v xml:space="preserve">TALLERES AUTORIZADOS S.A </v>
          </cell>
          <cell r="L76">
            <v>830406580</v>
          </cell>
          <cell r="M76">
            <v>1140098143</v>
          </cell>
          <cell r="N76" t="str">
            <v>N/A</v>
          </cell>
          <cell r="O76" t="str">
            <v>Interna</v>
          </cell>
          <cell r="P76" t="str">
            <v>Administrativa</v>
          </cell>
          <cell r="Q76" t="str">
            <v>Rene Amaya Soriano</v>
          </cell>
          <cell r="R76" t="str">
            <v>N/A</v>
          </cell>
          <cell r="S76" t="str">
            <v>N/A</v>
          </cell>
          <cell r="T76" t="str">
            <v>N/A</v>
          </cell>
          <cell r="U76" t="str">
            <v>N/A</v>
          </cell>
          <cell r="V76" t="str">
            <v>N/A</v>
          </cell>
          <cell r="W76" t="str">
            <v>N/A</v>
          </cell>
          <cell r="X76" t="str">
            <v>SI</v>
          </cell>
          <cell r="Y76" t="str">
            <v>4</v>
          </cell>
          <cell r="Z76">
            <v>45031</v>
          </cell>
          <cell r="AA76">
            <v>45092</v>
          </cell>
          <cell r="AB76">
            <v>45824</v>
          </cell>
          <cell r="AC76" t="str">
            <v>-</v>
          </cell>
          <cell r="AD76" t="str">
            <v>N/A</v>
          </cell>
          <cell r="AE76" t="str">
            <v>El día 27 de Octubre del 2021 se prórrogó el contrato por 15 días calendario. El día 12 de Noviembre del 2021 se prorrogó el contrato por 15 dias calendario días. El día 12 de Noviembre del 2021 se adicionó el contrato por $90.000.000. El día 29 de Noviembre del 2021 se prórrogó el contrato por 8 meses. El día 29 de Noviembre del 2021 se adicionó el contrato por $1.634.494.572.</v>
          </cell>
          <cell r="AF76"/>
          <cell r="AG76">
            <v>0.93</v>
          </cell>
          <cell r="AH76">
            <v>0.93</v>
          </cell>
          <cell r="AI76">
            <v>0.93</v>
          </cell>
          <cell r="AJ76">
            <v>0.86</v>
          </cell>
        </row>
        <row r="77">
          <cell r="B77" t="str">
            <v>234</v>
          </cell>
          <cell r="C77" t="str">
            <v>Prestar el Servicios de mesa de ayuda global y centralizada para el soporte tecnológico a la Rama Judicial a nivel nacional, incluyendo Servicios de mantenimiento preventivo y correctivo con Suministro de repuestos.</v>
          </cell>
          <cell r="D77" t="str">
            <v>Prestación de Servicios</v>
          </cell>
          <cell r="E77">
            <v>43461</v>
          </cell>
          <cell r="F77">
            <v>43465</v>
          </cell>
          <cell r="G77">
            <v>1305</v>
          </cell>
          <cell r="H77">
            <v>0</v>
          </cell>
          <cell r="I77">
            <v>44769</v>
          </cell>
          <cell r="J77" t="str">
            <v>LICITACION PUBLICA</v>
          </cell>
          <cell r="K77" t="str">
            <v>UNIÓN TEMPORAL ICOM 2018</v>
          </cell>
          <cell r="L77" t="str">
            <v>$67.335.112.067</v>
          </cell>
          <cell r="M77">
            <v>67335112067</v>
          </cell>
          <cell r="N77" t="str">
            <v>N/A</v>
          </cell>
          <cell r="O77" t="str">
            <v>Externa</v>
          </cell>
          <cell r="P77" t="str">
            <v>Informática</v>
          </cell>
          <cell r="Q77" t="str">
            <v>Mario Fernando Sarria Villota</v>
          </cell>
          <cell r="R77" t="str">
            <v>N/A</v>
          </cell>
          <cell r="S77" t="str">
            <v>N/A</v>
          </cell>
          <cell r="T77" t="str">
            <v>N/A</v>
          </cell>
          <cell r="U77" t="str">
            <v>N/A</v>
          </cell>
          <cell r="V77" t="str">
            <v>N/A</v>
          </cell>
          <cell r="W77" t="str">
            <v>N/A</v>
          </cell>
          <cell r="X77" t="str">
            <v>N/A</v>
          </cell>
          <cell r="Y77" t="str">
            <v>N/A</v>
          </cell>
          <cell r="Z77" t="str">
            <v>N/A</v>
          </cell>
          <cell r="AA77" t="str">
            <v>N/A</v>
          </cell>
          <cell r="AB77" t="str">
            <v>N/A</v>
          </cell>
          <cell r="AC77" t="str">
            <v>N/A</v>
          </cell>
          <cell r="AD77" t="str">
            <v>N/A</v>
          </cell>
          <cell r="AE77" t="str">
            <v xml:space="preserve">El día 18 de Febrero de 2022 se realizó la cesión del contrato a DIEGO ANDRES SARMIENTO CAMPOS </v>
          </cell>
          <cell r="AF77"/>
          <cell r="AG77">
            <v>0.98</v>
          </cell>
          <cell r="AH77">
            <v>0.98</v>
          </cell>
          <cell r="AI77">
            <v>0.8</v>
          </cell>
          <cell r="AJ77">
            <v>0.8</v>
          </cell>
        </row>
        <row r="78">
          <cell r="B78" t="str">
            <v>238</v>
          </cell>
          <cell r="C78" t="str">
            <v>Prestar el Servicio de mantenimiento integral para los ascensores existentes y en funcionamiento en el Palacio de Justicia “Alfonso Reyes Echandía” en la Calle 12 No. 7-65 de Bogotá y sedes anexas</v>
          </cell>
          <cell r="D78" t="str">
            <v>Prestación de Servicios</v>
          </cell>
          <cell r="E78">
            <v>43462</v>
          </cell>
          <cell r="F78">
            <v>43462</v>
          </cell>
          <cell r="G78">
            <v>1100</v>
          </cell>
          <cell r="H78">
            <v>333</v>
          </cell>
          <cell r="I78">
            <v>44895</v>
          </cell>
          <cell r="J78" t="str">
            <v>CONTRATACION DIRECTA</v>
          </cell>
          <cell r="K78" t="str">
            <v xml:space="preserve">OTIS ELEVATOR COMPANY  COLOMBIA SAS </v>
          </cell>
          <cell r="L78">
            <v>962469840</v>
          </cell>
          <cell r="M78">
            <v>1297600376</v>
          </cell>
          <cell r="N78" t="str">
            <v>N/A</v>
          </cell>
          <cell r="O78" t="str">
            <v>Interna</v>
          </cell>
          <cell r="P78" t="str">
            <v>Administrativa</v>
          </cell>
          <cell r="Q78" t="str">
            <v>Nestor Abdon Mesa Herrera</v>
          </cell>
          <cell r="R78" t="str">
            <v>N/A</v>
          </cell>
          <cell r="S78" t="str">
            <v>N/A</v>
          </cell>
          <cell r="T78" t="str">
            <v>N/A</v>
          </cell>
          <cell r="U78" t="str">
            <v>N/A</v>
          </cell>
          <cell r="V78" t="str">
            <v>N/A</v>
          </cell>
          <cell r="W78" t="str">
            <v>N/A</v>
          </cell>
          <cell r="X78" t="str">
            <v>SI</v>
          </cell>
          <cell r="Y78" t="str">
            <v>4</v>
          </cell>
          <cell r="Z78">
            <v>44895</v>
          </cell>
          <cell r="AA78">
            <v>44956</v>
          </cell>
          <cell r="AB78">
            <v>45688</v>
          </cell>
          <cell r="AC78" t="str">
            <v>-</v>
          </cell>
          <cell r="AD78" t="str">
            <v>N/A</v>
          </cell>
          <cell r="AE78" t="str">
            <v xml:space="preserve">- 12/09/2019: se adiciona el valor del contrato en $64.000.000.
- 13/09/2019: se cambia al supervisor del contrato. 
- 30/09/2019: se cambia al supervisor del contrato. 
- 27/10/2025: se adiciona el contrato en $43.835.296. Se prorroga el plazo del contrato en 2 meses a partir del 1/11/2021 al 31/12/2021. Se actualizan los valores contenidos en el formato "Oferta Económica". 
- 28/12/2021: se adiciona el valor del contrato en $102.119.366. Se prorroga el plazo del contrato en 7 meses a partir del 1/01/2022 hasta el 31/07/2022.
- 2/06/2022: se adiciona el valor del contrato en $40.000.000. </v>
          </cell>
          <cell r="AF78"/>
          <cell r="AG78">
            <v>0.85</v>
          </cell>
          <cell r="AH78">
            <v>0.8</v>
          </cell>
          <cell r="AI78">
            <v>0.8</v>
          </cell>
          <cell r="AJ78">
            <v>0.83</v>
          </cell>
        </row>
        <row r="79">
          <cell r="B79" t="str">
            <v>239</v>
          </cell>
          <cell r="C79" t="str">
            <v>Prestar el Servicios de mantenimiento correctivo para los vehículos de las diferentes marcas (excepto Toyota y Nissan) al Servicios de las Altas Cortes y la Dirección Ejecutiva de Administración Judicial, incluidos repuestos originales y/o genuinos.</v>
          </cell>
          <cell r="D79" t="str">
            <v>Prestación de Servicios</v>
          </cell>
          <cell r="E79">
            <v>43462</v>
          </cell>
          <cell r="F79">
            <v>43462</v>
          </cell>
          <cell r="G79">
            <v>1039</v>
          </cell>
          <cell r="H79">
            <v>272</v>
          </cell>
          <cell r="I79">
            <v>44773</v>
          </cell>
          <cell r="J79" t="str">
            <v>SELECCION ABREVIADA</v>
          </cell>
          <cell r="K79" t="str">
            <v>PRECAR LIMITADA</v>
          </cell>
          <cell r="L79" t="str">
            <v>$356.070.989</v>
          </cell>
          <cell r="M79">
            <v>401341301</v>
          </cell>
          <cell r="N79" t="str">
            <v>N/A</v>
          </cell>
          <cell r="O79" t="str">
            <v>Interna</v>
          </cell>
          <cell r="P79" t="str">
            <v>Administrativa</v>
          </cell>
          <cell r="Q79" t="str">
            <v>Rene Amaya Soriano</v>
          </cell>
          <cell r="R79" t="str">
            <v>N/A</v>
          </cell>
          <cell r="S79" t="str">
            <v>N/A</v>
          </cell>
          <cell r="T79" t="str">
            <v>N/A</v>
          </cell>
          <cell r="U79" t="str">
            <v>N/A</v>
          </cell>
          <cell r="V79" t="str">
            <v>N/A</v>
          </cell>
          <cell r="W79" t="str">
            <v>N/A</v>
          </cell>
          <cell r="X79" t="str">
            <v>SI</v>
          </cell>
          <cell r="Y79" t="str">
            <v>4</v>
          </cell>
          <cell r="Z79">
            <v>44895</v>
          </cell>
          <cell r="AA79">
            <v>44956</v>
          </cell>
          <cell r="AB79">
            <v>45688</v>
          </cell>
          <cell r="AC79" t="str">
            <v>-</v>
          </cell>
          <cell r="AD79" t="str">
            <v>N/A</v>
          </cell>
          <cell r="AE79" t="str">
            <v xml:space="preserve"> El día 10 de Octubre de 2019 se adicionó el contrato por $29.778.132. El día 24 de Septiembre del 2021 se adicionó el contrato por 48.566.833. El día 22 de Octubre del 2021 se prórrogó el contrato por 2 meses. El día 22 de Octubre del 2021 se adicionó el contrato por $67.573.264. El día 30 de Diciembre del 2021 se prorrogó el contrato por 7 meses.. El día 30 de Diciembre del 2021 se adicionó el contrato por $242.182579.</v>
          </cell>
          <cell r="AF79"/>
          <cell r="AG79">
            <v>0.93</v>
          </cell>
          <cell r="AH79">
            <v>0.93</v>
          </cell>
          <cell r="AI79">
            <v>0.93</v>
          </cell>
          <cell r="AJ79">
            <v>0.6</v>
          </cell>
        </row>
        <row r="80">
          <cell r="B80" t="str">
            <v>240</v>
          </cell>
          <cell r="C80" t="str">
            <v>Realizar Obras de construcción de la sede de los Tribunales de Guadalajara de Buga, Valle.</v>
          </cell>
          <cell r="D80" t="str">
            <v>Obra Pública</v>
          </cell>
          <cell r="E80">
            <v>43462</v>
          </cell>
          <cell r="F80">
            <v>43462</v>
          </cell>
          <cell r="G80">
            <v>793</v>
          </cell>
          <cell r="H80">
            <v>518</v>
          </cell>
          <cell r="I80">
            <v>44773</v>
          </cell>
          <cell r="J80" t="str">
            <v>LICITACION PUBLICA</v>
          </cell>
          <cell r="K80" t="str">
            <v>CONSORCIO BOGOTA 2018</v>
          </cell>
          <cell r="L80">
            <v>6464723502</v>
          </cell>
          <cell r="M80">
            <v>8012388488</v>
          </cell>
          <cell r="N80" t="str">
            <v>N/A</v>
          </cell>
          <cell r="O80" t="str">
            <v>Externa</v>
          </cell>
          <cell r="P80" t="str">
            <v>Grupo Proyectos Especiales de Infraestructura</v>
          </cell>
          <cell r="Q80" t="str">
            <v>Jorge Enrique Hernandez</v>
          </cell>
          <cell r="R80" t="str">
            <v>N/A</v>
          </cell>
          <cell r="S80" t="str">
            <v>N/A</v>
          </cell>
          <cell r="T80" t="str">
            <v>N/A</v>
          </cell>
          <cell r="U80" t="str">
            <v>N/A</v>
          </cell>
          <cell r="V80" t="str">
            <v>N/A</v>
          </cell>
          <cell r="W80" t="str">
            <v>N/A</v>
          </cell>
          <cell r="X80" t="str">
            <v>SI</v>
          </cell>
          <cell r="Y80" t="str">
            <v>6</v>
          </cell>
          <cell r="Z80">
            <v>44957</v>
          </cell>
          <cell r="AA80">
            <v>45016</v>
          </cell>
          <cell r="AB80">
            <v>45748</v>
          </cell>
          <cell r="AC80" t="str">
            <v>-</v>
          </cell>
          <cell r="AD80" t="str">
            <v>N/A</v>
          </cell>
          <cell r="AE80" t="str">
            <v xml:space="preserve">El día 02 de Diciembre de 2021 por 211 días. El día 19 de Julio de 2022 se prorrogó el contrato por 89 días </v>
          </cell>
          <cell r="AF80"/>
          <cell r="AG80">
            <v>1</v>
          </cell>
          <cell r="AH80">
            <v>0.98</v>
          </cell>
          <cell r="AI80">
            <v>1</v>
          </cell>
          <cell r="AJ80">
            <v>0.84</v>
          </cell>
        </row>
        <row r="81">
          <cell r="B81" t="str">
            <v>242</v>
          </cell>
          <cell r="C81" t="str">
            <v xml:space="preserve">Adquirir el programa de seguros que ampare a los funcionarios y empleados de la Rama Judicial exceptuando a la Fiscalía General de la Nación y Medicina Legal, así como a los bienes e intereses patrimoniales de propiedad de la Nación- Consejo Superior de la Judicatura, así como aquellos por los que llegare a ser responsable </v>
          </cell>
          <cell r="D81" t="str">
            <v>Servicios - Seguros</v>
          </cell>
          <cell r="E81">
            <v>43827</v>
          </cell>
          <cell r="F81">
            <v>43829</v>
          </cell>
          <cell r="G81">
            <v>672</v>
          </cell>
          <cell r="H81">
            <v>365</v>
          </cell>
          <cell r="I81">
            <v>44865</v>
          </cell>
          <cell r="J81" t="str">
            <v>LICITACION PUBLICA</v>
          </cell>
          <cell r="K81" t="str">
            <v>LA PREVISORA - UNION TEMPORAL LA PREVISORA , ALLIANZ, CHUBB, MAPFRE, AXA COLPATRIA/UNION TEMPORAL LA PREVISORA , ALLIANZ, SURAMERICANA,  MAPFRE, AXA COLPATRIA</v>
          </cell>
          <cell r="L81">
            <v>45988156867</v>
          </cell>
          <cell r="M81">
            <v>67486347361</v>
          </cell>
          <cell r="N81" t="str">
            <v>N/A</v>
          </cell>
          <cell r="O81" t="str">
            <v>Interna</v>
          </cell>
          <cell r="P81" t="str">
            <v>Administrativa</v>
          </cell>
          <cell r="Q81" t="str">
            <v>Pablo Enrique Huertas Porras</v>
          </cell>
          <cell r="R81" t="str">
            <v>N/A</v>
          </cell>
          <cell r="S81" t="str">
            <v>N/A</v>
          </cell>
          <cell r="T81" t="str">
            <v>N/A</v>
          </cell>
          <cell r="U81" t="str">
            <v>N/A</v>
          </cell>
          <cell r="V81" t="str">
            <v>N/A</v>
          </cell>
          <cell r="W81" t="str">
            <v>N/A</v>
          </cell>
          <cell r="X81" t="str">
            <v>SI</v>
          </cell>
          <cell r="Y81" t="str">
            <v>4</v>
          </cell>
          <cell r="Z81">
            <v>44985</v>
          </cell>
          <cell r="AA81">
            <v>45044</v>
          </cell>
          <cell r="AB81">
            <v>45776</v>
          </cell>
          <cell r="AC81" t="str">
            <v>-</v>
          </cell>
          <cell r="AD81" t="str">
            <v>N/A</v>
          </cell>
          <cell r="AE81" t="str">
            <v xml:space="preserve">- Se adiciona el contrato en $20.000.000. 
- 26/02/2020: se modifica el acápite de "Imputación Presupuestal". 
- 29/10/2021: se adiciona el valor del contrato en $12.063.554 y se prorroga el contrato en 2 meses a partir del 1/11/2021 hasta el 31/12/2021.
- 28/12/2021: se adiciona el valor del contrato en $43.235.773 y se prorroga el contrato en 7 meses a partir del 1/01/2022 al 31/07/2022. 
- 9/06/2022: se hacen sustituciones presupuestales. </v>
          </cell>
          <cell r="AF81"/>
          <cell r="AG81">
            <v>0.95</v>
          </cell>
          <cell r="AH81">
            <v>0.95</v>
          </cell>
          <cell r="AI81">
            <v>0.99</v>
          </cell>
          <cell r="AJ81">
            <v>0.99</v>
          </cell>
        </row>
        <row r="82">
          <cell r="B82" t="str">
            <v>141</v>
          </cell>
          <cell r="C82" t="str">
            <v>Conceder por parte del arrendador al arrendatario el uso y goce de la torre D del Centro Comercial y Financiero Avenida Chile, ubicado en la Calle 73 No 10-83 de la ciudad de Bogotá, con un área como cuerpo cierto de aproximadamente 5.000 m² y 53 cupos de parqueadero y sótanos.</v>
          </cell>
          <cell r="D82" t="str">
            <v>Arrendamiento</v>
          </cell>
          <cell r="E82">
            <v>43721</v>
          </cell>
          <cell r="F82">
            <v>43724</v>
          </cell>
          <cell r="G82">
            <v>1018</v>
          </cell>
          <cell r="H82">
            <v>153</v>
          </cell>
          <cell r="I82">
            <v>44895</v>
          </cell>
          <cell r="J82" t="str">
            <v>CONTRATACION DIRECTA</v>
          </cell>
          <cell r="K82" t="str">
            <v>ORGANIZACIÓN SANTA MARIA SAS</v>
          </cell>
          <cell r="L82">
            <v>12904834814</v>
          </cell>
          <cell r="M82">
            <v>14870615152.5</v>
          </cell>
          <cell r="N82" t="str">
            <v>N/A</v>
          </cell>
          <cell r="O82" t="str">
            <v>Interna</v>
          </cell>
          <cell r="P82" t="str">
            <v>Administrativa</v>
          </cell>
          <cell r="Q82" t="str">
            <v>Juan de Jesús Hernandez</v>
          </cell>
          <cell r="R82" t="str">
            <v>N/A</v>
          </cell>
          <cell r="S82" t="str">
            <v>N/A</v>
          </cell>
          <cell r="T82" t="str">
            <v>N/A</v>
          </cell>
          <cell r="U82" t="str">
            <v>N/A</v>
          </cell>
          <cell r="V82" t="str">
            <v>N/A</v>
          </cell>
          <cell r="W82" t="str">
            <v>N/A</v>
          </cell>
          <cell r="X82" t="str">
            <v>SI</v>
          </cell>
          <cell r="Y82" t="str">
            <v>4</v>
          </cell>
          <cell r="Z82">
            <v>45015</v>
          </cell>
          <cell r="AA82">
            <v>45076</v>
          </cell>
          <cell r="AB82">
            <v>45808</v>
          </cell>
          <cell r="AC82" t="str">
            <v>-</v>
          </cell>
          <cell r="AD82" t="str">
            <v>N/A</v>
          </cell>
          <cell r="AE82" t="str">
            <v xml:space="preserve">El día 17 de Julio del 2020 se adicionó el contrato por $87.563.495. El día 15 de Septiembre del 2020 se adicionó el contrato por 82.182.564.  El día 30 de Septiembre del 2020 se adicionó el contrato por $139.435.782. El día 13 de Noviembre del 2020 se adicionó el contrato por $57.358.555. </v>
          </cell>
          <cell r="AF82"/>
          <cell r="AG82">
            <v>0.93</v>
          </cell>
          <cell r="AH82">
            <v>0.93</v>
          </cell>
          <cell r="AI82">
            <v>0.92</v>
          </cell>
          <cell r="AJ82">
            <v>0.92</v>
          </cell>
        </row>
        <row r="83">
          <cell r="B83" t="str">
            <v>196</v>
          </cell>
          <cell r="C83" t="str">
            <v>Diseño, desarrollo e implementación de un software de gestión integrado para los procesos de selección y calificación de Servicios de funcionarios y empleados de la Rama Judicial a Nivel Central y Seccional.</v>
          </cell>
          <cell r="D83" t="str">
            <v>Consultoría</v>
          </cell>
          <cell r="E83">
            <v>43804</v>
          </cell>
          <cell r="F83">
            <v>43815</v>
          </cell>
          <cell r="G83">
            <v>382</v>
          </cell>
          <cell r="H83">
            <v>576</v>
          </cell>
          <cell r="I83">
            <v>44773</v>
          </cell>
          <cell r="J83" t="str">
            <v>CONCURSO DE MERITOS</v>
          </cell>
          <cell r="K83" t="str">
            <v>SOPORTE LOGICO LTDA</v>
          </cell>
          <cell r="L83">
            <v>649999896</v>
          </cell>
          <cell r="M83">
            <v>649999896</v>
          </cell>
          <cell r="N83" t="str">
            <v>Carrera Judicial</v>
          </cell>
          <cell r="O83" t="str">
            <v>Interna</v>
          </cell>
          <cell r="P83" t="str">
            <v>Recursos Humanos</v>
          </cell>
          <cell r="Q83" t="str">
            <v>Nelson Orlando Jiménez Peña</v>
          </cell>
          <cell r="R83" t="str">
            <v>N/A</v>
          </cell>
          <cell r="S83" t="str">
            <v>N/A</v>
          </cell>
          <cell r="T83" t="str">
            <v>N/A</v>
          </cell>
          <cell r="U83" t="str">
            <v>N/A</v>
          </cell>
          <cell r="V83" t="str">
            <v>N/A</v>
          </cell>
          <cell r="W83" t="str">
            <v>N/A</v>
          </cell>
          <cell r="X83" t="str">
            <v>SI</v>
          </cell>
          <cell r="Y83" t="str">
            <v>4</v>
          </cell>
          <cell r="Z83">
            <v>44895</v>
          </cell>
          <cell r="AA83">
            <v>44956</v>
          </cell>
          <cell r="AB83">
            <v>45688</v>
          </cell>
          <cell r="AC83" t="str">
            <v>-</v>
          </cell>
          <cell r="AD83" t="str">
            <v>N/A</v>
          </cell>
          <cell r="AE83" t="str">
            <v>No tiene modificaciones</v>
          </cell>
          <cell r="AF83"/>
          <cell r="AG83">
            <v>1</v>
          </cell>
          <cell r="AH83">
            <v>1</v>
          </cell>
          <cell r="AI83">
            <v>0.54</v>
          </cell>
          <cell r="AJ83">
            <v>0.54</v>
          </cell>
        </row>
        <row r="84">
          <cell r="B84" t="str">
            <v>217</v>
          </cell>
          <cell r="C84" t="str">
            <v>Prestar el Servicio de publicación de avisos de prensa en diarios de amplia circulación nacional, que requiera la Rama Judicial.</v>
          </cell>
          <cell r="D84" t="str">
            <v>Prestación de Servicios</v>
          </cell>
          <cell r="E84">
            <v>43829</v>
          </cell>
          <cell r="F84">
            <v>43830</v>
          </cell>
          <cell r="G84">
            <v>704</v>
          </cell>
          <cell r="H84">
            <v>362</v>
          </cell>
          <cell r="I84" t="str">
            <v>31/11/2022</v>
          </cell>
          <cell r="J84" t="str">
            <v>SELECCION ABREVIADA</v>
          </cell>
          <cell r="K84" t="str">
            <v>ACCESO DIRECTO ASOCIADOS SAS</v>
          </cell>
          <cell r="L84">
            <v>827851078</v>
          </cell>
          <cell r="M84">
            <v>914723744</v>
          </cell>
          <cell r="N84" t="str">
            <v>N/A</v>
          </cell>
          <cell r="O84" t="str">
            <v>Interna</v>
          </cell>
          <cell r="P84" t="str">
            <v>Administrativa</v>
          </cell>
          <cell r="Q84" t="str">
            <v>Jaime Iván Bocanegra</v>
          </cell>
          <cell r="R84" t="str">
            <v>N/A</v>
          </cell>
          <cell r="S84" t="str">
            <v>N/A</v>
          </cell>
          <cell r="T84" t="str">
            <v>N/A</v>
          </cell>
          <cell r="U84" t="str">
            <v>N/A</v>
          </cell>
          <cell r="V84" t="str">
            <v>N/A</v>
          </cell>
          <cell r="W84" t="str">
            <v>N/A</v>
          </cell>
          <cell r="X84" t="str">
            <v>SI</v>
          </cell>
          <cell r="Y84" t="str">
            <v>4</v>
          </cell>
          <cell r="Z84" t="e">
            <v>#VALUE!</v>
          </cell>
          <cell r="AA84" t="e">
            <v>#VALUE!</v>
          </cell>
          <cell r="AB84" t="e">
            <v>#VALUE!</v>
          </cell>
          <cell r="AC84" t="str">
            <v>-</v>
          </cell>
          <cell r="AD84" t="str">
            <v>N/A</v>
          </cell>
          <cell r="AE84" t="str">
            <v xml:space="preserve">- 27/09/2019: se cambia al supervisor del contrato. 
- 2/02/2020: se modifica el acápite de imputación presupuestal. 
- 11/06/2021: se prorroga el contrato por 2 meses a partir del 1/11/2021 hasta el 31/12/2021. Se adiciona el contrato en $1.867.150.
- 16/12/2021: se adiciona el valor del contrato en la suma de $6.691.860. Se prorroga el contrato en 7 meses a partir del 1/01/2022 hasta el 31/07/2022. Se ajustan los valores unitarios por tipo de Servicios a partir del 1 de enero de 2022. </v>
          </cell>
          <cell r="AF84"/>
          <cell r="AG84">
            <v>0.91</v>
          </cell>
          <cell r="AH84">
            <v>0.91</v>
          </cell>
          <cell r="AI84">
            <v>0.91</v>
          </cell>
          <cell r="AJ84">
            <v>0.73</v>
          </cell>
        </row>
        <row r="85">
          <cell r="B85" t="str">
            <v>221</v>
          </cell>
          <cell r="C85" t="str">
            <v>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v>
          </cell>
          <cell r="D85" t="str">
            <v>Consultoría</v>
          </cell>
          <cell r="E85">
            <v>43829</v>
          </cell>
          <cell r="F85">
            <v>43830</v>
          </cell>
          <cell r="G85">
            <v>716</v>
          </cell>
          <cell r="H85">
            <v>366</v>
          </cell>
          <cell r="I85">
            <v>44912</v>
          </cell>
          <cell r="J85" t="str">
            <v>CONCURSO DE MERITOS</v>
          </cell>
          <cell r="K85" t="str">
            <v>UNION TEMPORALFORMACION JUDICIAL 2019</v>
          </cell>
          <cell r="L85">
            <v>14612180000</v>
          </cell>
          <cell r="M85">
            <v>14612180000</v>
          </cell>
          <cell r="N85" t="str">
            <v>N/A</v>
          </cell>
          <cell r="O85" t="str">
            <v>Interna</v>
          </cell>
          <cell r="P85" t="str">
            <v>Recursos Humanos</v>
          </cell>
          <cell r="Q85" t="str">
            <v>Nelson Orlando Jiménez Peña</v>
          </cell>
          <cell r="R85" t="str">
            <v>N/A</v>
          </cell>
          <cell r="S85" t="str">
            <v>N/A</v>
          </cell>
          <cell r="T85" t="str">
            <v>N/A</v>
          </cell>
          <cell r="U85" t="str">
            <v>N/A</v>
          </cell>
          <cell r="V85" t="str">
            <v>N/A</v>
          </cell>
          <cell r="W85" t="str">
            <v>N/A</v>
          </cell>
          <cell r="X85" t="str">
            <v>SI</v>
          </cell>
          <cell r="Y85" t="str">
            <v>4</v>
          </cell>
          <cell r="Z85">
            <v>45033</v>
          </cell>
          <cell r="AA85">
            <v>45094</v>
          </cell>
          <cell r="AB85">
            <v>45826</v>
          </cell>
          <cell r="AC85" t="str">
            <v>-</v>
          </cell>
          <cell r="AD85" t="str">
            <v>N/A</v>
          </cell>
          <cell r="AE85" t="str">
            <v>No tiene modificaciones</v>
          </cell>
          <cell r="AF85"/>
          <cell r="AG85">
            <v>1</v>
          </cell>
          <cell r="AH85">
            <v>1</v>
          </cell>
          <cell r="AI85">
            <v>0.88</v>
          </cell>
          <cell r="AJ85">
            <v>0.88</v>
          </cell>
        </row>
        <row r="86">
          <cell r="B86" t="str">
            <v>224</v>
          </cell>
          <cell r="C86" t="str">
            <v>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v>
          </cell>
          <cell r="D86" t="str">
            <v>Interventoría</v>
          </cell>
          <cell r="E86">
            <v>43829</v>
          </cell>
          <cell r="F86" t="str">
            <v>13/01/2020 Suspendido</v>
          </cell>
          <cell r="G86">
            <v>388</v>
          </cell>
          <cell r="H86">
            <v>330</v>
          </cell>
          <cell r="I86">
            <v>44561</v>
          </cell>
          <cell r="J86" t="str">
            <v>CONCURSO DE MERITOS</v>
          </cell>
          <cell r="K86" t="str">
            <v>CONSORCIO MORAM</v>
          </cell>
          <cell r="L86">
            <v>547246000</v>
          </cell>
          <cell r="M86">
            <v>587002322</v>
          </cell>
          <cell r="N86" t="str">
            <v>N/A</v>
          </cell>
          <cell r="O86" t="str">
            <v>Interna</v>
          </cell>
          <cell r="P86" t="str">
            <v>Infraestructura</v>
          </cell>
          <cell r="Q86" t="str">
            <v>Claudia Leonor Ortiz Suarez</v>
          </cell>
          <cell r="R86" t="str">
            <v>N/A</v>
          </cell>
          <cell r="S86" t="str">
            <v>N/A</v>
          </cell>
          <cell r="T86" t="str">
            <v>N/A</v>
          </cell>
          <cell r="U86" t="str">
            <v>N/A</v>
          </cell>
          <cell r="V86" t="str">
            <v>N/A</v>
          </cell>
          <cell r="W86" t="str">
            <v>N/A</v>
          </cell>
          <cell r="X86" t="str">
            <v>N/A</v>
          </cell>
          <cell r="Y86" t="str">
            <v>N/A</v>
          </cell>
          <cell r="Z86" t="str">
            <v>N/A</v>
          </cell>
          <cell r="AA86" t="str">
            <v>N/A</v>
          </cell>
          <cell r="AB86" t="str">
            <v>N/A</v>
          </cell>
          <cell r="AC86" t="str">
            <v>N/A</v>
          </cell>
          <cell r="AD86" t="str">
            <v>N/A</v>
          </cell>
          <cell r="AE86" t="str">
            <v>suspendido</v>
          </cell>
          <cell r="AF86"/>
          <cell r="AG86">
            <v>1</v>
          </cell>
          <cell r="AH86">
            <v>0.97</v>
          </cell>
          <cell r="AI86">
            <v>1</v>
          </cell>
          <cell r="AJ86">
            <v>0.97</v>
          </cell>
        </row>
        <row r="87">
          <cell r="B87" t="str">
            <v>158</v>
          </cell>
          <cell r="C87" t="str">
            <v>Prestar el Servicios de fotocopiado en las sedes donde funcionan las Altas Cortes y la Dirección Ejecutiva de Administración Judicial.</v>
          </cell>
          <cell r="D87" t="str">
            <v>Servicios</v>
          </cell>
          <cell r="E87">
            <v>44145</v>
          </cell>
          <cell r="F87">
            <v>44147</v>
          </cell>
          <cell r="G87">
            <v>596</v>
          </cell>
          <cell r="H87">
            <v>184</v>
          </cell>
          <cell r="I87">
            <v>44926</v>
          </cell>
          <cell r="J87" t="str">
            <v>SELECCION ABREVIADA</v>
          </cell>
          <cell r="K87" t="str">
            <v>SOLUTION COPY LTDA</v>
          </cell>
          <cell r="L87">
            <v>1331391631</v>
          </cell>
          <cell r="M87">
            <v>1331391631</v>
          </cell>
          <cell r="N87" t="str">
            <v>N/A</v>
          </cell>
          <cell r="O87" t="str">
            <v>Interna</v>
          </cell>
          <cell r="P87" t="str">
            <v>Administrativa</v>
          </cell>
          <cell r="Q87" t="str">
            <v>William Rafael Mulford Velásquez</v>
          </cell>
          <cell r="R87" t="str">
            <v>N/A</v>
          </cell>
          <cell r="S87" t="str">
            <v>N/A</v>
          </cell>
          <cell r="T87" t="str">
            <v>N/A</v>
          </cell>
          <cell r="U87" t="str">
            <v>N/A</v>
          </cell>
          <cell r="V87" t="str">
            <v>N/A</v>
          </cell>
          <cell r="W87" t="str">
            <v>N/A</v>
          </cell>
          <cell r="X87" t="str">
            <v>SI</v>
          </cell>
          <cell r="Y87" t="str">
            <v>4</v>
          </cell>
          <cell r="Z87">
            <v>45046</v>
          </cell>
          <cell r="AA87">
            <v>45107</v>
          </cell>
          <cell r="AB87">
            <v>45839</v>
          </cell>
          <cell r="AC87" t="str">
            <v>-</v>
          </cell>
          <cell r="AD87" t="str">
            <v>N/A</v>
          </cell>
          <cell r="AE87" t="str">
            <v xml:space="preserve">El día 13 de Noviembre del 2019 se adicionó el contrato por $53.460.954. El día 24 de Septiembre del 2021 se adicionó el contrato por $84.174.248.El día 27 de Octubre del 2021 se prorrogó el contrato por 2 meses. El día 27 de Octubre del 2021 se adicionó el contrato por $89.395.534. El día 28 de Diciembre del 2021 se prórrogó el contrato por 7 meses. El día 28 de Diciembre del 2021 se adicionó el contrato por $537.820.612. </v>
          </cell>
          <cell r="AF87"/>
          <cell r="AG87">
            <v>0.82</v>
          </cell>
          <cell r="AH87">
            <v>0.55000000000000004</v>
          </cell>
          <cell r="AI87">
            <v>0.8</v>
          </cell>
          <cell r="AJ87">
            <v>0.33</v>
          </cell>
        </row>
        <row r="88">
          <cell r="B88" t="str">
            <v>175</v>
          </cell>
          <cell r="C88" t="str">
            <v>Prestar los Servicios para el agendamiento, realización y grabación de audiencias virtuales en la Rama Judicial a Nivel Nacional, incluyendo aquellos relacionados con las plataformas de videoconferencias y de grabaciones.</v>
          </cell>
          <cell r="D88" t="str">
            <v>Prestación de Servicios</v>
          </cell>
          <cell r="E88">
            <v>44182</v>
          </cell>
          <cell r="F88">
            <v>44194</v>
          </cell>
          <cell r="G88">
            <v>582</v>
          </cell>
          <cell r="H88">
            <v>150</v>
          </cell>
          <cell r="I88">
            <v>44926</v>
          </cell>
          <cell r="J88" t="str">
            <v>SELECCION ABREVIADA</v>
          </cell>
          <cell r="K88" t="str">
            <v>APICOM SAS</v>
          </cell>
          <cell r="L88">
            <v>21310853120</v>
          </cell>
          <cell r="M88">
            <v>23695797665.489998</v>
          </cell>
          <cell r="N88" t="str">
            <v>N/A</v>
          </cell>
          <cell r="O88" t="str">
            <v>Interna</v>
          </cell>
          <cell r="P88" t="str">
            <v>Informática</v>
          </cell>
          <cell r="Q88" t="str">
            <v>Carlos Fernando Galindo Castro</v>
          </cell>
          <cell r="R88" t="str">
            <v>N/A</v>
          </cell>
          <cell r="S88" t="str">
            <v>N/A</v>
          </cell>
          <cell r="T88" t="str">
            <v>N/A</v>
          </cell>
          <cell r="U88" t="str">
            <v>N/A</v>
          </cell>
          <cell r="V88" t="str">
            <v>N/A</v>
          </cell>
          <cell r="W88" t="str">
            <v>N/A</v>
          </cell>
          <cell r="X88" t="str">
            <v>N/A</v>
          </cell>
          <cell r="Y88" t="str">
            <v>N/A</v>
          </cell>
          <cell r="Z88" t="str">
            <v>N/A</v>
          </cell>
          <cell r="AA88" t="str">
            <v>N/A</v>
          </cell>
          <cell r="AB88" t="str">
            <v>N/A</v>
          </cell>
          <cell r="AC88" t="str">
            <v>N/A</v>
          </cell>
          <cell r="AD88" t="str">
            <v>N/A</v>
          </cell>
          <cell r="AE88" t="str">
            <v>Sin modificaciones.</v>
          </cell>
          <cell r="AF88"/>
          <cell r="AG88">
            <v>0.76</v>
          </cell>
          <cell r="AH88">
            <v>0.76</v>
          </cell>
          <cell r="AI88">
            <v>0.76</v>
          </cell>
          <cell r="AJ88">
            <v>0.76</v>
          </cell>
        </row>
        <row r="89">
          <cell r="B89" t="str">
            <v>187</v>
          </cell>
          <cell r="C89" t="str">
            <v>Prestar el Servicios de mantenimiento integral, preventivo y correctivo, a los equipos de aire acondicionado y de ventilación mecánica del Palacio de Justicia “Alfonso Reyes Echandía”, edificio sede de la Dirección Ejecutiva de Administración Judicial y demás Sedes Anexas.</v>
          </cell>
          <cell r="D89" t="str">
            <v>Prestación de Servicios</v>
          </cell>
          <cell r="E89">
            <v>44188</v>
          </cell>
          <cell r="F89">
            <v>44201</v>
          </cell>
          <cell r="G89">
            <v>573</v>
          </cell>
          <cell r="H89">
            <v>152</v>
          </cell>
          <cell r="I89">
            <v>44926</v>
          </cell>
          <cell r="J89" t="str">
            <v>SELECCION ABREVIADA</v>
          </cell>
          <cell r="K89" t="str">
            <v>INGENIERÍA Y SOLUCIONESINSOL S.A.S.</v>
          </cell>
          <cell r="L89">
            <v>216177520</v>
          </cell>
          <cell r="M89">
            <v>291547075</v>
          </cell>
          <cell r="N89" t="str">
            <v>N/A</v>
          </cell>
          <cell r="O89" t="str">
            <v>Interna</v>
          </cell>
          <cell r="P89" t="str">
            <v>Administrativa</v>
          </cell>
          <cell r="Q89" t="str">
            <v>Joaquin Mauricio Diaz Casas</v>
          </cell>
          <cell r="R89" t="str">
            <v>N/A</v>
          </cell>
          <cell r="S89" t="str">
            <v>N/A</v>
          </cell>
          <cell r="T89" t="str">
            <v>N/A</v>
          </cell>
          <cell r="U89" t="str">
            <v>N/A</v>
          </cell>
          <cell r="V89" t="str">
            <v>N/A</v>
          </cell>
          <cell r="W89" t="str">
            <v>N/A</v>
          </cell>
          <cell r="X89" t="str">
            <v>SI</v>
          </cell>
          <cell r="Y89" t="str">
            <v>4</v>
          </cell>
          <cell r="Z89">
            <v>45046</v>
          </cell>
          <cell r="AA89">
            <v>45107</v>
          </cell>
          <cell r="AB89">
            <v>45839</v>
          </cell>
          <cell r="AC89" t="str">
            <v>-</v>
          </cell>
          <cell r="AD89" t="str">
            <v>N/A</v>
          </cell>
          <cell r="AE89" t="str">
            <v xml:space="preserve">- 17/09/2019: Se cambia al supervisor del contrato. 
- 30/12/2019: Se cambia al  supervisor del contrato. 
- 26/10/2021: se prorroga el contrato en 2 meses a partir del 1/11/2021 hasta el 31/12/2021. 
- 29/12/2021: se prorroga el contrato en 7 meses a partir del 1/01/2022 al 31/07/2022. Se efectúan sustituciones presupuestales. </v>
          </cell>
          <cell r="AF89"/>
          <cell r="AG89">
            <v>0.83</v>
          </cell>
          <cell r="AH89">
            <v>0.79</v>
          </cell>
          <cell r="AI89">
            <v>0.83</v>
          </cell>
          <cell r="AJ89">
            <v>0.75</v>
          </cell>
        </row>
        <row r="90">
          <cell r="B90" t="str">
            <v>194</v>
          </cell>
          <cell r="C90" t="str">
            <v>Contratar la prestación del Servicios de fábrica de Software para la Rama Judicial, que incluya desarrollos, mantenimiento y soporte para aplicativos de la entidad.</v>
          </cell>
          <cell r="D90" t="str">
            <v>Prestación de Servicios</v>
          </cell>
          <cell r="E90">
            <v>44193</v>
          </cell>
          <cell r="F90">
            <v>44200</v>
          </cell>
          <cell r="G90">
            <v>574</v>
          </cell>
          <cell r="H90">
            <v>0</v>
          </cell>
          <cell r="I90">
            <v>44773</v>
          </cell>
          <cell r="J90" t="str">
            <v>LICITACION PUBLICA</v>
          </cell>
          <cell r="K90" t="str">
            <v>CONSORCIO FABRICA CSJ S&amp;S 2020</v>
          </cell>
          <cell r="L90">
            <v>15454050000</v>
          </cell>
          <cell r="M90">
            <v>15454050000</v>
          </cell>
          <cell r="N90" t="str">
            <v>N/A</v>
          </cell>
          <cell r="O90" t="str">
            <v>Interna</v>
          </cell>
          <cell r="P90" t="str">
            <v>Grupo Proyectos Especiales de Tecnología</v>
          </cell>
          <cell r="Q90" t="str">
            <v>Carlos Andres Gómez Gómez</v>
          </cell>
          <cell r="R90" t="str">
            <v>NA</v>
          </cell>
          <cell r="S90" t="str">
            <v>N/A</v>
          </cell>
          <cell r="T90" t="str">
            <v>N/A</v>
          </cell>
          <cell r="U90" t="str">
            <v>N/A</v>
          </cell>
          <cell r="V90" t="str">
            <v>N/A</v>
          </cell>
          <cell r="W90" t="str">
            <v>N/A</v>
          </cell>
          <cell r="X90" t="str">
            <v>SI</v>
          </cell>
          <cell r="Y90" t="str">
            <v>4</v>
          </cell>
          <cell r="Z90">
            <v>44895</v>
          </cell>
          <cell r="AA90">
            <v>44956</v>
          </cell>
          <cell r="AB90">
            <v>45688</v>
          </cell>
          <cell r="AC90" t="str">
            <v>-</v>
          </cell>
          <cell r="AD90" t="str">
            <v>N/A</v>
          </cell>
          <cell r="AE90" t="str">
            <v>No tiene modificaciones</v>
          </cell>
          <cell r="AF90"/>
          <cell r="AG90">
            <v>0.37</v>
          </cell>
          <cell r="AH90">
            <v>0.37</v>
          </cell>
          <cell r="AI90">
            <v>0</v>
          </cell>
          <cell r="AJ90">
            <v>0</v>
          </cell>
        </row>
        <row r="91">
          <cell r="B91" t="str">
            <v>198</v>
          </cell>
          <cell r="C91" t="str">
            <v>Realizar la interventoría integral al contrato que resulte de la licitación pública LP-03-2020, cuyo objeto es la prestación del Servicios de fábrica de Software para la Rama Judicial, que incluya desarrollos, mantenimiento y soporte para aplicativos de la entidad</v>
          </cell>
          <cell r="D91" t="str">
            <v>Interventoría</v>
          </cell>
          <cell r="E91">
            <v>44194</v>
          </cell>
          <cell r="F91">
            <v>44200</v>
          </cell>
          <cell r="G91">
            <v>574</v>
          </cell>
          <cell r="H91">
            <v>0</v>
          </cell>
          <cell r="I91">
            <v>44773</v>
          </cell>
          <cell r="J91" t="str">
            <v>CONCURSO DE MERITOS</v>
          </cell>
          <cell r="K91" t="str">
            <v>UNION TEMPORAL Interventoría CSJ 2020</v>
          </cell>
          <cell r="L91">
            <v>928000000</v>
          </cell>
          <cell r="M91">
            <v>928000000</v>
          </cell>
          <cell r="N91" t="str">
            <v>N/A</v>
          </cell>
          <cell r="O91" t="str">
            <v>Interna</v>
          </cell>
          <cell r="P91" t="str">
            <v>Grupo Proyectos Especiales de Tecnología</v>
          </cell>
          <cell r="Q91" t="str">
            <v>Carlos Andres Gómez Gómez</v>
          </cell>
          <cell r="R91" t="str">
            <v>N/A</v>
          </cell>
          <cell r="S91" t="str">
            <v>N/A</v>
          </cell>
          <cell r="T91" t="str">
            <v>N/A</v>
          </cell>
          <cell r="U91" t="str">
            <v>UNION TEMPORAL</v>
          </cell>
          <cell r="V91" t="str">
            <v>DB  SYSTEM  S.A.S., GROW  DATA  S.A.S. y DATA INTEGRAL S.A.S.</v>
          </cell>
          <cell r="W91" t="str">
            <v>N/A</v>
          </cell>
          <cell r="X91" t="str">
            <v>SI</v>
          </cell>
          <cell r="Y91" t="str">
            <v>4</v>
          </cell>
          <cell r="Z91">
            <v>44895</v>
          </cell>
          <cell r="AA91">
            <v>44956</v>
          </cell>
          <cell r="AB91">
            <v>45688</v>
          </cell>
          <cell r="AC91" t="str">
            <v>-</v>
          </cell>
          <cell r="AD91" t="str">
            <v>N/A</v>
          </cell>
          <cell r="AE91" t="str">
            <v>No reporta modificaciones en el Arbol de Contratos</v>
          </cell>
          <cell r="AF91"/>
          <cell r="AG91">
            <v>1</v>
          </cell>
          <cell r="AH91">
            <v>1</v>
          </cell>
          <cell r="AI91">
            <v>1</v>
          </cell>
          <cell r="AJ91">
            <v>0.9</v>
          </cell>
        </row>
        <row r="92">
          <cell r="B92" t="str">
            <v>200</v>
          </cell>
          <cell r="C92" t="str">
            <v>Realizar la interventoría integral a los contratos que tienen por objeto prestar los Servicios de conectividad, datacenter y seguridad perimetral y de audiencias virtuales y gestion de grabaciones.</v>
          </cell>
          <cell r="D92" t="str">
            <v>Interventoría</v>
          </cell>
          <cell r="E92">
            <v>44195</v>
          </cell>
          <cell r="F92">
            <v>44202</v>
          </cell>
          <cell r="G92">
            <v>587</v>
          </cell>
          <cell r="H92">
            <v>0</v>
          </cell>
          <cell r="I92">
            <v>44926</v>
          </cell>
          <cell r="J92" t="str">
            <v>CONCURSO DE MERITOS</v>
          </cell>
          <cell r="K92" t="str">
            <v>CONSORCIO Interventoría INTEGRAL DC</v>
          </cell>
          <cell r="L92">
            <v>1581283377</v>
          </cell>
          <cell r="M92">
            <v>1685390127</v>
          </cell>
          <cell r="N92" t="str">
            <v>N/A</v>
          </cell>
          <cell r="O92" t="str">
            <v>Interna</v>
          </cell>
          <cell r="P92" t="str">
            <v>Informática</v>
          </cell>
          <cell r="Q92" t="str">
            <v>Carlos Fernando Galindo Castro</v>
          </cell>
          <cell r="R92" t="str">
            <v>N/A</v>
          </cell>
          <cell r="S92" t="str">
            <v>N/A</v>
          </cell>
          <cell r="T92" t="str">
            <v>N/A</v>
          </cell>
          <cell r="U92" t="str">
            <v>N/A</v>
          </cell>
          <cell r="V92" t="str">
            <v>N/A</v>
          </cell>
          <cell r="W92" t="str">
            <v>N/A</v>
          </cell>
          <cell r="X92" t="str">
            <v>N/A</v>
          </cell>
          <cell r="Y92" t="str">
            <v>N/A</v>
          </cell>
          <cell r="Z92" t="str">
            <v>N/A</v>
          </cell>
          <cell r="AA92" t="str">
            <v>N/A</v>
          </cell>
          <cell r="AB92" t="str">
            <v>N/A</v>
          </cell>
          <cell r="AC92" t="str">
            <v>N/A</v>
          </cell>
          <cell r="AD92" t="str">
            <v>N/A</v>
          </cell>
          <cell r="AE92" t="str">
            <v>Sin modificaciones.</v>
          </cell>
          <cell r="AF92"/>
          <cell r="AG92">
            <v>0.81</v>
          </cell>
          <cell r="AH92">
            <v>0.81</v>
          </cell>
          <cell r="AI92">
            <v>0.74</v>
          </cell>
          <cell r="AJ92">
            <v>0.74</v>
          </cell>
        </row>
        <row r="93">
          <cell r="B93" t="str">
            <v>201</v>
          </cell>
          <cell r="C93" t="str">
            <v>Realizar estudios y diseños de sedes judiciales en el territorio nacional.</v>
          </cell>
          <cell r="D93" t="str">
            <v>Consultoría</v>
          </cell>
          <cell r="E93">
            <v>44195</v>
          </cell>
          <cell r="F93">
            <v>44217</v>
          </cell>
          <cell r="G93">
            <v>365</v>
          </cell>
          <cell r="H93">
            <v>220</v>
          </cell>
          <cell r="I93">
            <v>44801</v>
          </cell>
          <cell r="J93" t="str">
            <v>CONCURSO DE MERITOS</v>
          </cell>
          <cell r="K93" t="str">
            <v>CONSORCIO P Y C SEDES JUDICIALES</v>
          </cell>
          <cell r="L93">
            <v>1344474230</v>
          </cell>
          <cell r="M93">
            <v>1872832012.28</v>
          </cell>
          <cell r="N93" t="str">
            <v>N/A</v>
          </cell>
          <cell r="O93" t="str">
            <v>Externa</v>
          </cell>
          <cell r="P93" t="str">
            <v>Infraestructura</v>
          </cell>
          <cell r="Q93" t="str">
            <v>Tatiana Vanessa  Verdugo Reyes</v>
          </cell>
          <cell r="R93" t="str">
            <v>N/A</v>
          </cell>
          <cell r="S93" t="str">
            <v>N/A</v>
          </cell>
          <cell r="T93" t="str">
            <v>N/A</v>
          </cell>
          <cell r="U93" t="str">
            <v>N/A</v>
          </cell>
          <cell r="V93" t="str">
            <v>N/A</v>
          </cell>
          <cell r="W93" t="str">
            <v>N/A</v>
          </cell>
          <cell r="X93" t="str">
            <v>SI</v>
          </cell>
          <cell r="Y93" t="str">
            <v>6</v>
          </cell>
          <cell r="Z93">
            <v>44985</v>
          </cell>
          <cell r="AA93">
            <v>45044</v>
          </cell>
          <cell r="AB93">
            <v>45776</v>
          </cell>
          <cell r="AC93" t="str">
            <v>-</v>
          </cell>
          <cell r="AD93" t="str">
            <v>N/A</v>
          </cell>
          <cell r="AE93" t="str">
            <v>Sin modificaciones.</v>
          </cell>
          <cell r="AF93"/>
          <cell r="AG93">
            <v>0.99</v>
          </cell>
          <cell r="AH93">
            <v>0.81</v>
          </cell>
          <cell r="AI93">
            <v>0.98</v>
          </cell>
          <cell r="AJ93">
            <v>0.79</v>
          </cell>
        </row>
        <row r="94">
          <cell r="B94" t="str">
            <v>203</v>
          </cell>
          <cell r="C94" t="str">
            <v>Ejercer la Interventoría Técnica, Administrativa, Jurídica, Financiera, Contable y Ambiental al contrato que resulte adjudicado del Concurso de Méritos, cuyo objeto es REALIZAR ESTUDIOS Y DISEÑOS DE SEDES JUDICIALES EN EL TERRITORIO NACIONAL</v>
          </cell>
          <cell r="D94" t="str">
            <v>Interventoría</v>
          </cell>
          <cell r="E94">
            <v>44560</v>
          </cell>
          <cell r="F94">
            <v>44217</v>
          </cell>
          <cell r="G94">
            <v>365</v>
          </cell>
          <cell r="H94">
            <v>219</v>
          </cell>
          <cell r="I94">
            <v>44801</v>
          </cell>
          <cell r="J94" t="str">
            <v>CONCURSO DE MERITOS</v>
          </cell>
          <cell r="K94" t="str">
            <v>JMS INGENIERIA Y ARQUITECTURA SAS</v>
          </cell>
          <cell r="L94">
            <v>168972000</v>
          </cell>
          <cell r="M94">
            <v>235375408</v>
          </cell>
          <cell r="N94" t="str">
            <v>N/A</v>
          </cell>
          <cell r="O94" t="str">
            <v>Interna</v>
          </cell>
          <cell r="P94" t="str">
            <v>Infraestructura</v>
          </cell>
          <cell r="Q94" t="str">
            <v>Tatiana Vanessa  Verdugo Reyes</v>
          </cell>
          <cell r="R94" t="str">
            <v>N/A</v>
          </cell>
          <cell r="S94" t="str">
            <v>N/A</v>
          </cell>
          <cell r="T94" t="str">
            <v>N/A</v>
          </cell>
          <cell r="U94" t="str">
            <v>N/A</v>
          </cell>
          <cell r="V94" t="str">
            <v>N/A</v>
          </cell>
          <cell r="W94" t="str">
            <v>N/A</v>
          </cell>
          <cell r="X94" t="str">
            <v>N/A</v>
          </cell>
          <cell r="Y94" t="str">
            <v>N/A</v>
          </cell>
          <cell r="Z94" t="str">
            <v>N/A</v>
          </cell>
          <cell r="AA94" t="str">
            <v>N/A</v>
          </cell>
          <cell r="AB94" t="str">
            <v>N/A</v>
          </cell>
          <cell r="AC94" t="str">
            <v>N/A</v>
          </cell>
          <cell r="AD94" t="str">
            <v>N/A</v>
          </cell>
          <cell r="AE94" t="str">
            <v>No tiene modificaciones</v>
          </cell>
          <cell r="AF94"/>
          <cell r="AG94">
            <v>0.97599999999999998</v>
          </cell>
          <cell r="AH94">
            <v>0.97599999999999998</v>
          </cell>
          <cell r="AI94">
            <v>0.97599999999999998</v>
          </cell>
          <cell r="AJ94">
            <v>0.97599999999999998</v>
          </cell>
        </row>
        <row r="95">
          <cell r="B95" t="str">
            <v>040</v>
          </cell>
          <cell r="C95" t="str">
            <v>Realizar obra de construcción sede judicial Sogamoso -Boyacá</v>
          </cell>
          <cell r="D95" t="str">
            <v>Obra Pública</v>
          </cell>
          <cell r="E95">
            <v>44307</v>
          </cell>
          <cell r="F95">
            <v>44351</v>
          </cell>
          <cell r="G95">
            <v>487</v>
          </cell>
          <cell r="H95">
            <v>0</v>
          </cell>
          <cell r="I95">
            <v>44837</v>
          </cell>
          <cell r="J95" t="str">
            <v>LICITACION PUBLICA</v>
          </cell>
          <cell r="K95" t="str">
            <v xml:space="preserve">CONSORCIO CONSTRUCCIONES </v>
          </cell>
          <cell r="L95">
            <v>13780956877</v>
          </cell>
          <cell r="M95">
            <v>13780956877</v>
          </cell>
          <cell r="N95" t="str">
            <v>N/A</v>
          </cell>
          <cell r="O95" t="str">
            <v>Externa</v>
          </cell>
          <cell r="P95" t="str">
            <v>Grupo Proyectos Especiales de Infraestructura</v>
          </cell>
          <cell r="Q95" t="str">
            <v>Jorge Enrique Hernandez</v>
          </cell>
          <cell r="R95" t="str">
            <v>SI</v>
          </cell>
          <cell r="S95" t="str">
            <v>UNIVERSIDAD NACIONAL DE COLOMBIA</v>
          </cell>
          <cell r="T95" t="str">
            <v>213 DE 2021</v>
          </cell>
          <cell r="U95" t="str">
            <v>CONSORCIO</v>
          </cell>
          <cell r="V95" t="str">
            <v>ARQUITECTOS RESTAURADORES SAS
MAX OJEDA GÓMEZ</v>
          </cell>
          <cell r="W95" t="str">
            <v>N/A</v>
          </cell>
          <cell r="X95" t="str">
            <v>SI</v>
          </cell>
          <cell r="Y95" t="str">
            <v>6</v>
          </cell>
          <cell r="Z95">
            <v>45019</v>
          </cell>
          <cell r="AA95">
            <v>45080</v>
          </cell>
          <cell r="AB95">
            <v>45812</v>
          </cell>
          <cell r="AC95" t="str">
            <v>-</v>
          </cell>
          <cell r="AD95" t="str">
            <v>N/A</v>
          </cell>
          <cell r="AE95" t="str">
            <v xml:space="preserve">El día 13 de Junio del 2022 se prorrogó el contrato por 3 meses y 11 días. </v>
          </cell>
          <cell r="AF95"/>
          <cell r="AG95">
            <v>0.6</v>
          </cell>
          <cell r="AH95">
            <v>0.24</v>
          </cell>
          <cell r="AI95">
            <v>0.6</v>
          </cell>
          <cell r="AJ95">
            <v>0.21</v>
          </cell>
        </row>
        <row r="96">
          <cell r="B96" t="str">
            <v>042</v>
          </cell>
          <cell r="C96" t="str">
            <v>Prestar los servicios de recolección, transporte, almacenamiento temporal, tratamiento, aprovechamiento y disposición final de residuos peligrosos y especiales generados por la Rama Judicial en las sedes del Nivel Central</v>
          </cell>
          <cell r="D96" t="str">
            <v>Servicios</v>
          </cell>
          <cell r="E96">
            <v>44308</v>
          </cell>
          <cell r="F96">
            <v>44312</v>
          </cell>
          <cell r="G96">
            <v>249</v>
          </cell>
          <cell r="H96">
            <v>305</v>
          </cell>
          <cell r="I96">
            <v>44865</v>
          </cell>
          <cell r="J96" t="str">
            <v>MINIMA CUANTIA</v>
          </cell>
          <cell r="K96" t="str">
            <v>SERVIECOLOGICOS S A</v>
          </cell>
          <cell r="L96">
            <v>13000000</v>
          </cell>
          <cell r="M96">
            <v>13000000</v>
          </cell>
          <cell r="N96" t="str">
            <v>N/A</v>
          </cell>
          <cell r="O96" t="str">
            <v>Interna</v>
          </cell>
          <cell r="P96" t="str">
            <v>Administrativa</v>
          </cell>
          <cell r="Q96" t="str">
            <v>Carolina Rodríguez Estupiñan</v>
          </cell>
          <cell r="R96" t="str">
            <v>N/A</v>
          </cell>
          <cell r="S96" t="str">
            <v>N/A</v>
          </cell>
          <cell r="T96" t="str">
            <v>N/A</v>
          </cell>
          <cell r="U96" t="str">
            <v>N/A</v>
          </cell>
          <cell r="V96" t="str">
            <v>N/A</v>
          </cell>
          <cell r="W96" t="str">
            <v>N/A</v>
          </cell>
          <cell r="X96" t="str">
            <v>SI</v>
          </cell>
          <cell r="Y96" t="str">
            <v>4</v>
          </cell>
          <cell r="Z96">
            <v>44985</v>
          </cell>
          <cell r="AA96">
            <v>45044</v>
          </cell>
          <cell r="AB96">
            <v>45776</v>
          </cell>
          <cell r="AC96" t="str">
            <v>-</v>
          </cell>
          <cell r="AD96" t="str">
            <v>N/A</v>
          </cell>
          <cell r="AE96" t="str">
            <v xml:space="preserve">El día 9 de Dcieicmbre de 2019 se adicionó el contrato por $33.013.271. El día 1 DE Octubre del 2021 se adicionó el contrato por $40.000.000.El día 22 de Octubre del 2021 se prórrogó el contrato por 2 meses. El día 22 de Octubre del 2021 se adicionó el contrato por $51.631.351. El día 24 de Diciembre del 2021 se prórrogó el contrato por 7 meses. El día 24 de Diciembre del 2021 se adicionó el contrato por $185.046.761. El día 7 de julio del 2022 se prórrogó el contrato por 4 meses y 15 días calendario. El día 7 de Julio del 2022 se adicionó el contrato por $96.113.698. </v>
          </cell>
          <cell r="AF96"/>
          <cell r="AG96">
            <v>0.85</v>
          </cell>
          <cell r="AH96">
            <v>0.8</v>
          </cell>
          <cell r="AI96">
            <v>0.8</v>
          </cell>
          <cell r="AJ96">
            <v>0.2</v>
          </cell>
        </row>
        <row r="97">
          <cell r="B97" t="str">
            <v>052</v>
          </cell>
          <cell r="C97" t="str">
            <v>Contratar la interventoría integral del contrato que se derive de adquirir el licenciamiento y prestar los servicios para la implementación de la plataforma para el Sistema Integrado Único de Gestión Judicial -SIUGJ- de la Rama Judicial de la República de Colombia.</v>
          </cell>
          <cell r="D97" t="str">
            <v>Interventoría</v>
          </cell>
          <cell r="E97">
            <v>44336</v>
          </cell>
          <cell r="F97">
            <v>44343</v>
          </cell>
          <cell r="G97">
            <v>431</v>
          </cell>
          <cell r="H97">
            <v>122</v>
          </cell>
          <cell r="I97">
            <v>44895</v>
          </cell>
          <cell r="J97" t="str">
            <v>CONCURSO DE MERITOS</v>
          </cell>
          <cell r="K97" t="str">
            <v>CONSORCIO Interventoría SGJ</v>
          </cell>
          <cell r="L97">
            <v>1419000000</v>
          </cell>
          <cell r="M97">
            <v>1824428572</v>
          </cell>
          <cell r="N97" t="str">
            <v>N/A</v>
          </cell>
          <cell r="O97" t="str">
            <v>Interna</v>
          </cell>
          <cell r="P97" t="str">
            <v>Grupo Proyectos Especiales de Tecnología</v>
          </cell>
          <cell r="Q97" t="str">
            <v>Carlos Andres Gómez Gómez</v>
          </cell>
          <cell r="R97" t="str">
            <v>N/A</v>
          </cell>
          <cell r="S97" t="str">
            <v>N/A</v>
          </cell>
          <cell r="T97" t="str">
            <v>N/A</v>
          </cell>
          <cell r="U97" t="str">
            <v>CONSORCIO</v>
          </cell>
          <cell r="V97" t="str">
            <v>CORPORACIÓN  EXCELENCIA  EN  LA  JUSTICIA y  CORTES   ASOCIADOS INVESTIGACIONES   ECONOMICAS   S.A.S.</v>
          </cell>
          <cell r="W97" t="str">
            <v>N/A</v>
          </cell>
          <cell r="X97" t="str">
            <v>SI</v>
          </cell>
          <cell r="Y97" t="str">
            <v>4</v>
          </cell>
          <cell r="Z97">
            <v>45015</v>
          </cell>
          <cell r="AA97">
            <v>45076</v>
          </cell>
          <cell r="AB97">
            <v>45808</v>
          </cell>
          <cell r="AC97" t="str">
            <v>-</v>
          </cell>
          <cell r="AD97" t="str">
            <v>N/A</v>
          </cell>
          <cell r="AE97" t="str">
            <v>30/06/2021 OTROSI/RENUNCIA AL ANTICIPO</v>
          </cell>
          <cell r="AF97"/>
          <cell r="AG97">
            <v>7.0000000000000007E-2</v>
          </cell>
          <cell r="AH97">
            <v>7.0000000000000007E-2</v>
          </cell>
          <cell r="AI97">
            <v>0</v>
          </cell>
          <cell r="AJ97">
            <v>0</v>
          </cell>
        </row>
        <row r="98">
          <cell r="B98" t="str">
            <v>053</v>
          </cell>
          <cell r="C98" t="str">
            <v>Ejercer la interventoría técnica, administrativa, jurídica, financiera, contable y ambiental al contrato para las obras de construcción de la sede de los despachos judiciales de Sogamoso – Boyacá.</v>
          </cell>
          <cell r="D98" t="str">
            <v>Interventoría</v>
          </cell>
          <cell r="E98">
            <v>44335</v>
          </cell>
          <cell r="F98">
            <v>44351</v>
          </cell>
          <cell r="G98">
            <v>485</v>
          </cell>
          <cell r="H98">
            <v>0</v>
          </cell>
          <cell r="I98">
            <v>44837</v>
          </cell>
          <cell r="J98" t="str">
            <v>CONCURSO DE MERITOS</v>
          </cell>
          <cell r="K98" t="str">
            <v>INTERCONSTRUCCIONES &amp; DISEÑO SAS</v>
          </cell>
          <cell r="L98">
            <v>1385500000</v>
          </cell>
          <cell r="M98">
            <v>1385500000</v>
          </cell>
          <cell r="N98" t="str">
            <v>N/A</v>
          </cell>
          <cell r="O98" t="str">
            <v>Interna</v>
          </cell>
          <cell r="P98" t="str">
            <v>Grupo Proyectos Especiales de Infraestructura</v>
          </cell>
          <cell r="Q98" t="str">
            <v>Carlos Gustavo Dueñas Torres</v>
          </cell>
          <cell r="R98" t="str">
            <v>N/A</v>
          </cell>
          <cell r="S98" t="str">
            <v>N/A</v>
          </cell>
          <cell r="T98" t="str">
            <v>N/A</v>
          </cell>
          <cell r="U98" t="str">
            <v>N/A</v>
          </cell>
          <cell r="V98" t="str">
            <v>N/A</v>
          </cell>
          <cell r="W98" t="str">
            <v>N/A</v>
          </cell>
          <cell r="X98" t="str">
            <v>SI</v>
          </cell>
          <cell r="Y98" t="str">
            <v>6</v>
          </cell>
          <cell r="Z98">
            <v>45019</v>
          </cell>
          <cell r="AA98">
            <v>45080</v>
          </cell>
          <cell r="AB98">
            <v>45812</v>
          </cell>
          <cell r="AC98" t="str">
            <v>-</v>
          </cell>
          <cell r="AD98" t="str">
            <v>N/A</v>
          </cell>
          <cell r="AE98" t="str">
            <v xml:space="preserve">El día 7 de junio del 2022 se prorrogó el contrato por 3 meses. </v>
          </cell>
          <cell r="AF98"/>
          <cell r="AG98">
            <v>0.6</v>
          </cell>
          <cell r="AH98">
            <v>0.24</v>
          </cell>
          <cell r="AI98">
            <v>0.7</v>
          </cell>
          <cell r="AJ98">
            <v>0.7</v>
          </cell>
        </row>
        <row r="99">
          <cell r="B99" t="str">
            <v>108</v>
          </cell>
          <cell r="C99" t="str">
            <v>Custodia y actualizar las carpetas de tarjetas profesionales de abogado</v>
          </cell>
          <cell r="D99" t="str">
            <v>Prestación de Servicios</v>
          </cell>
          <cell r="E99">
            <v>44454</v>
          </cell>
          <cell r="F99">
            <v>44454</v>
          </cell>
          <cell r="G99">
            <v>325</v>
          </cell>
          <cell r="H99">
            <v>116</v>
          </cell>
          <cell r="I99">
            <v>44895</v>
          </cell>
          <cell r="J99" t="str">
            <v>SELECCION ABREVIADA</v>
          </cell>
          <cell r="K99" t="str">
            <v>SKAPHE TECNOLOGIA SAS</v>
          </cell>
          <cell r="L99">
            <v>294736669.70999998</v>
          </cell>
          <cell r="M99">
            <v>322779131.84999996</v>
          </cell>
          <cell r="N99" t="str">
            <v>N/A</v>
          </cell>
          <cell r="O99" t="str">
            <v>Interna</v>
          </cell>
          <cell r="P99" t="str">
            <v>Administrativa</v>
          </cell>
          <cell r="Q99" t="str">
            <v>Elizabeth Romero Buitrago</v>
          </cell>
          <cell r="R99" t="str">
            <v>SI</v>
          </cell>
          <cell r="S99" t="str">
            <v>Universidad Nacional de Colombia</v>
          </cell>
          <cell r="T99" t="str">
            <v>223 de 2018</v>
          </cell>
          <cell r="U99" t="str">
            <v>UNION TEMPORAL</v>
          </cell>
          <cell r="V99" t="str">
            <v>INFOTIC SA, MICROHARD SAS, ORIGEN SOLUCIONES INFORMÁTICAS Y DE SOFTWARE SAS, CI PROCOEXPO SAS.</v>
          </cell>
          <cell r="W99" t="str">
            <v>N/A</v>
          </cell>
          <cell r="X99" t="str">
            <v>SI</v>
          </cell>
          <cell r="Y99" t="str">
            <v>4</v>
          </cell>
          <cell r="Z99">
            <v>45015</v>
          </cell>
          <cell r="AA99">
            <v>45076</v>
          </cell>
          <cell r="AB99">
            <v>45808</v>
          </cell>
          <cell r="AC99" t="str">
            <v>-</v>
          </cell>
          <cell r="AD99" t="str">
            <v>N/A</v>
          </cell>
          <cell r="AE99" t="str">
            <v xml:space="preserve">- 27/04/2020: se modifica la cláusula 2 "valor" del contrato. Se modifica el inciso primero de la cláusula 3 "forma de pago". 
- 29/09/2020: se adicionan cuatro incisos al numeral 2.2. "Mantenimiento Preventivo" del Anexo técnico del contrato. Se adicionan los parágrafos 5 y 6 en la cláusula 2 "valor" del contrato. </v>
          </cell>
          <cell r="AF99"/>
          <cell r="AG99">
            <v>0.95</v>
          </cell>
          <cell r="AH99">
            <v>0.89</v>
          </cell>
          <cell r="AI99">
            <v>0.57999999999999996</v>
          </cell>
          <cell r="AJ99">
            <v>0.55000000000000004</v>
          </cell>
        </row>
        <row r="100">
          <cell r="B100" t="str">
            <v>112</v>
          </cell>
          <cell r="C100" t="str">
            <v>Realizar las obras de mantenimiento de las cubiertas y terrazas del Palacio de Justicia Alfonso Reyes Echandía de Bogotá</v>
          </cell>
          <cell r="D100" t="str">
            <v>Obra Pública</v>
          </cell>
          <cell r="E100">
            <v>44445</v>
          </cell>
          <cell r="F100">
            <v>44445</v>
          </cell>
          <cell r="G100">
            <v>85</v>
          </cell>
          <cell r="H100">
            <v>249</v>
          </cell>
          <cell r="I100">
            <v>44779</v>
          </cell>
          <cell r="J100" t="str">
            <v>LICITACION PUBLICA</v>
          </cell>
          <cell r="K100" t="str">
            <v xml:space="preserve">UNION TEMPORAL ARE </v>
          </cell>
          <cell r="L100">
            <v>3942253035</v>
          </cell>
          <cell r="M100">
            <v>4522712024</v>
          </cell>
          <cell r="N100" t="str">
            <v>N/A</v>
          </cell>
          <cell r="O100" t="str">
            <v>Externa</v>
          </cell>
          <cell r="P100" t="str">
            <v>Administrativa</v>
          </cell>
          <cell r="Q100" t="str">
            <v>Pablo Enrique Huertas Porras</v>
          </cell>
          <cell r="R100" t="str">
            <v>N/A</v>
          </cell>
          <cell r="S100" t="str">
            <v>N/A</v>
          </cell>
          <cell r="T100" t="str">
            <v>N/A</v>
          </cell>
          <cell r="U100" t="str">
            <v>N/A</v>
          </cell>
          <cell r="V100" t="str">
            <v>N/A</v>
          </cell>
          <cell r="W100" t="str">
            <v>N/A</v>
          </cell>
          <cell r="X100" t="str">
            <v>N/A</v>
          </cell>
          <cell r="Y100" t="str">
            <v>N/A</v>
          </cell>
          <cell r="Z100" t="str">
            <v>N/A</v>
          </cell>
          <cell r="AA100" t="str">
            <v>N/A</v>
          </cell>
          <cell r="AB100" t="str">
            <v>N/A</v>
          </cell>
          <cell r="AC100" t="str">
            <v>N/A</v>
          </cell>
          <cell r="AD100" t="str">
            <v>N/A</v>
          </cell>
          <cell r="AE100" t="str">
            <v>Sin modificaciones.</v>
          </cell>
          <cell r="AF100"/>
          <cell r="AG100">
            <v>0.72</v>
          </cell>
          <cell r="AH100">
            <v>0.72</v>
          </cell>
          <cell r="AI100">
            <v>0.9</v>
          </cell>
          <cell r="AJ100">
            <v>0.68</v>
          </cell>
        </row>
        <row r="101">
          <cell r="B101" t="str">
            <v>121</v>
          </cell>
          <cell r="C101" t="str">
            <v>Adquirir e integrar equipos tecnológicos para la realización de audiencias; en particular, elementos de captura, procesamiento y reproduccion de audio y video y relacionados.</v>
          </cell>
          <cell r="D101" t="str">
            <v>Suministro</v>
          </cell>
          <cell r="E101">
            <v>44459</v>
          </cell>
          <cell r="F101">
            <v>44476</v>
          </cell>
          <cell r="G101">
            <v>181</v>
          </cell>
          <cell r="H101">
            <v>122</v>
          </cell>
          <cell r="I101">
            <v>44901</v>
          </cell>
          <cell r="J101" t="str">
            <v>SELECCION ABREVIADA</v>
          </cell>
          <cell r="K101" t="str">
            <v>AV DESIGN COLOMBIA SAS</v>
          </cell>
          <cell r="L101">
            <v>12969999863</v>
          </cell>
          <cell r="M101">
            <v>12969999863</v>
          </cell>
          <cell r="N101" t="str">
            <v>N/A</v>
          </cell>
          <cell r="O101" t="str">
            <v>Externa</v>
          </cell>
          <cell r="P101" t="str">
            <v>Informática</v>
          </cell>
          <cell r="Q101" t="str">
            <v>Carlos Fernando Galindo Castro</v>
          </cell>
          <cell r="R101" t="str">
            <v>N/A</v>
          </cell>
          <cell r="S101" t="str">
            <v>N/A</v>
          </cell>
          <cell r="T101" t="str">
            <v>N/A</v>
          </cell>
          <cell r="U101" t="str">
            <v>N/A</v>
          </cell>
          <cell r="V101" t="str">
            <v>N/A</v>
          </cell>
          <cell r="W101" t="str">
            <v>N/A</v>
          </cell>
          <cell r="X101" t="str">
            <v>N/A</v>
          </cell>
          <cell r="Y101" t="str">
            <v>N/A</v>
          </cell>
          <cell r="Z101" t="str">
            <v>N/A</v>
          </cell>
          <cell r="AA101" t="str">
            <v>N/A</v>
          </cell>
          <cell r="AB101" t="str">
            <v>N/A</v>
          </cell>
          <cell r="AC101" t="str">
            <v>N/A</v>
          </cell>
          <cell r="AD101" t="str">
            <v>N/A</v>
          </cell>
          <cell r="AE101" t="str">
            <v xml:space="preserve">No tiene modificaciones </v>
          </cell>
          <cell r="AF101"/>
          <cell r="AG101">
            <v>0.63</v>
          </cell>
          <cell r="AH101">
            <v>0.71</v>
          </cell>
          <cell r="AI101">
            <v>0.28999999999999998</v>
          </cell>
          <cell r="AJ101">
            <v>0.28999999999999998</v>
          </cell>
        </row>
        <row r="102">
          <cell r="B102" t="str">
            <v>132</v>
          </cell>
          <cell r="C102" t="str">
            <v xml:space="preserve">Realizar la interventoría integral al contrato de adquisición e integración de equipos tecnológicos para la realización de audiencias; en particular, elementos de captura, procesamiento y reproducción de audio y video y relacionados.
</v>
          </cell>
          <cell r="D102" t="str">
            <v>Interventoría</v>
          </cell>
          <cell r="E102">
            <v>44475</v>
          </cell>
          <cell r="F102">
            <v>44476</v>
          </cell>
          <cell r="G102">
            <v>303</v>
          </cell>
          <cell r="H102">
            <v>0</v>
          </cell>
          <cell r="I102">
            <v>44779</v>
          </cell>
          <cell r="J102" t="str">
            <v>CONCURSO DE MERITOS</v>
          </cell>
          <cell r="K102" t="str">
            <v>CONSORCIO TECNOLOGIA 2021</v>
          </cell>
          <cell r="L102">
            <v>649180700</v>
          </cell>
          <cell r="M102">
            <v>649180700</v>
          </cell>
          <cell r="N102" t="str">
            <v>N/A</v>
          </cell>
          <cell r="O102" t="str">
            <v>Interna</v>
          </cell>
          <cell r="P102" t="str">
            <v>Informática</v>
          </cell>
          <cell r="Q102" t="str">
            <v>Carlos Fernando Galindo Castro</v>
          </cell>
          <cell r="R102" t="str">
            <v>N/A</v>
          </cell>
          <cell r="S102" t="str">
            <v>N/A</v>
          </cell>
          <cell r="T102" t="str">
            <v>N/A</v>
          </cell>
          <cell r="U102" t="str">
            <v>N/A</v>
          </cell>
          <cell r="V102" t="str">
            <v>N/A</v>
          </cell>
          <cell r="W102" t="str">
            <v>N/A</v>
          </cell>
          <cell r="X102" t="str">
            <v>N/A</v>
          </cell>
          <cell r="Y102" t="str">
            <v>N/A</v>
          </cell>
          <cell r="Z102" t="str">
            <v>N/A</v>
          </cell>
          <cell r="AA102" t="str">
            <v>N/A</v>
          </cell>
          <cell r="AB102" t="str">
            <v>N/A</v>
          </cell>
          <cell r="AC102" t="str">
            <v>N/A</v>
          </cell>
          <cell r="AD102" t="str">
            <v>N/A</v>
          </cell>
          <cell r="AE102" t="str">
            <v>Sin modificaciones.</v>
          </cell>
          <cell r="AF102"/>
          <cell r="AG102">
            <v>0.75</v>
          </cell>
          <cell r="AH102">
            <v>0.75</v>
          </cell>
          <cell r="AI102">
            <v>0.26</v>
          </cell>
          <cell r="AJ102">
            <v>0.26</v>
          </cell>
        </row>
        <row r="103">
          <cell r="B103" t="str">
            <v>139</v>
          </cell>
          <cell r="C103" t="str">
            <v>Interventoría técnica, ambiental, administrativa, jurídica, financiera y contable al mantenimiento de cubiertas y terrazas del palacio de justicia “Alfonso Reyes Echandia” de Bogotá.</v>
          </cell>
          <cell r="D103" t="str">
            <v>Interventoría</v>
          </cell>
          <cell r="E103">
            <v>44490</v>
          </cell>
          <cell r="F103">
            <v>44490</v>
          </cell>
          <cell r="G103">
            <v>68</v>
          </cell>
          <cell r="H103">
            <v>222</v>
          </cell>
          <cell r="I103">
            <v>44779</v>
          </cell>
          <cell r="J103" t="str">
            <v>CONCURSO DE MERITOS</v>
          </cell>
          <cell r="K103" t="str">
            <v>CONSORCIO INTER CSJ 2021</v>
          </cell>
          <cell r="L103">
            <v>366043000</v>
          </cell>
          <cell r="M103">
            <v>419939324</v>
          </cell>
          <cell r="N103" t="str">
            <v>N/A</v>
          </cell>
          <cell r="O103" t="str">
            <v>Interna</v>
          </cell>
          <cell r="P103" t="str">
            <v>Administrativa</v>
          </cell>
          <cell r="Q103" t="str">
            <v>Daniel Merchan Cepeda</v>
          </cell>
          <cell r="R103" t="str">
            <v>N/A</v>
          </cell>
          <cell r="S103" t="str">
            <v>N/A</v>
          </cell>
          <cell r="T103" t="str">
            <v>N/A</v>
          </cell>
          <cell r="U103" t="str">
            <v>N/A</v>
          </cell>
          <cell r="V103" t="str">
            <v>N/A</v>
          </cell>
          <cell r="W103" t="str">
            <v>N/A</v>
          </cell>
          <cell r="X103" t="str">
            <v>SI</v>
          </cell>
          <cell r="Y103" t="str">
            <v>4</v>
          </cell>
          <cell r="Z103">
            <v>44901</v>
          </cell>
          <cell r="AA103">
            <v>44963</v>
          </cell>
          <cell r="AB103">
            <v>45695</v>
          </cell>
          <cell r="AC103" t="str">
            <v>-</v>
          </cell>
          <cell r="AD103" t="str">
            <v>N/A</v>
          </cell>
          <cell r="AE103" t="str">
            <v xml:space="preserve">El día 12 de Agosto del 2021 se prorrogó el contrato por 2 meses. El día 12 de Agosto del 2021 se adicionó el contrato por $47.351.506. El día 28 de Diciembre del 2021 se prórrogó el contrato por 7 meses. El día 28 de Diciembre del 2021 se adicionó el contrato por $204.387.350. El día 27 de Julio del 2022 se prórrogó el contrato por 4 meses. El día 27 de Julio del 2022 se adicionó el contrato por $83.391.680. </v>
          </cell>
          <cell r="AF103"/>
          <cell r="AG103">
            <v>0.72</v>
          </cell>
          <cell r="AH103">
            <v>0.72</v>
          </cell>
          <cell r="AI103">
            <v>0.9</v>
          </cell>
          <cell r="AJ103">
            <v>0.68</v>
          </cell>
        </row>
        <row r="104">
          <cell r="B104" t="str">
            <v>145</v>
          </cell>
          <cell r="C104" t="str">
            <v>Suministro tiquetes aéreos nacionales e internacionales para la Rama Judicial.</v>
          </cell>
          <cell r="D104" t="str">
            <v>Suministro</v>
          </cell>
          <cell r="E104">
            <v>44494</v>
          </cell>
          <cell r="F104">
            <v>44503</v>
          </cell>
          <cell r="G104">
            <v>269</v>
          </cell>
          <cell r="H104">
            <v>124</v>
          </cell>
          <cell r="I104">
            <v>44895</v>
          </cell>
          <cell r="J104" t="str">
            <v>CONCURSO DE MERITOS</v>
          </cell>
          <cell r="K104" t="str">
            <v>VIAJA POR EL MUNDO WEB / NICKISIX 360 S A S</v>
          </cell>
          <cell r="L104">
            <v>608296800</v>
          </cell>
          <cell r="M104">
            <v>897524000</v>
          </cell>
          <cell r="N104" t="str">
            <v>N/A</v>
          </cell>
          <cell r="O104" t="str">
            <v>Interna</v>
          </cell>
          <cell r="P104" t="str">
            <v>Administrativa</v>
          </cell>
          <cell r="Q104" t="str">
            <v>Juan de Jesús Hernandez</v>
          </cell>
          <cell r="R104" t="str">
            <v>SI</v>
          </cell>
          <cell r="S104" t="str">
            <v>ELSA TORRES ARENALES</v>
          </cell>
          <cell r="T104" t="str">
            <v>241 DE 2018</v>
          </cell>
          <cell r="U104" t="str">
            <v>CONSORCIO</v>
          </cell>
          <cell r="V104" t="str">
            <v>NESTOR ORLANDO MIRANDA- CARLOS HOMERO TORRES</v>
          </cell>
          <cell r="W104" t="str">
            <v>NO</v>
          </cell>
          <cell r="X104" t="str">
            <v>SI</v>
          </cell>
          <cell r="Y104" t="str">
            <v>6</v>
          </cell>
          <cell r="Z104">
            <v>45076</v>
          </cell>
          <cell r="AA104">
            <v>45137</v>
          </cell>
          <cell r="AB104">
            <v>45869</v>
          </cell>
          <cell r="AC104" t="str">
            <v>-</v>
          </cell>
          <cell r="AD104" t="str">
            <v>N/A</v>
          </cell>
          <cell r="AE104" t="str">
            <v xml:space="preserve">El día 31 de Octubre del 2019 se prorrogó el contrato por 1 mes y 23 días. El día 23 de Diciembre del 2019 se prorrogó el contrato por 3 meses y 8 días. El día 29 de Septiembre del 2020 se prorrogó el contrato por 2 meses y 27 días. El día 29 de Septiembre del 2020  se adicionó el contrato por $1.547.664.986 El día 9 de Febrero del 2021 se prorrogó el contrato por 4 meses El día 7 de Diciembre del 2021 se prorrogó el contrato por 2 meses.El día 7 de Febrero del 2022 se prórrogó el contrato por 40 días habiles. </v>
          </cell>
          <cell r="AF104"/>
          <cell r="AG104">
            <v>0.77</v>
          </cell>
          <cell r="AH104">
            <v>0.77</v>
          </cell>
          <cell r="AI104">
            <v>0.52</v>
          </cell>
          <cell r="AJ104">
            <v>0.52</v>
          </cell>
        </row>
        <row r="105">
          <cell r="B105" t="str">
            <v>148</v>
          </cell>
          <cell r="C105" t="str">
            <v>Prestar los servicios para diagnosticar el estado actual del gobierno gestión de la t&amp;i, proponer un modelo de gobierno de ti para la nación Consejo Superior de la Judicatura, que este alineado con su estrategia.</v>
          </cell>
          <cell r="D105" t="str">
            <v>Consultoría</v>
          </cell>
          <cell r="E105">
            <v>44497</v>
          </cell>
          <cell r="F105">
            <v>44497</v>
          </cell>
          <cell r="G105">
            <v>276</v>
          </cell>
          <cell r="H105">
            <v>0</v>
          </cell>
          <cell r="I105">
            <v>44773</v>
          </cell>
          <cell r="J105" t="str">
            <v>CONCURSO DE MERITOS</v>
          </cell>
          <cell r="K105" t="str">
            <v xml:space="preserve">LEVEL COLOMBIA S A S </v>
          </cell>
          <cell r="L105">
            <v>1800000000</v>
          </cell>
          <cell r="M105">
            <v>1800000000</v>
          </cell>
          <cell r="N105" t="str">
            <v>N/A</v>
          </cell>
          <cell r="O105" t="str">
            <v>Interna</v>
          </cell>
          <cell r="P105" t="str">
            <v>Grupo Proyectos Especiales de Tecnología</v>
          </cell>
          <cell r="Q105" t="str">
            <v>Carlos Andres Gómez Gómez</v>
          </cell>
          <cell r="R105" t="str">
            <v>N/A</v>
          </cell>
          <cell r="S105" t="str">
            <v>N/A</v>
          </cell>
          <cell r="T105" t="str">
            <v>N/A</v>
          </cell>
          <cell r="U105" t="str">
            <v>N/A</v>
          </cell>
          <cell r="V105" t="str">
            <v>N/A</v>
          </cell>
          <cell r="W105" t="str">
            <v>N/A</v>
          </cell>
          <cell r="X105" t="str">
            <v>N/A</v>
          </cell>
          <cell r="Y105" t="str">
            <v>N/A</v>
          </cell>
          <cell r="Z105" t="str">
            <v>N/A</v>
          </cell>
          <cell r="AA105" t="str">
            <v>N/A</v>
          </cell>
          <cell r="AB105" t="str">
            <v>N/A</v>
          </cell>
          <cell r="AC105" t="str">
            <v>N/A</v>
          </cell>
          <cell r="AD105" t="str">
            <v>N/A</v>
          </cell>
          <cell r="AE105" t="str">
            <v>Sin modificaciones.</v>
          </cell>
          <cell r="AF105"/>
          <cell r="AG105">
            <v>0.76</v>
          </cell>
          <cell r="AH105">
            <v>0.71</v>
          </cell>
          <cell r="AI105">
            <v>0.75</v>
          </cell>
          <cell r="AJ105">
            <v>0.75</v>
          </cell>
        </row>
        <row r="106">
          <cell r="B106" t="str">
            <v>153</v>
          </cell>
          <cell r="C106" t="str">
            <v>Adquirir el análisis, diseño y la herramienta para implementar la capacidad para la interoperabilidad e integración de servicios para la Rama Judicial</v>
          </cell>
          <cell r="D106" t="str">
            <v>Obra Pública</v>
          </cell>
          <cell r="E106">
            <v>44509</v>
          </cell>
          <cell r="F106">
            <v>44510</v>
          </cell>
          <cell r="G106">
            <v>270</v>
          </cell>
          <cell r="H106">
            <v>101</v>
          </cell>
          <cell r="I106">
            <v>44882</v>
          </cell>
          <cell r="J106" t="str">
            <v>LICITACION PUBLICA</v>
          </cell>
          <cell r="K106" t="str">
            <v>CONSORCIO ARQUITECTOS 2021</v>
          </cell>
          <cell r="L106">
            <v>9823063766</v>
          </cell>
          <cell r="M106">
            <v>9823063766</v>
          </cell>
          <cell r="N106" t="str">
            <v>N/A</v>
          </cell>
          <cell r="O106" t="str">
            <v>Externa</v>
          </cell>
          <cell r="P106" t="str">
            <v>Grupo Proyectos Especiales de Infraestructura</v>
          </cell>
          <cell r="Q106" t="str">
            <v>Jorge Enrique Hernandez</v>
          </cell>
          <cell r="R106" t="str">
            <v>N/A</v>
          </cell>
          <cell r="S106" t="str">
            <v>N/A</v>
          </cell>
          <cell r="T106" t="str">
            <v>N/A</v>
          </cell>
          <cell r="U106" t="str">
            <v>N/A</v>
          </cell>
          <cell r="V106" t="str">
            <v>N/A</v>
          </cell>
          <cell r="W106" t="str">
            <v>N/A</v>
          </cell>
          <cell r="X106" t="str">
            <v>SI</v>
          </cell>
          <cell r="Y106" t="str">
            <v>6</v>
          </cell>
          <cell r="Z106">
            <v>45063</v>
          </cell>
          <cell r="AA106">
            <v>45124</v>
          </cell>
          <cell r="AB106">
            <v>45856</v>
          </cell>
          <cell r="AC106" t="str">
            <v>-</v>
          </cell>
          <cell r="AD106" t="str">
            <v>N/A</v>
          </cell>
          <cell r="AE106" t="str">
            <v>El 29 de julio de 2022 se adicionó por $547.792.810,88 y se porrogó 4 meses del 01/08/2022 al 30/11/2022</v>
          </cell>
          <cell r="AF106"/>
          <cell r="AG106">
            <v>0.33</v>
          </cell>
          <cell r="AH106">
            <v>0.13</v>
          </cell>
          <cell r="AI106">
            <v>0.33</v>
          </cell>
          <cell r="AJ106">
            <v>0.09</v>
          </cell>
        </row>
        <row r="107">
          <cell r="B107" t="str">
            <v>164</v>
          </cell>
          <cell r="C107" t="str">
            <v>Adquirir el análisis, diseño y la herramienta para implementar la capacidad para la interoperabilidad e integración de servicios para la Rama Judicial.</v>
          </cell>
          <cell r="D107" t="str">
            <v>Prestación de Servicios</v>
          </cell>
          <cell r="E107">
            <v>44519</v>
          </cell>
          <cell r="F107">
            <v>44530</v>
          </cell>
          <cell r="G107">
            <v>244</v>
          </cell>
          <cell r="H107">
            <v>92</v>
          </cell>
          <cell r="I107">
            <v>44865</v>
          </cell>
          <cell r="J107" t="str">
            <v>CONCURSO DE MERITOS</v>
          </cell>
          <cell r="K107" t="str">
            <v>SOAIN SOFTWARE ASSOCIATES SAS</v>
          </cell>
          <cell r="L107">
            <v>1669000000</v>
          </cell>
          <cell r="M107">
            <v>1669000000</v>
          </cell>
          <cell r="N107" t="str">
            <v>N/A</v>
          </cell>
          <cell r="O107" t="str">
            <v>Interna</v>
          </cell>
          <cell r="P107" t="str">
            <v>Grupo Proyectos Especiales de Tecnología</v>
          </cell>
          <cell r="Q107" t="str">
            <v>Carlos Andres Gómez Gómez</v>
          </cell>
          <cell r="R107" t="str">
            <v>N/A</v>
          </cell>
          <cell r="S107" t="str">
            <v>N/A</v>
          </cell>
          <cell r="T107" t="str">
            <v>N/A</v>
          </cell>
          <cell r="U107" t="str">
            <v>N/A</v>
          </cell>
          <cell r="V107" t="str">
            <v>N/A</v>
          </cell>
          <cell r="W107" t="str">
            <v>N/A</v>
          </cell>
          <cell r="X107" t="str">
            <v>SI</v>
          </cell>
          <cell r="Y107" t="str">
            <v>6</v>
          </cell>
          <cell r="Z107">
            <v>45046</v>
          </cell>
          <cell r="AA107">
            <v>45107</v>
          </cell>
          <cell r="AB107">
            <v>45839</v>
          </cell>
          <cell r="AC107" t="str">
            <v>-</v>
          </cell>
          <cell r="AD107" t="str">
            <v>N/A</v>
          </cell>
          <cell r="AE107" t="str">
            <v>Sin modificaciones.</v>
          </cell>
          <cell r="AF107"/>
          <cell r="AG107">
            <v>0.47</v>
          </cell>
          <cell r="AH107">
            <v>0.47</v>
          </cell>
          <cell r="AI107">
            <v>1</v>
          </cell>
          <cell r="AJ107">
            <v>1</v>
          </cell>
        </row>
        <row r="108">
          <cell r="B108" t="str">
            <v>166</v>
          </cell>
          <cell r="C108" t="str">
            <v>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v>
          </cell>
          <cell r="D108" t="str">
            <v>Prestación de Servicios</v>
          </cell>
          <cell r="E108">
            <v>44522</v>
          </cell>
          <cell r="F108">
            <v>44539</v>
          </cell>
          <cell r="G108">
            <v>238</v>
          </cell>
          <cell r="H108">
            <v>150</v>
          </cell>
          <cell r="I108">
            <v>44926</v>
          </cell>
          <cell r="J108" t="str">
            <v>CONCURSO DE MERITOS</v>
          </cell>
          <cell r="K108" t="str">
            <v>UNION TEMPORAL CSJ SGSI CIBERSEGURIDAD</v>
          </cell>
          <cell r="L108">
            <v>6775503060</v>
          </cell>
          <cell r="M108">
            <v>9174360395</v>
          </cell>
          <cell r="N108" t="str">
            <v>N/A</v>
          </cell>
          <cell r="O108" t="str">
            <v>Interna</v>
          </cell>
          <cell r="P108" t="str">
            <v>Administrativa</v>
          </cell>
          <cell r="Q108" t="str">
            <v>Carlos Andres Gómez Gómez</v>
          </cell>
          <cell r="R108" t="str">
            <v>N/A</v>
          </cell>
          <cell r="S108" t="str">
            <v>N/A</v>
          </cell>
          <cell r="T108" t="str">
            <v>N/A</v>
          </cell>
          <cell r="U108" t="str">
            <v>UNION TEMPORAL</v>
          </cell>
          <cell r="V108" t="str">
            <v xml:space="preserve">LA PREVISORA  SA / ALLIANZ SEGUROS S.A / CHUBB SEGUROS SA / MAPFRE SEGUROS GENERALES SA / AXA COLPATRIA SEGUROS SA / SURAMERICANA SEGUROS DE VIDA </v>
          </cell>
          <cell r="W108" t="str">
            <v>N/A</v>
          </cell>
          <cell r="X108" t="str">
            <v>SI</v>
          </cell>
          <cell r="Y108" t="str">
            <v>4</v>
          </cell>
          <cell r="Z108">
            <v>45046</v>
          </cell>
          <cell r="AA108">
            <v>45107</v>
          </cell>
          <cell r="AB108">
            <v>45839</v>
          </cell>
          <cell r="AC108" t="str">
            <v>-</v>
          </cell>
          <cell r="AD108" t="str">
            <v>N/A</v>
          </cell>
          <cell r="AE108" t="str">
            <v>El 15/10/2021 se prorrogo el contrato por 365 días hasta el 31/10/2022 y se adiciono por valor de $21.498.190.494</v>
          </cell>
          <cell r="AF108"/>
          <cell r="AG108">
            <v>0</v>
          </cell>
          <cell r="AH108">
            <v>0</v>
          </cell>
          <cell r="AI108">
            <v>0</v>
          </cell>
          <cell r="AJ108">
            <v>0</v>
          </cell>
        </row>
        <row r="109">
          <cell r="B109" t="str">
            <v>169</v>
          </cell>
          <cell r="C109" t="str">
            <v>Conceder por parte del arrendador al arrendatario el uso y goce del piso 9 de la torre b del centro comercial y financiero av. chile, ubicado en carrera 10 no. 72-33 de la ciudad de Bogotá con un área total de 572 m2.</v>
          </cell>
          <cell r="D109" t="str">
            <v>Arrendamiento</v>
          </cell>
          <cell r="E109">
            <v>44522</v>
          </cell>
          <cell r="F109">
            <v>44533</v>
          </cell>
          <cell r="G109">
            <v>242</v>
          </cell>
          <cell r="H109">
            <v>121</v>
          </cell>
          <cell r="I109">
            <v>44895</v>
          </cell>
          <cell r="J109" t="str">
            <v>CONTRATACION DIRECTA</v>
          </cell>
          <cell r="K109" t="str">
            <v>HABITAT PROMOTORA INMOBILIARIA SAS</v>
          </cell>
          <cell r="L109">
            <v>234981353</v>
          </cell>
          <cell r="M109" t="str">
            <v>$329.895.389</v>
          </cell>
          <cell r="N109" t="str">
            <v>N/A</v>
          </cell>
          <cell r="O109" t="str">
            <v>Interna</v>
          </cell>
          <cell r="P109" t="str">
            <v>Administrativa</v>
          </cell>
          <cell r="Q109" t="str">
            <v>Juan de Jesús Hernandez</v>
          </cell>
          <cell r="R109" t="str">
            <v>N/A</v>
          </cell>
          <cell r="S109" t="str">
            <v>N/A</v>
          </cell>
          <cell r="T109" t="str">
            <v>N/A</v>
          </cell>
          <cell r="U109" t="str">
            <v>N/A</v>
          </cell>
          <cell r="V109" t="str">
            <v>N/A</v>
          </cell>
          <cell r="W109" t="str">
            <v>N/A</v>
          </cell>
          <cell r="X109" t="str">
            <v>SI</v>
          </cell>
          <cell r="Y109" t="str">
            <v>4</v>
          </cell>
          <cell r="Z109">
            <v>45015</v>
          </cell>
          <cell r="AA109">
            <v>45076</v>
          </cell>
          <cell r="AB109">
            <v>45808</v>
          </cell>
          <cell r="AC109" t="str">
            <v>-</v>
          </cell>
          <cell r="AD109" t="str">
            <v>N/A</v>
          </cell>
          <cell r="AE109" t="str">
            <v xml:space="preserve">El día 30 de Junio del 2022 se prorrogó el contrato por 5 meses. El día 30 de Junio del 2022 se adicionó el contrato por $1.965.780.338,50. </v>
          </cell>
          <cell r="AF109"/>
          <cell r="AG109">
            <v>0.75</v>
          </cell>
          <cell r="AH109">
            <v>0.75</v>
          </cell>
          <cell r="AI109">
            <v>0.75</v>
          </cell>
          <cell r="AJ109">
            <v>0.75</v>
          </cell>
        </row>
        <row r="110">
          <cell r="B110" t="str">
            <v>170</v>
          </cell>
          <cell r="C110" t="str">
            <v>Adquirir – contratar el diseño e implementación del sistema de gestión de 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recomendaciones y estándares internacionales (iso 223012).</v>
          </cell>
          <cell r="D110" t="str">
            <v>Consultoría</v>
          </cell>
          <cell r="E110">
            <v>44522</v>
          </cell>
          <cell r="F110">
            <v>44525</v>
          </cell>
          <cell r="G110">
            <v>250</v>
          </cell>
          <cell r="H110">
            <v>60</v>
          </cell>
          <cell r="I110">
            <v>44834</v>
          </cell>
          <cell r="J110" t="str">
            <v>CONCURSO DE MERITOS</v>
          </cell>
          <cell r="K110" t="str">
            <v>LOCKNET S A</v>
          </cell>
          <cell r="L110">
            <v>1920000000</v>
          </cell>
          <cell r="M110">
            <v>1920000000</v>
          </cell>
          <cell r="N110" t="str">
            <v>N/A</v>
          </cell>
          <cell r="O110" t="str">
            <v>Interna</v>
          </cell>
          <cell r="P110" t="str">
            <v>Administrativa</v>
          </cell>
          <cell r="Q110" t="str">
            <v>Carlos Andres Gómez Gómez</v>
          </cell>
          <cell r="R110" t="str">
            <v>N/A</v>
          </cell>
          <cell r="S110" t="str">
            <v>N/A</v>
          </cell>
          <cell r="T110" t="str">
            <v>N/A</v>
          </cell>
          <cell r="U110" t="str">
            <v>UNION TEMPORAL</v>
          </cell>
          <cell r="V110" t="str">
            <v>SOPORTE LOGICO LTDA. - PCT LTDA</v>
          </cell>
          <cell r="W110" t="str">
            <v>N/A</v>
          </cell>
          <cell r="X110" t="str">
            <v>SI</v>
          </cell>
          <cell r="Y110" t="str">
            <v>4</v>
          </cell>
          <cell r="Z110">
            <v>44956</v>
          </cell>
          <cell r="AA110">
            <v>45015</v>
          </cell>
          <cell r="AB110">
            <v>45747</v>
          </cell>
          <cell r="AC110" t="str">
            <v>-</v>
          </cell>
          <cell r="AD110" t="str">
            <v>N/A</v>
          </cell>
          <cell r="AE110" t="str">
            <v>El 24/12/2020 se prorrogo el contrato hasta el 28/02/2021, El 19/02/2021 se prorrogó en 2 meses  hasta el 30/04/2021. El 28/04/2021 se prorrog el contrato en 2 meses hasta el 30/06/2021. El 28/06/2021 se prorroga el contrato en 5 meses hasta el 30/1/2021. El 11/08/2021 se efectua cambio de Supervisor por el Ing. Carlos Andres Gomez. el 29/11/2021 se prorroga 20 días calendario hasta el 20/12/2021, se cambia forma de pago y se adiciona obligación especifica que no genera costo adicional. El 20/12/2021 se prorroga 5 meses y 11 días hasta el 31/05/2022, El 31/05/2022 se prorroga 5 meses hasta el 31/10/2022.</v>
          </cell>
          <cell r="AF110"/>
          <cell r="AG110">
            <v>0</v>
          </cell>
          <cell r="AH110">
            <v>0</v>
          </cell>
          <cell r="AI110">
            <v>0</v>
          </cell>
          <cell r="AJ110">
            <v>0</v>
          </cell>
        </row>
        <row r="111">
          <cell r="B111" t="str">
            <v>171</v>
          </cell>
          <cell r="C111" t="str">
            <v>Conceder por parte del arrendador al arrendatario el uso y goce de los pisos 3 al 9 del edificio Casur, inmueble ubicado en la carrera 7 no 12b 27 de la ciudad de Bogotá con un área total de 5091,30 m2.</v>
          </cell>
          <cell r="D111" t="str">
            <v>Arrendamiento</v>
          </cell>
          <cell r="E111">
            <v>44529</v>
          </cell>
          <cell r="F111">
            <v>44531</v>
          </cell>
          <cell r="G111">
            <v>243</v>
          </cell>
          <cell r="H111">
            <v>122</v>
          </cell>
          <cell r="I111">
            <v>44895</v>
          </cell>
          <cell r="J111" t="str">
            <v>CONTRATACION DIRECTA</v>
          </cell>
          <cell r="K111" t="str">
            <v xml:space="preserve">CAJA DE SUELDOS DE RETIRO DE LA POLICIA NACIONAL </v>
          </cell>
          <cell r="L111" t="str">
            <v>1.095.585.621.70</v>
          </cell>
          <cell r="M111">
            <v>1643378432.5799999</v>
          </cell>
          <cell r="N111" t="str">
            <v>N/A</v>
          </cell>
          <cell r="O111" t="str">
            <v>Interna</v>
          </cell>
          <cell r="P111" t="str">
            <v>Administrativa</v>
          </cell>
          <cell r="Q111" t="str">
            <v>Sergio Luis Duarte Lobo</v>
          </cell>
          <cell r="R111" t="str">
            <v>N/A</v>
          </cell>
          <cell r="S111" t="str">
            <v>N/A</v>
          </cell>
          <cell r="T111" t="str">
            <v>N/A</v>
          </cell>
          <cell r="U111" t="str">
            <v>N/A</v>
          </cell>
          <cell r="V111" t="str">
            <v>N/A</v>
          </cell>
          <cell r="W111" t="str">
            <v>N/A</v>
          </cell>
          <cell r="X111" t="str">
            <v>N/A</v>
          </cell>
          <cell r="Y111" t="str">
            <v>N/A</v>
          </cell>
          <cell r="Z111" t="str">
            <v>N/A</v>
          </cell>
          <cell r="AA111" t="str">
            <v>N/A</v>
          </cell>
          <cell r="AB111" t="str">
            <v>N/A</v>
          </cell>
          <cell r="AC111" t="str">
            <v>N/A</v>
          </cell>
          <cell r="AD111" t="str">
            <v>N/A</v>
          </cell>
          <cell r="AE111" t="str">
            <v xml:space="preserve">El 22/10/2021 se prorrogó el contrato por dos años y se cambio al supervisor. </v>
          </cell>
          <cell r="AF111"/>
          <cell r="AG111">
            <v>0.75</v>
          </cell>
          <cell r="AH111">
            <v>0.75</v>
          </cell>
          <cell r="AI111">
            <v>0.67</v>
          </cell>
          <cell r="AJ111">
            <v>0.67</v>
          </cell>
        </row>
        <row r="112">
          <cell r="B112" t="str">
            <v>175</v>
          </cell>
          <cell r="C112" t="str">
            <v xml:space="preserve">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cll 18a 62 49, según certificado de tradición y libertad.
</v>
          </cell>
          <cell r="D112" t="str">
            <v>Arrendamiento</v>
          </cell>
          <cell r="E112">
            <v>44529</v>
          </cell>
          <cell r="F112">
            <v>44530</v>
          </cell>
          <cell r="G112">
            <v>243</v>
          </cell>
          <cell r="H112">
            <v>123</v>
          </cell>
          <cell r="I112">
            <v>44895</v>
          </cell>
          <cell r="J112" t="str">
            <v>CONTRATACION DIRECTA</v>
          </cell>
          <cell r="K112" t="str">
            <v>MANUEL ANTONIO PIÑEROS  BOHORQUEZ</v>
          </cell>
          <cell r="L112">
            <v>361760000</v>
          </cell>
          <cell r="M112">
            <v>551856137</v>
          </cell>
          <cell r="N112" t="str">
            <v>N/A</v>
          </cell>
          <cell r="O112" t="str">
            <v>Interna</v>
          </cell>
          <cell r="P112" t="str">
            <v>Administrativa</v>
          </cell>
          <cell r="Q112" t="str">
            <v>Carlos David Sarmiento Córtes</v>
          </cell>
          <cell r="R112" t="str">
            <v>SI</v>
          </cell>
          <cell r="S112" t="str">
            <v>CONSORCIO MORAM</v>
          </cell>
          <cell r="T112" t="str">
            <v>224 DE 2019</v>
          </cell>
          <cell r="U112" t="str">
            <v>N/A</v>
          </cell>
          <cell r="V112" t="str">
            <v>N/A</v>
          </cell>
          <cell r="W112" t="str">
            <v>N/A</v>
          </cell>
          <cell r="X112" t="str">
            <v>SI</v>
          </cell>
          <cell r="Y112" t="str">
            <v>12</v>
          </cell>
          <cell r="Z112">
            <v>45260</v>
          </cell>
          <cell r="AA112">
            <v>45321</v>
          </cell>
          <cell r="AB112">
            <v>46053</v>
          </cell>
          <cell r="AC112" t="str">
            <v>-</v>
          </cell>
          <cell r="AD112" t="str">
            <v>N/A</v>
          </cell>
          <cell r="AE112" t="str">
            <v>- El 24/04/2020 se suscribió la suspensión del contrato, a partir del 25 de marzo hasta el 13 de abril de 2020 o hasta que se superen las causas que la originaron. - El 16/07/2020 se suscribio el reinicio del contrato. - El 5/08/2020 se suscribió la aclaración de la fecha de terminación del contrato, para lo cual se indicó que el plazo de ejecución terminaría el 5 de marzo de 2021. - El 4/03/2021 se prorrogó el contrato en un (1) mes, a partir del 6 de marzo de 2021 hasta el 5 de abril de 2021. El 26/03/2021 se suspendió el contrato. El 14/07/2021 se reinicio el contrato. - El 19/07/2021 se adiciono el Contrato en $ 171.372.834 y se prorrogó en 60 días calendario a partir del 25 de julio de 2021 hasta el 22 de septiembre de 2021. El 15/09/2021 se suspendió el contrato. El 14/12/2021 se reinicio el contrato. - El 16/12/2021 se adicionó el Contrato en $153.734.794 y se prorrogó por diez (10) días a partir del 22 de diciembre de 2021 hasta el 31 de diciembre de 2021. - El 28/12/2021 se suspendió el contrato para cumplir con los requerimientos técnicos dispuestos por el RETIE Y RETILAB, los tiempos establecidos por la empresa certificadora para obtención de dichos certificados y los tiempos que se toma la empresa prestadora del servicio de energía en la zona AFINIA, para el proceso de energización. Actualmente el contrato se encuentra suspendido.AE38</v>
          </cell>
          <cell r="AF112" t="str">
            <v xml:space="preserve">SUSPENDIDO </v>
          </cell>
          <cell r="AG112">
            <v>0.74</v>
          </cell>
          <cell r="AH112">
            <v>0.74</v>
          </cell>
          <cell r="AI112">
            <v>0.74</v>
          </cell>
          <cell r="AJ112">
            <v>0.74</v>
          </cell>
        </row>
        <row r="113">
          <cell r="B113" t="str">
            <v>179</v>
          </cell>
          <cell r="C113" t="str">
            <v>Ejecutar la fase ii adecuaciones del edificio de la calle 72 n° 7-96 de la ciudad de Bogotá.</v>
          </cell>
          <cell r="D113" t="str">
            <v>Obra Pública</v>
          </cell>
          <cell r="E113">
            <v>44539</v>
          </cell>
          <cell r="F113">
            <v>44552</v>
          </cell>
          <cell r="G113">
            <v>161</v>
          </cell>
          <cell r="H113">
            <v>30</v>
          </cell>
          <cell r="I113">
            <v>44742</v>
          </cell>
          <cell r="J113" t="str">
            <v>CONCURSO DE MERITOS</v>
          </cell>
          <cell r="K113" t="str">
            <v>INTEROBRAS GR S A S</v>
          </cell>
          <cell r="L113">
            <v>1246990084</v>
          </cell>
          <cell r="M113">
            <v>1344315988</v>
          </cell>
          <cell r="N113" t="str">
            <v>N/A</v>
          </cell>
          <cell r="O113" t="str">
            <v>Externa</v>
          </cell>
          <cell r="P113" t="str">
            <v>Administrativa</v>
          </cell>
          <cell r="Q113" t="str">
            <v>Pablo Enrique Huertas Porras</v>
          </cell>
          <cell r="R113" t="str">
            <v>SI</v>
          </cell>
          <cell r="S113" t="str">
            <v>CONSORCIO MORAM</v>
          </cell>
          <cell r="T113" t="str">
            <v>224 DE 2019</v>
          </cell>
          <cell r="U113" t="str">
            <v>N/A</v>
          </cell>
          <cell r="V113" t="str">
            <v>N/A</v>
          </cell>
          <cell r="W113" t="str">
            <v>N/A</v>
          </cell>
          <cell r="X113" t="str">
            <v>SI</v>
          </cell>
          <cell r="Y113" t="str">
            <v>12</v>
          </cell>
          <cell r="Z113">
            <v>45107</v>
          </cell>
          <cell r="AA113">
            <v>45168</v>
          </cell>
          <cell r="AB113">
            <v>45900</v>
          </cell>
          <cell r="AC113" t="str">
            <v>-</v>
          </cell>
          <cell r="AD113" t="str">
            <v>N/A</v>
          </cell>
          <cell r="AE113" t="str">
            <v>- El 24/04/2020 se suspendio el contrato hasta el 26 de abril de 2020 o hasta que se susperaran las causas que la originaron. - El 27/05/2020 se reinicio el contrato. - El 29/05/2020 se aclaró la fecha de terminación del contrato, para lo cual se indicó que el plazo de ejecución seria hasta el 14 de enero de 2021. - El 4/01/2021 se prorrogó el contrato en 21 días calendario a partir del 15 de enero de 2021 hasta el 04 de febrero de 2021. - El 2/02/2021 se suspendio el contrato. - El 4/03/2021 se reinicio el contrato. - El 5/03/2021 se adicionó el Contrato en $184.565.856 y se prorroga, por sesenta (60) días calendario a partir del 7 de marzo de 2021 hasta el 5 de mayo de 2021. - El 29/04/2021 se prorroga el Contrato en un (1) mes y catorce (14) días, a partir del 6 de mayo de 2021 hasta el 19 de junio de 2021. - El 2/06/2021 se suspende el contrato. - El 18/11/2021 se reinicia el contrato. - El 3/12/2021 se suspendio el contrato. - El 26/05/2022 se reinicia el contrato.</v>
          </cell>
          <cell r="AF113" t="str">
            <v>SUSPENDIDO</v>
          </cell>
          <cell r="AG113">
            <v>0.98</v>
          </cell>
          <cell r="AH113">
            <v>0.95</v>
          </cell>
          <cell r="AI113">
            <v>0.97</v>
          </cell>
          <cell r="AJ113">
            <v>0.78</v>
          </cell>
        </row>
        <row r="114">
          <cell r="B114" t="str">
            <v>181</v>
          </cell>
          <cell r="C114" t="str">
            <v>Prestar el servicios de mantenimiento integral preventivo y correctivo de los equipos hidráulicos, eyectores y el lavado de tanques de almacenamiento de agua potable y pozos del palacio de justicia Alfonso reyes Echandia, edificio sede de la DEAJ y demás sedes anexas.</v>
          </cell>
          <cell r="D114" t="str">
            <v>Prestación de Servicios</v>
          </cell>
          <cell r="E114">
            <v>44533</v>
          </cell>
          <cell r="F114">
            <v>44533</v>
          </cell>
          <cell r="G114">
            <v>241</v>
          </cell>
          <cell r="H114">
            <v>0</v>
          </cell>
          <cell r="I114">
            <v>44773</v>
          </cell>
          <cell r="J114" t="str">
            <v>MINIMA CUANTIA</v>
          </cell>
          <cell r="K114" t="str">
            <v>INGENIERIA DE BOMBAS Y PLANTAS SAS</v>
          </cell>
          <cell r="L114">
            <v>61956205</v>
          </cell>
          <cell r="M114">
            <v>61956205</v>
          </cell>
          <cell r="N114" t="str">
            <v>N/A</v>
          </cell>
          <cell r="O114" t="str">
            <v>Interna</v>
          </cell>
          <cell r="P114" t="str">
            <v>Administrativa</v>
          </cell>
          <cell r="Q114" t="str">
            <v>Nestor Abdon Mesa Herrera</v>
          </cell>
          <cell r="R114" t="str">
            <v>NO</v>
          </cell>
          <cell r="S114" t="str">
            <v>N/A</v>
          </cell>
          <cell r="T114" t="str">
            <v>N/A</v>
          </cell>
          <cell r="U114" t="str">
            <v>N/A</v>
          </cell>
          <cell r="V114" t="str">
            <v>N/A</v>
          </cell>
          <cell r="W114" t="str">
            <v>N/A</v>
          </cell>
          <cell r="X114" t="str">
            <v>SI</v>
          </cell>
          <cell r="Y114" t="str">
            <v>6</v>
          </cell>
          <cell r="Z114">
            <v>45077</v>
          </cell>
          <cell r="AA114">
            <v>45138</v>
          </cell>
          <cell r="AB114">
            <v>45870</v>
          </cell>
          <cell r="AC114" t="str">
            <v>-</v>
          </cell>
          <cell r="AD114" t="str">
            <v>N/A</v>
          </cell>
          <cell r="AE114" t="str">
            <v xml:space="preserve">El día 15 de Diciembre del 2021 se prorrogó el contrato por 4 meses,  a partir del 1 de abril de 2022 hasta el 31 de julio de 2022, se sustituyen recursos actuales por vigencias futuras y se ajustan a partir del 1 de abril de 2022 y hasta el 31 de julio de 2022 los valores unitarios por tipo de aviso de prensa. - El 21 de Julio del 2022 se prorrogó el contrato en cuatro (4) meses a partir del 1 de agosto de 2022 hasta el 30 de noviembre de 2022, y se adicionó por $86.872.666. </v>
          </cell>
          <cell r="AF114"/>
          <cell r="AG114">
            <v>0.2</v>
          </cell>
          <cell r="AH114">
            <v>0.2</v>
          </cell>
          <cell r="AI114">
            <v>0</v>
          </cell>
          <cell r="AJ114">
            <v>0</v>
          </cell>
        </row>
        <row r="115">
          <cell r="B115" t="str">
            <v>191</v>
          </cell>
          <cell r="C115" t="str">
            <v>Prestar el servicio especializado de actualización, mantenimiento y soporte a usuarios del sistema de información administrativo SICOF – módulo inventarios-activos fijos</v>
          </cell>
          <cell r="D115" t="str">
            <v>Prestación de Servicios</v>
          </cell>
          <cell r="E115">
            <v>44550</v>
          </cell>
          <cell r="F115">
            <v>44559</v>
          </cell>
          <cell r="G115">
            <v>215</v>
          </cell>
          <cell r="H115">
            <v>0</v>
          </cell>
          <cell r="I115">
            <v>44773</v>
          </cell>
          <cell r="J115" t="str">
            <v>CONTRATACION DIRECTA</v>
          </cell>
          <cell r="K115" t="str">
            <v>ADA S A S</v>
          </cell>
          <cell r="L115">
            <v>284253241</v>
          </cell>
          <cell r="M115">
            <v>284253241</v>
          </cell>
          <cell r="N115" t="str">
            <v>N/A</v>
          </cell>
          <cell r="O115" t="str">
            <v>Interna</v>
          </cell>
          <cell r="P115" t="str">
            <v>Informática</v>
          </cell>
          <cell r="Q115" t="str">
            <v>Carlos Fernando Galindo Castro</v>
          </cell>
          <cell r="R115" t="str">
            <v>N/A</v>
          </cell>
          <cell r="S115" t="str">
            <v>N/A</v>
          </cell>
          <cell r="T115" t="str">
            <v>N/A</v>
          </cell>
          <cell r="U115" t="str">
            <v>N/A</v>
          </cell>
          <cell r="V115" t="str">
            <v>N/A</v>
          </cell>
          <cell r="W115" t="str">
            <v>N/A</v>
          </cell>
          <cell r="X115" t="str">
            <v>N/A</v>
          </cell>
          <cell r="Y115" t="str">
            <v>N/A</v>
          </cell>
          <cell r="Z115" t="str">
            <v>N/A</v>
          </cell>
          <cell r="AA115" t="str">
            <v>N/A</v>
          </cell>
          <cell r="AB115" t="str">
            <v>N/A</v>
          </cell>
          <cell r="AC115" t="str">
            <v>N/A</v>
          </cell>
          <cell r="AD115" t="str">
            <v>N/A</v>
          </cell>
          <cell r="AE115" t="str">
            <v>Sin modificaciones.</v>
          </cell>
          <cell r="AF115"/>
          <cell r="AG115">
            <v>1</v>
          </cell>
          <cell r="AH115">
            <v>1</v>
          </cell>
          <cell r="AI115">
            <v>1</v>
          </cell>
          <cell r="AJ115">
            <v>1</v>
          </cell>
        </row>
        <row r="116">
          <cell r="B116" t="str">
            <v>196</v>
          </cell>
          <cell r="C116" t="str">
            <v>realizar un estudio de caracterización de la demanda y oferta de justicia actual que permita identificar los desequilibrios existentes, con base en el análisis de variables endógenas y exógenas que incidan en la prestación del servicios de justicia, y de esta manera contar con herramientas adicionales para el ejercicio de las funciones constitucionales y legales del Consejo Superior de la Judicatura.</v>
          </cell>
          <cell r="D116" t="str">
            <v>Consultoría</v>
          </cell>
          <cell r="E116">
            <v>44546</v>
          </cell>
          <cell r="F116">
            <v>44558</v>
          </cell>
          <cell r="G116">
            <v>218</v>
          </cell>
          <cell r="H116">
            <v>120</v>
          </cell>
          <cell r="I116">
            <v>44895</v>
          </cell>
          <cell r="J116" t="str">
            <v>CONCURSO DE MERITOS</v>
          </cell>
          <cell r="K116" t="str">
            <v>PROYECTAMOS COLOMBIA SAS</v>
          </cell>
          <cell r="L116">
            <v>1421252700</v>
          </cell>
          <cell r="M116">
            <v>1421252700</v>
          </cell>
          <cell r="N116" t="str">
            <v>UDAE</v>
          </cell>
          <cell r="O116" t="str">
            <v>Interna</v>
          </cell>
          <cell r="P116" t="str">
            <v>Planeación</v>
          </cell>
          <cell r="Q116" t="str">
            <v>Claudia Marcela Delagadillo Vargas</v>
          </cell>
          <cell r="R116" t="str">
            <v>N/A</v>
          </cell>
          <cell r="S116" t="str">
            <v>N/A</v>
          </cell>
          <cell r="T116" t="str">
            <v>N/A</v>
          </cell>
          <cell r="U116" t="str">
            <v>N/A</v>
          </cell>
          <cell r="V116" t="str">
            <v>N/A</v>
          </cell>
          <cell r="W116" t="str">
            <v>N/A</v>
          </cell>
          <cell r="X116" t="str">
            <v>SI</v>
          </cell>
          <cell r="Y116" t="str">
            <v>4</v>
          </cell>
          <cell r="Z116">
            <v>45015</v>
          </cell>
          <cell r="AA116">
            <v>45076</v>
          </cell>
          <cell r="AB116">
            <v>45808</v>
          </cell>
          <cell r="AC116" t="str">
            <v>-</v>
          </cell>
          <cell r="AD116" t="str">
            <v>N/A</v>
          </cell>
          <cell r="AE116" t="str">
            <v>Mod 2</v>
          </cell>
          <cell r="AF116"/>
          <cell r="AG116">
            <v>1</v>
          </cell>
          <cell r="AH116">
            <v>0.73</v>
          </cell>
          <cell r="AI116">
            <v>1</v>
          </cell>
          <cell r="AJ116">
            <v>0.44</v>
          </cell>
        </row>
        <row r="117">
          <cell r="B117" t="str">
            <v>199</v>
          </cell>
          <cell r="C117" t="str">
            <v>Prestar el servicios de mantenimiento, ajustes y soporte sobre el aplicativo de cobro coactivo.</v>
          </cell>
          <cell r="D117" t="str">
            <v>Prestación de Servicios</v>
          </cell>
          <cell r="E117">
            <v>44557</v>
          </cell>
          <cell r="F117">
            <v>44559</v>
          </cell>
          <cell r="G117">
            <v>215</v>
          </cell>
          <cell r="H117">
            <v>0</v>
          </cell>
          <cell r="I117">
            <v>44895</v>
          </cell>
          <cell r="J117" t="str">
            <v>CONTRATACION DIRECTA</v>
          </cell>
          <cell r="K117" t="str">
            <v>SCOSDA S.A.S.</v>
          </cell>
          <cell r="L117">
            <v>258159524</v>
          </cell>
          <cell r="M117">
            <v>258159524</v>
          </cell>
          <cell r="N117" t="str">
            <v>N/A</v>
          </cell>
          <cell r="O117" t="str">
            <v>Interna</v>
          </cell>
          <cell r="P117" t="str">
            <v>Informática</v>
          </cell>
          <cell r="Q117" t="str">
            <v>Carlos Fernando Thomas Benavides</v>
          </cell>
          <cell r="R117" t="str">
            <v>N/A</v>
          </cell>
          <cell r="S117" t="str">
            <v>N/A</v>
          </cell>
          <cell r="T117" t="str">
            <v>N/A</v>
          </cell>
          <cell r="U117" t="str">
            <v>N/A</v>
          </cell>
          <cell r="V117" t="str">
            <v>N/A</v>
          </cell>
          <cell r="W117" t="str">
            <v>N/A</v>
          </cell>
          <cell r="X117" t="str">
            <v>N/A</v>
          </cell>
          <cell r="Y117" t="str">
            <v>N/A</v>
          </cell>
          <cell r="Z117" t="str">
            <v>N/A</v>
          </cell>
          <cell r="AA117" t="str">
            <v>N/A</v>
          </cell>
          <cell r="AB117" t="str">
            <v>N/A</v>
          </cell>
          <cell r="AC117" t="str">
            <v>N/A</v>
          </cell>
          <cell r="AD117" t="str">
            <v>N/A</v>
          </cell>
          <cell r="AE117" t="str">
            <v>Modificación No. 2 al contrato: Prórroga por 4 meses. Hasta el 30/11/2022</v>
          </cell>
          <cell r="AF117"/>
          <cell r="AG117">
            <v>1</v>
          </cell>
          <cell r="AH117">
            <v>1</v>
          </cell>
          <cell r="AI117">
            <v>1</v>
          </cell>
          <cell r="AJ117">
            <v>1</v>
          </cell>
        </row>
        <row r="118">
          <cell r="B118" t="str">
            <v>201</v>
          </cell>
          <cell r="C118" t="str">
            <v>Prestar el servicios de soporte, mantenimiento y actualización del aplicativo de fondos especiales.</v>
          </cell>
          <cell r="D118" t="str">
            <v>Prestación de Servicios</v>
          </cell>
          <cell r="E118">
            <v>44558</v>
          </cell>
          <cell r="F118">
            <v>44559</v>
          </cell>
          <cell r="G118">
            <v>208</v>
          </cell>
          <cell r="H118">
            <v>0</v>
          </cell>
          <cell r="I118">
            <v>44766</v>
          </cell>
          <cell r="J118" t="str">
            <v>CONTRATACION DIRECTA</v>
          </cell>
          <cell r="K118" t="str">
            <v>ADA S.A.S</v>
          </cell>
          <cell r="L118">
            <v>90478080</v>
          </cell>
          <cell r="M118">
            <v>90478080</v>
          </cell>
          <cell r="N118" t="str">
            <v>N/A</v>
          </cell>
          <cell r="O118" t="str">
            <v>Interna</v>
          </cell>
          <cell r="P118" t="str">
            <v>Presupuesto</v>
          </cell>
          <cell r="Q118" t="str">
            <v>Jose Miguel Cubillos Munca</v>
          </cell>
          <cell r="R118" t="str">
            <v>N/A</v>
          </cell>
          <cell r="S118" t="str">
            <v>N/A</v>
          </cell>
          <cell r="T118" t="str">
            <v>N/A</v>
          </cell>
          <cell r="U118" t="str">
            <v>N/A</v>
          </cell>
          <cell r="V118" t="str">
            <v>N/A</v>
          </cell>
          <cell r="W118" t="str">
            <v>N/A</v>
          </cell>
          <cell r="X118" t="str">
            <v>N/A</v>
          </cell>
          <cell r="Y118" t="str">
            <v>N/A</v>
          </cell>
          <cell r="Z118" t="str">
            <v>N/A</v>
          </cell>
          <cell r="AA118" t="str">
            <v>N/A</v>
          </cell>
          <cell r="AB118" t="str">
            <v>N/A</v>
          </cell>
          <cell r="AC118" t="str">
            <v>N/A</v>
          </cell>
          <cell r="AD118" t="str">
            <v>N/A</v>
          </cell>
          <cell r="AE118" t="str">
            <v>Sin modificaciones.</v>
          </cell>
          <cell r="AF118"/>
          <cell r="AG118">
            <v>1</v>
          </cell>
          <cell r="AH118">
            <v>0.71</v>
          </cell>
          <cell r="AI118">
            <v>1</v>
          </cell>
          <cell r="AJ118">
            <v>0.71</v>
          </cell>
        </row>
        <row r="119">
          <cell r="B119" t="str">
            <v>205</v>
          </cell>
          <cell r="C119" t="str">
            <v>Adquirir el análisis, diseño, desarrollo e implementación de una plataforma horizontal, distribuida, interoperable, segura, privada con cadena de bloques (blockchain)</v>
          </cell>
          <cell r="D119" t="str">
            <v>Prestación de Servicios</v>
          </cell>
          <cell r="E119">
            <v>44558</v>
          </cell>
          <cell r="F119">
            <v>44567</v>
          </cell>
          <cell r="G119">
            <v>207</v>
          </cell>
          <cell r="H119">
            <v>31</v>
          </cell>
          <cell r="I119">
            <v>44804</v>
          </cell>
          <cell r="J119" t="str">
            <v>LICITACION PUBLICA</v>
          </cell>
          <cell r="K119" t="str">
            <v>UNIÓN TEMPORAL BLOCKCHAIN CSJ 2021</v>
          </cell>
          <cell r="L119">
            <v>1792000000</v>
          </cell>
          <cell r="M119">
            <v>1792000000</v>
          </cell>
          <cell r="N119" t="str">
            <v>N/A</v>
          </cell>
          <cell r="O119" t="str">
            <v>Interna</v>
          </cell>
          <cell r="P119" t="str">
            <v>Grupo Proyectos Especiales de Tecnología</v>
          </cell>
          <cell r="Q119" t="str">
            <v>Carlos Andres Gómez Gómez</v>
          </cell>
          <cell r="R119" t="str">
            <v>N/A</v>
          </cell>
          <cell r="S119" t="str">
            <v>N/A</v>
          </cell>
          <cell r="T119" t="str">
            <v>N/A</v>
          </cell>
          <cell r="U119" t="str">
            <v>N/A</v>
          </cell>
          <cell r="V119" t="str">
            <v>N/A</v>
          </cell>
          <cell r="W119" t="str">
            <v>N/A</v>
          </cell>
          <cell r="X119" t="str">
            <v>N/A</v>
          </cell>
          <cell r="Y119" t="str">
            <v>N/A</v>
          </cell>
          <cell r="Z119" t="str">
            <v>N/A</v>
          </cell>
          <cell r="AA119" t="str">
            <v>N/A</v>
          </cell>
          <cell r="AB119" t="str">
            <v>N/A</v>
          </cell>
          <cell r="AC119" t="str">
            <v>N/A</v>
          </cell>
          <cell r="AD119" t="str">
            <v>N/A</v>
          </cell>
          <cell r="AE119" t="str">
            <v>Sin modificaciones.</v>
          </cell>
          <cell r="AF119"/>
          <cell r="AG119">
            <v>0.83</v>
          </cell>
          <cell r="AH119">
            <v>0.83</v>
          </cell>
          <cell r="AI119">
            <v>1</v>
          </cell>
          <cell r="AJ119">
            <v>1</v>
          </cell>
        </row>
        <row r="120">
          <cell r="B120" t="str">
            <v>211</v>
          </cell>
          <cell r="C120" t="str">
            <v>Realizar la Interventoría integral y apoyo técnico a la gestión, coordinación y supervisión de los Servicios de TI durante el tiempo de ejecución del contrato de adquisición de Servicios de conectividad (Redes WAN).</v>
          </cell>
          <cell r="D120" t="str">
            <v>Interventoría</v>
          </cell>
          <cell r="E120">
            <v>44558</v>
          </cell>
          <cell r="F120">
            <v>44567</v>
          </cell>
          <cell r="G120">
            <v>212</v>
          </cell>
          <cell r="H120">
            <v>0</v>
          </cell>
          <cell r="I120">
            <v>44778</v>
          </cell>
          <cell r="J120" t="str">
            <v>CONCURSO DE MERITOS</v>
          </cell>
          <cell r="K120" t="str">
            <v>C &amp; M CONSULTORES SAS</v>
          </cell>
          <cell r="L120">
            <v>531999000</v>
          </cell>
          <cell r="M120">
            <v>531999000</v>
          </cell>
          <cell r="N120" t="str">
            <v>N/A</v>
          </cell>
          <cell r="O120" t="str">
            <v>Interna</v>
          </cell>
          <cell r="P120" t="str">
            <v>Informática</v>
          </cell>
          <cell r="Q120" t="str">
            <v>Manuel Martin de la Hoz Dominguez</v>
          </cell>
          <cell r="R120" t="str">
            <v>N/A</v>
          </cell>
          <cell r="S120" t="str">
            <v>N/A</v>
          </cell>
          <cell r="T120" t="str">
            <v>N/A</v>
          </cell>
          <cell r="U120" t="str">
            <v>N/A</v>
          </cell>
          <cell r="V120" t="str">
            <v>N/A</v>
          </cell>
          <cell r="W120" t="str">
            <v>N/A</v>
          </cell>
          <cell r="X120" t="str">
            <v>N/A</v>
          </cell>
          <cell r="Y120" t="str">
            <v>N/A</v>
          </cell>
          <cell r="Z120" t="str">
            <v>N/A</v>
          </cell>
          <cell r="AA120" t="str">
            <v>N/A</v>
          </cell>
          <cell r="AB120" t="str">
            <v>N/A</v>
          </cell>
          <cell r="AC120" t="str">
            <v>N/A</v>
          </cell>
          <cell r="AD120" t="str">
            <v>N/A</v>
          </cell>
          <cell r="AE120" t="str">
            <v>Sin modificaciones.</v>
          </cell>
          <cell r="AF120"/>
          <cell r="AG120">
            <v>1</v>
          </cell>
          <cell r="AH120">
            <v>1</v>
          </cell>
          <cell r="AI120">
            <v>1</v>
          </cell>
          <cell r="AJ120">
            <v>0.55000000000000004</v>
          </cell>
        </row>
        <row r="121">
          <cell r="B121" t="str">
            <v>212</v>
          </cell>
          <cell r="C121" t="str">
            <v>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servicios y acceso a la justicia.</v>
          </cell>
          <cell r="D121" t="str">
            <v>Prestación de Servicios</v>
          </cell>
          <cell r="E121">
            <v>44558</v>
          </cell>
          <cell r="F121">
            <v>44559</v>
          </cell>
          <cell r="G121">
            <v>215</v>
          </cell>
          <cell r="H121">
            <v>92</v>
          </cell>
          <cell r="I121">
            <v>44865</v>
          </cell>
          <cell r="J121" t="str">
            <v>LICITACION PUBLICA</v>
          </cell>
          <cell r="K121" t="str">
            <v>UNIÓN TEMPORAL JUSTICIA ANALÍTICA 2021</v>
          </cell>
          <cell r="L121">
            <v>7857000000</v>
          </cell>
          <cell r="M121">
            <v>7857000000</v>
          </cell>
          <cell r="N121" t="str">
            <v>N/A</v>
          </cell>
          <cell r="O121" t="str">
            <v>Interna</v>
          </cell>
          <cell r="P121" t="str">
            <v>Grupo Proyectos Especiales de Tecnología</v>
          </cell>
          <cell r="Q121" t="str">
            <v>Carlos Andres Gómez Gómez</v>
          </cell>
          <cell r="R121" t="str">
            <v>N/A</v>
          </cell>
          <cell r="S121" t="str">
            <v>N/A</v>
          </cell>
          <cell r="T121" t="str">
            <v>N/A</v>
          </cell>
          <cell r="U121" t="str">
            <v>N/A</v>
          </cell>
          <cell r="V121" t="str">
            <v>N/A</v>
          </cell>
          <cell r="W121" t="str">
            <v>N/A</v>
          </cell>
          <cell r="X121" t="str">
            <v>N/A</v>
          </cell>
          <cell r="Y121" t="str">
            <v>N/A</v>
          </cell>
          <cell r="Z121" t="str">
            <v>N/A</v>
          </cell>
          <cell r="AA121" t="str">
            <v>N/A</v>
          </cell>
          <cell r="AB121" t="str">
            <v>N/A</v>
          </cell>
          <cell r="AC121" t="str">
            <v>N/A</v>
          </cell>
          <cell r="AD121" t="str">
            <v>N/A</v>
          </cell>
          <cell r="AE121" t="str">
            <v>Sin modificaciones.</v>
          </cell>
          <cell r="AF121"/>
          <cell r="AG121">
            <v>0.64</v>
          </cell>
          <cell r="AH121">
            <v>0.64</v>
          </cell>
          <cell r="AI121">
            <v>0.55000000000000004</v>
          </cell>
          <cell r="AJ121">
            <v>0.55000000000000004</v>
          </cell>
        </row>
        <row r="122">
          <cell r="B122" t="str">
            <v>213</v>
          </cell>
          <cell r="C122" t="str">
            <v>Realizar la interventoría técnica, administrativa, jurídica, financiera, contable y ambiental, a la construcción de la sede de los despachos judiciales de Chocontá – Cundinamarca.</v>
          </cell>
          <cell r="D122" t="str">
            <v>Interventoría</v>
          </cell>
          <cell r="E122">
            <v>44559</v>
          </cell>
          <cell r="F122">
            <v>44559</v>
          </cell>
          <cell r="G122">
            <v>304</v>
          </cell>
          <cell r="H122">
            <v>0</v>
          </cell>
          <cell r="I122">
            <v>44862</v>
          </cell>
          <cell r="J122" t="str">
            <v>CONTRATACION DIRECTA</v>
          </cell>
          <cell r="K122" t="str">
            <v>UNIVERSIDAD NACIONAL DE COLOMBIA</v>
          </cell>
          <cell r="L122">
            <v>1028500000</v>
          </cell>
          <cell r="M122">
            <v>1028500000</v>
          </cell>
          <cell r="N122" t="str">
            <v>N/A</v>
          </cell>
          <cell r="O122" t="str">
            <v>Interna</v>
          </cell>
          <cell r="P122" t="str">
            <v>Grupo Proyectos Especiales de Infraestructura</v>
          </cell>
          <cell r="Q122" t="str">
            <v>Angela Aranzazu Montoya</v>
          </cell>
          <cell r="R122" t="str">
            <v>N/A</v>
          </cell>
          <cell r="S122" t="str">
            <v>N/A</v>
          </cell>
          <cell r="T122" t="str">
            <v>N/A</v>
          </cell>
          <cell r="U122" t="str">
            <v>N/A</v>
          </cell>
          <cell r="V122" t="str">
            <v>N/A</v>
          </cell>
          <cell r="W122" t="str">
            <v>N/A</v>
          </cell>
          <cell r="X122" t="str">
            <v>N/A</v>
          </cell>
          <cell r="Y122" t="str">
            <v>N/A</v>
          </cell>
          <cell r="Z122" t="str">
            <v>N/A</v>
          </cell>
          <cell r="AA122" t="str">
            <v>N/A</v>
          </cell>
          <cell r="AB122" t="str">
            <v>N/A</v>
          </cell>
          <cell r="AC122" t="str">
            <v>N/A</v>
          </cell>
          <cell r="AD122" t="str">
            <v>N/A</v>
          </cell>
          <cell r="AE122" t="str">
            <v>Sin modificaciones.</v>
          </cell>
          <cell r="AF122"/>
          <cell r="AG122">
            <v>0.81</v>
          </cell>
          <cell r="AH122">
            <v>0.81</v>
          </cell>
          <cell r="AI122">
            <v>0</v>
          </cell>
          <cell r="AJ122">
            <v>0</v>
          </cell>
        </row>
        <row r="123">
          <cell r="B123" t="str">
            <v>214</v>
          </cell>
          <cell r="C123" t="str">
            <v>Diseñar e implementar un observatorio para el monitoreo y evaluación del impacto de la ley 2080 de 2021.</v>
          </cell>
          <cell r="D123" t="str">
            <v>Consultoría</v>
          </cell>
          <cell r="E123">
            <v>44559</v>
          </cell>
          <cell r="F123">
            <v>44594</v>
          </cell>
          <cell r="G123">
            <v>213</v>
          </cell>
          <cell r="H123">
            <v>0</v>
          </cell>
          <cell r="I123">
            <v>44806</v>
          </cell>
          <cell r="J123" t="str">
            <v>CONCURSO DE MERITOS</v>
          </cell>
          <cell r="K123" t="str">
            <v>CONSORCIO CEJ-INVESCOR 003</v>
          </cell>
          <cell r="L123">
            <v>695309067</v>
          </cell>
          <cell r="M123">
            <v>695309067</v>
          </cell>
          <cell r="N123" t="str">
            <v>N/A</v>
          </cell>
          <cell r="O123" t="str">
            <v>Interna</v>
          </cell>
          <cell r="P123" t="str">
            <v>Planeación</v>
          </cell>
          <cell r="Q123" t="str">
            <v>Claudia Marcela Delagadillo Vargas</v>
          </cell>
          <cell r="R123" t="str">
            <v>N/A</v>
          </cell>
          <cell r="S123" t="str">
            <v>N/A</v>
          </cell>
          <cell r="T123" t="str">
            <v>N/A</v>
          </cell>
          <cell r="U123" t="str">
            <v>UNION TEMPORAL</v>
          </cell>
          <cell r="V123" t="str">
            <v>CENTURYLINK COLOMBIA S.A.S. y AZTECA COMUNICACIONES COLOMBIA S.A.S</v>
          </cell>
          <cell r="W123" t="str">
            <v>N/A</v>
          </cell>
          <cell r="X123" t="str">
            <v>SI</v>
          </cell>
          <cell r="Y123" t="str">
            <v>4</v>
          </cell>
          <cell r="Z123">
            <v>44928</v>
          </cell>
          <cell r="AA123">
            <v>44987</v>
          </cell>
          <cell r="AB123">
            <v>45719</v>
          </cell>
          <cell r="AC123" t="str">
            <v>-</v>
          </cell>
          <cell r="AD123" t="str">
            <v>N/A</v>
          </cell>
          <cell r="AE123" t="str">
            <v xml:space="preserve">No tiene modificaciones </v>
          </cell>
          <cell r="AF123"/>
          <cell r="AG123">
            <v>1</v>
          </cell>
          <cell r="AH123">
            <v>0.78</v>
          </cell>
          <cell r="AI123">
            <v>1</v>
          </cell>
          <cell r="AJ123">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1338"/>
  <sheetViews>
    <sheetView topLeftCell="H1" zoomScale="145" zoomScaleNormal="145" workbookViewId="0">
      <pane ySplit="2" topLeftCell="A3" activePane="bottomLeft" state="frozen"/>
      <selection pane="bottomLeft" activeCell="P1" sqref="P1:Q1"/>
    </sheetView>
  </sheetViews>
  <sheetFormatPr baseColWidth="10" defaultColWidth="8.85546875" defaultRowHeight="36.75" customHeight="1" x14ac:dyDescent="0.25"/>
  <cols>
    <col min="1" max="1" width="8.28515625" style="12" customWidth="1"/>
    <col min="2" max="2" width="8.28515625" style="4" customWidth="1"/>
    <col min="3" max="3" width="33.5703125" style="68" customWidth="1"/>
    <col min="4" max="4" width="11.85546875" style="3" customWidth="1"/>
    <col min="5" max="5" width="11.85546875" style="7" customWidth="1"/>
    <col min="6" max="6" width="17.42578125" style="3" customWidth="1"/>
    <col min="7" max="7" width="12" style="3" customWidth="1"/>
    <col min="8" max="8" width="20.85546875" style="3" customWidth="1"/>
    <col min="9" max="9" width="5.28515625" style="3" customWidth="1"/>
    <col min="10" max="10" width="7.140625" style="3" customWidth="1"/>
    <col min="11" max="12" width="11.7109375" style="13" customWidth="1"/>
    <col min="13" max="13" width="6.28515625" style="3" customWidth="1"/>
    <col min="14" max="15" width="10.85546875" style="5" customWidth="1"/>
    <col min="16" max="17" width="8.140625" style="3" customWidth="1"/>
    <col min="18" max="18" width="10.85546875" style="5" customWidth="1"/>
    <col min="19" max="16330" width="8.85546875" style="3"/>
    <col min="16331" max="16384" width="9.140625" style="3" customWidth="1"/>
  </cols>
  <sheetData>
    <row r="1" spans="1:18" s="8" customFormat="1" ht="36.75" customHeight="1" x14ac:dyDescent="0.2">
      <c r="A1" s="59" t="s">
        <v>1461</v>
      </c>
      <c r="B1" s="60"/>
      <c r="C1" s="60"/>
      <c r="D1" s="60"/>
      <c r="E1" s="60"/>
      <c r="F1" s="60"/>
      <c r="G1" s="60"/>
      <c r="H1" s="60"/>
      <c r="I1" s="60"/>
      <c r="J1" s="60"/>
      <c r="K1" s="60"/>
      <c r="L1" s="16"/>
      <c r="M1" s="16"/>
      <c r="P1" s="62" t="s">
        <v>1457</v>
      </c>
      <c r="Q1" s="61"/>
    </row>
    <row r="2" spans="1:18" s="48" customFormat="1" ht="36.75" customHeight="1" thickBot="1" x14ac:dyDescent="0.3">
      <c r="A2" s="45" t="s">
        <v>0</v>
      </c>
      <c r="B2" s="46" t="s">
        <v>1</v>
      </c>
      <c r="C2" s="46" t="s">
        <v>2</v>
      </c>
      <c r="D2" s="46" t="s">
        <v>3</v>
      </c>
      <c r="E2" s="46" t="s">
        <v>4</v>
      </c>
      <c r="F2" s="47" t="s">
        <v>1463</v>
      </c>
      <c r="G2" s="47" t="s">
        <v>1464</v>
      </c>
      <c r="H2" s="47" t="s">
        <v>1465</v>
      </c>
      <c r="I2" s="47" t="s">
        <v>7</v>
      </c>
      <c r="J2" s="47" t="s">
        <v>1462</v>
      </c>
      <c r="K2" s="47" t="s">
        <v>1458</v>
      </c>
      <c r="L2" s="47" t="s">
        <v>1459</v>
      </c>
      <c r="M2" s="47" t="s">
        <v>9</v>
      </c>
      <c r="N2" s="47" t="s">
        <v>10</v>
      </c>
      <c r="O2" s="47" t="s">
        <v>1460</v>
      </c>
      <c r="P2" s="47" t="s">
        <v>12</v>
      </c>
      <c r="Q2" s="47" t="s">
        <v>13</v>
      </c>
      <c r="R2" s="47" t="s">
        <v>11</v>
      </c>
    </row>
    <row r="3" spans="1:18" ht="36.75" customHeight="1" thickBot="1" x14ac:dyDescent="0.3">
      <c r="A3" s="17" t="s">
        <v>16</v>
      </c>
      <c r="B3" s="18" t="s">
        <v>17</v>
      </c>
      <c r="C3" s="63" t="s">
        <v>19</v>
      </c>
      <c r="D3" s="19" t="s">
        <v>20</v>
      </c>
      <c r="E3" s="49" t="s">
        <v>21</v>
      </c>
      <c r="F3" s="19" t="s">
        <v>26</v>
      </c>
      <c r="G3" s="19" t="s">
        <v>15</v>
      </c>
      <c r="H3" s="19" t="s">
        <v>32</v>
      </c>
      <c r="I3" s="19">
        <v>1097</v>
      </c>
      <c r="J3" s="19" t="s">
        <v>22</v>
      </c>
      <c r="K3" s="20">
        <v>0</v>
      </c>
      <c r="L3" s="20">
        <v>0</v>
      </c>
      <c r="M3" s="19">
        <v>914</v>
      </c>
      <c r="N3" s="21" t="s">
        <v>35</v>
      </c>
      <c r="O3" s="21" t="s">
        <v>36</v>
      </c>
      <c r="P3" s="22">
        <v>0.95</v>
      </c>
      <c r="Q3" s="22">
        <v>0</v>
      </c>
      <c r="R3" s="21"/>
    </row>
    <row r="4" spans="1:18" ht="36.75" customHeight="1" thickBot="1" x14ac:dyDescent="0.3">
      <c r="A4" s="17" t="s">
        <v>37</v>
      </c>
      <c r="B4" s="18">
        <v>43313</v>
      </c>
      <c r="C4" s="63" t="s">
        <v>39</v>
      </c>
      <c r="D4" s="19" t="s">
        <v>40</v>
      </c>
      <c r="E4" s="49" t="s">
        <v>41</v>
      </c>
      <c r="F4" s="19" t="s">
        <v>43</v>
      </c>
      <c r="G4" s="19"/>
      <c r="H4" s="19" t="s">
        <v>44</v>
      </c>
      <c r="I4" s="19">
        <v>516</v>
      </c>
      <c r="J4" s="19" t="s">
        <v>22</v>
      </c>
      <c r="K4" s="20">
        <v>5100000000</v>
      </c>
      <c r="L4" s="20">
        <v>0</v>
      </c>
      <c r="M4" s="19">
        <v>1552</v>
      </c>
      <c r="N4" s="21">
        <v>43321</v>
      </c>
      <c r="O4" s="21">
        <v>44957</v>
      </c>
      <c r="P4" s="22">
        <v>0.91</v>
      </c>
      <c r="Q4" s="22">
        <v>0.91</v>
      </c>
      <c r="R4" s="21"/>
    </row>
    <row r="5" spans="1:18" ht="36.75" customHeight="1" thickBot="1" x14ac:dyDescent="0.3">
      <c r="A5" s="17" t="s">
        <v>45</v>
      </c>
      <c r="B5" s="18" t="s">
        <v>46</v>
      </c>
      <c r="C5" s="63" t="s">
        <v>47</v>
      </c>
      <c r="D5" s="19" t="s">
        <v>20</v>
      </c>
      <c r="E5" s="49" t="s">
        <v>41</v>
      </c>
      <c r="F5" s="19" t="s">
        <v>49</v>
      </c>
      <c r="G5" s="19" t="s">
        <v>15</v>
      </c>
      <c r="H5" s="19" t="s">
        <v>52</v>
      </c>
      <c r="I5" s="19">
        <v>1096</v>
      </c>
      <c r="J5" s="19" t="s">
        <v>22</v>
      </c>
      <c r="K5" s="20">
        <v>8706030806</v>
      </c>
      <c r="L5" s="20">
        <v>435532877</v>
      </c>
      <c r="M5" s="19">
        <v>270</v>
      </c>
      <c r="N5" s="21" t="s">
        <v>54</v>
      </c>
      <c r="O5" s="21">
        <v>44773</v>
      </c>
      <c r="P5" s="22">
        <v>0.95</v>
      </c>
      <c r="Q5" s="22">
        <v>0.41</v>
      </c>
      <c r="R5" s="21"/>
    </row>
    <row r="6" spans="1:18" ht="36.75" customHeight="1" thickBot="1" x14ac:dyDescent="0.3">
      <c r="A6" s="17" t="s">
        <v>55</v>
      </c>
      <c r="B6" s="18" t="s">
        <v>56</v>
      </c>
      <c r="C6" s="63" t="s">
        <v>57</v>
      </c>
      <c r="D6" s="19" t="s">
        <v>58</v>
      </c>
      <c r="E6" s="49" t="s">
        <v>59</v>
      </c>
      <c r="F6" s="19" t="s">
        <v>61</v>
      </c>
      <c r="G6" s="19" t="s">
        <v>15</v>
      </c>
      <c r="H6" s="19" t="s">
        <v>62</v>
      </c>
      <c r="I6" s="19">
        <v>1096</v>
      </c>
      <c r="J6" s="19" t="s">
        <v>22</v>
      </c>
      <c r="K6" s="20">
        <v>6876970980</v>
      </c>
      <c r="L6" s="20">
        <v>0</v>
      </c>
      <c r="M6" s="19">
        <v>276</v>
      </c>
      <c r="N6" s="21" t="s">
        <v>54</v>
      </c>
      <c r="O6" s="21" t="s">
        <v>63</v>
      </c>
      <c r="P6" s="22">
        <v>0.95</v>
      </c>
      <c r="Q6" s="22">
        <v>0.52</v>
      </c>
      <c r="R6" s="21"/>
    </row>
    <row r="7" spans="1:18" ht="36.75" customHeight="1" thickBot="1" x14ac:dyDescent="0.3">
      <c r="A7" s="17" t="s">
        <v>64</v>
      </c>
      <c r="B7" s="18" t="s">
        <v>65</v>
      </c>
      <c r="C7" s="63" t="s">
        <v>66</v>
      </c>
      <c r="D7" s="19" t="s">
        <v>67</v>
      </c>
      <c r="E7" s="49" t="s">
        <v>41</v>
      </c>
      <c r="F7" s="19" t="s">
        <v>69</v>
      </c>
      <c r="G7" s="19" t="s">
        <v>15</v>
      </c>
      <c r="H7" s="19" t="s">
        <v>70</v>
      </c>
      <c r="I7" s="19">
        <v>1081</v>
      </c>
      <c r="J7" s="19" t="s">
        <v>22</v>
      </c>
      <c r="K7" s="20">
        <v>8515643947</v>
      </c>
      <c r="L7" s="20">
        <v>2790880147</v>
      </c>
      <c r="M7" s="19">
        <v>273</v>
      </c>
      <c r="N7" s="21" t="s">
        <v>65</v>
      </c>
      <c r="O7" s="21">
        <v>44773</v>
      </c>
      <c r="P7" s="22">
        <v>0.93</v>
      </c>
      <c r="Q7" s="22">
        <v>0.91</v>
      </c>
      <c r="R7" s="21"/>
    </row>
    <row r="8" spans="1:18" ht="36.75" customHeight="1" thickBot="1" x14ac:dyDescent="0.3">
      <c r="A8" s="17" t="s">
        <v>71</v>
      </c>
      <c r="B8" s="18" t="s">
        <v>72</v>
      </c>
      <c r="C8" s="63" t="s">
        <v>73</v>
      </c>
      <c r="D8" s="19" t="s">
        <v>40</v>
      </c>
      <c r="E8" s="49" t="s">
        <v>41</v>
      </c>
      <c r="F8" s="19" t="s">
        <v>75</v>
      </c>
      <c r="G8" s="19" t="s">
        <v>15</v>
      </c>
      <c r="H8" s="19" t="s">
        <v>76</v>
      </c>
      <c r="I8" s="19">
        <v>1036</v>
      </c>
      <c r="J8" s="19" t="s">
        <v>22</v>
      </c>
      <c r="K8" s="20">
        <v>0</v>
      </c>
      <c r="L8" s="20">
        <v>0</v>
      </c>
      <c r="M8" s="19">
        <v>366</v>
      </c>
      <c r="N8" s="21" t="s">
        <v>77</v>
      </c>
      <c r="O8" s="21" t="s">
        <v>78</v>
      </c>
      <c r="P8" s="22">
        <v>0.97</v>
      </c>
      <c r="Q8" s="22">
        <v>0</v>
      </c>
      <c r="R8" s="21"/>
    </row>
    <row r="9" spans="1:18" ht="36.75" customHeight="1" thickBot="1" x14ac:dyDescent="0.3">
      <c r="A9" s="17" t="s">
        <v>79</v>
      </c>
      <c r="B9" s="18" t="s">
        <v>80</v>
      </c>
      <c r="C9" s="63" t="s">
        <v>81</v>
      </c>
      <c r="D9" s="19" t="s">
        <v>20</v>
      </c>
      <c r="E9" s="49" t="s">
        <v>82</v>
      </c>
      <c r="F9" s="19" t="s">
        <v>83</v>
      </c>
      <c r="G9" s="19" t="s">
        <v>15</v>
      </c>
      <c r="H9" s="19" t="s">
        <v>70</v>
      </c>
      <c r="I9" s="19">
        <v>1066</v>
      </c>
      <c r="J9" s="19" t="s">
        <v>22</v>
      </c>
      <c r="K9" s="20">
        <v>1036732670</v>
      </c>
      <c r="L9" s="20">
        <v>281620449</v>
      </c>
      <c r="M9" s="19">
        <f>270+212</f>
        <v>482</v>
      </c>
      <c r="N9" s="21" t="s">
        <v>77</v>
      </c>
      <c r="O9" s="21">
        <v>44773</v>
      </c>
      <c r="P9" s="22">
        <v>1</v>
      </c>
      <c r="Q9" s="22">
        <v>0.98499999999999999</v>
      </c>
      <c r="R9" s="21"/>
    </row>
    <row r="10" spans="1:18" ht="36.75" customHeight="1" thickBot="1" x14ac:dyDescent="0.3">
      <c r="A10" s="17" t="s">
        <v>84</v>
      </c>
      <c r="B10" s="18" t="s">
        <v>80</v>
      </c>
      <c r="C10" s="63" t="s">
        <v>85</v>
      </c>
      <c r="D10" s="19" t="s">
        <v>20</v>
      </c>
      <c r="E10" s="49" t="s">
        <v>82</v>
      </c>
      <c r="F10" s="19" t="s">
        <v>83</v>
      </c>
      <c r="G10" s="19" t="s">
        <v>15</v>
      </c>
      <c r="H10" s="19" t="s">
        <v>70</v>
      </c>
      <c r="I10" s="19">
        <v>1066</v>
      </c>
      <c r="J10" s="19" t="s">
        <v>22</v>
      </c>
      <c r="K10" s="20">
        <v>888259189</v>
      </c>
      <c r="L10" s="20">
        <v>237709271</v>
      </c>
      <c r="M10" s="19">
        <v>270</v>
      </c>
      <c r="N10" s="21" t="s">
        <v>77</v>
      </c>
      <c r="O10" s="21" t="s">
        <v>63</v>
      </c>
      <c r="P10" s="22">
        <v>0.96</v>
      </c>
      <c r="Q10" s="22">
        <v>0.96</v>
      </c>
      <c r="R10" s="21"/>
    </row>
    <row r="11" spans="1:18" ht="36.75" customHeight="1" thickBot="1" x14ac:dyDescent="0.3">
      <c r="A11" s="17" t="s">
        <v>86</v>
      </c>
      <c r="B11" s="18" t="s">
        <v>80</v>
      </c>
      <c r="C11" s="63" t="s">
        <v>87</v>
      </c>
      <c r="D11" s="19" t="s">
        <v>20</v>
      </c>
      <c r="E11" s="49" t="s">
        <v>82</v>
      </c>
      <c r="F11" s="19" t="s">
        <v>83</v>
      </c>
      <c r="G11" s="19" t="s">
        <v>15</v>
      </c>
      <c r="H11" s="19" t="s">
        <v>70</v>
      </c>
      <c r="I11" s="19">
        <v>1066</v>
      </c>
      <c r="J11" s="19" t="s">
        <v>22</v>
      </c>
      <c r="K11" s="20">
        <v>6939405622</v>
      </c>
      <c r="L11" s="20">
        <f>90000000+1634494572</f>
        <v>1724494572</v>
      </c>
      <c r="M11" s="19">
        <f>258+243</f>
        <v>501</v>
      </c>
      <c r="N11" s="21" t="s">
        <v>77</v>
      </c>
      <c r="O11" s="21">
        <v>44773</v>
      </c>
      <c r="P11" s="22">
        <v>0.96</v>
      </c>
      <c r="Q11" s="22">
        <v>0.96</v>
      </c>
      <c r="R11" s="21"/>
    </row>
    <row r="12" spans="1:18" ht="36.75" customHeight="1" thickBot="1" x14ac:dyDescent="0.3">
      <c r="A12" s="17" t="s">
        <v>88</v>
      </c>
      <c r="B12" s="18" t="s">
        <v>89</v>
      </c>
      <c r="C12" s="63" t="s">
        <v>90</v>
      </c>
      <c r="D12" s="19" t="s">
        <v>58</v>
      </c>
      <c r="E12" s="49" t="s">
        <v>41</v>
      </c>
      <c r="F12" s="19" t="s">
        <v>92</v>
      </c>
      <c r="G12" s="19" t="s">
        <v>15</v>
      </c>
      <c r="H12" s="19" t="s">
        <v>62</v>
      </c>
      <c r="I12" s="19">
        <v>1049</v>
      </c>
      <c r="J12" s="19" t="s">
        <v>22</v>
      </c>
      <c r="K12" s="20">
        <v>435332498</v>
      </c>
      <c r="L12" s="20">
        <f>107835296+40000000+102119366</f>
        <v>249954662</v>
      </c>
      <c r="M12" s="19">
        <f>212+60</f>
        <v>272</v>
      </c>
      <c r="N12" s="21" t="s">
        <v>94</v>
      </c>
      <c r="O12" s="21">
        <v>44773</v>
      </c>
      <c r="P12" s="22">
        <v>1</v>
      </c>
      <c r="Q12" s="22">
        <v>0.93</v>
      </c>
      <c r="R12" s="21"/>
    </row>
    <row r="13" spans="1:18" ht="36.75" customHeight="1" thickBot="1" x14ac:dyDescent="0.3">
      <c r="A13" s="17" t="s">
        <v>95</v>
      </c>
      <c r="B13" s="18" t="s">
        <v>93</v>
      </c>
      <c r="C13" s="63" t="s">
        <v>96</v>
      </c>
      <c r="D13" s="19" t="s">
        <v>67</v>
      </c>
      <c r="E13" s="49" t="s">
        <v>41</v>
      </c>
      <c r="F13" s="19" t="s">
        <v>98</v>
      </c>
      <c r="G13" s="19" t="s">
        <v>15</v>
      </c>
      <c r="H13" s="19" t="s">
        <v>62</v>
      </c>
      <c r="I13" s="19">
        <v>1048</v>
      </c>
      <c r="J13" s="19" t="s">
        <v>22</v>
      </c>
      <c r="K13" s="20">
        <v>979528426</v>
      </c>
      <c r="L13" s="20">
        <f>97351396+242182579+48566833</f>
        <v>388100808</v>
      </c>
      <c r="M13" s="19">
        <f>212+60</f>
        <v>272</v>
      </c>
      <c r="N13" s="21" t="s">
        <v>99</v>
      </c>
      <c r="O13" s="21">
        <v>44773</v>
      </c>
      <c r="P13" s="22">
        <v>0.95</v>
      </c>
      <c r="Q13" s="22">
        <v>0.88</v>
      </c>
      <c r="R13" s="21"/>
    </row>
    <row r="14" spans="1:18" ht="36.75" customHeight="1" thickBot="1" x14ac:dyDescent="0.3">
      <c r="A14" s="17" t="s">
        <v>100</v>
      </c>
      <c r="B14" s="18" t="s">
        <v>94</v>
      </c>
      <c r="C14" s="63" t="s">
        <v>101</v>
      </c>
      <c r="D14" s="19" t="s">
        <v>20</v>
      </c>
      <c r="E14" s="49" t="s">
        <v>41</v>
      </c>
      <c r="F14" s="19" t="s">
        <v>103</v>
      </c>
      <c r="G14" s="19" t="s">
        <v>15</v>
      </c>
      <c r="H14" s="19" t="s">
        <v>104</v>
      </c>
      <c r="I14" s="19">
        <v>1047</v>
      </c>
      <c r="J14" s="19" t="s">
        <v>22</v>
      </c>
      <c r="K14" s="20">
        <v>203599390</v>
      </c>
      <c r="L14" s="20">
        <f>12063554+20000000+43235773</f>
        <v>75299327</v>
      </c>
      <c r="M14" s="19">
        <v>364</v>
      </c>
      <c r="N14" s="23" t="s">
        <v>105</v>
      </c>
      <c r="O14" s="21">
        <v>44865</v>
      </c>
      <c r="P14" s="22">
        <v>0.91</v>
      </c>
      <c r="Q14" s="22">
        <v>0.9</v>
      </c>
      <c r="R14" s="21"/>
    </row>
    <row r="15" spans="1:18" ht="36.75" customHeight="1" thickBot="1" x14ac:dyDescent="0.3">
      <c r="A15" s="17" t="s">
        <v>106</v>
      </c>
      <c r="B15" s="18" t="s">
        <v>105</v>
      </c>
      <c r="C15" s="63" t="s">
        <v>107</v>
      </c>
      <c r="D15" s="19" t="s">
        <v>20</v>
      </c>
      <c r="E15" s="49" t="s">
        <v>108</v>
      </c>
      <c r="F15" s="19" t="s">
        <v>43</v>
      </c>
      <c r="G15" s="19" t="s">
        <v>15</v>
      </c>
      <c r="H15" s="19" t="s">
        <v>110</v>
      </c>
      <c r="I15" s="19">
        <v>1325</v>
      </c>
      <c r="J15" s="19" t="s">
        <v>22</v>
      </c>
      <c r="K15" s="20">
        <v>4064127086</v>
      </c>
      <c r="L15" s="20">
        <v>87563495</v>
      </c>
      <c r="M15" s="19">
        <v>0</v>
      </c>
      <c r="N15" s="21" t="s">
        <v>109</v>
      </c>
      <c r="O15" s="21" t="s">
        <v>112</v>
      </c>
      <c r="P15" s="22">
        <v>0.98</v>
      </c>
      <c r="Q15" s="22">
        <v>0.96</v>
      </c>
      <c r="R15" s="21"/>
    </row>
    <row r="16" spans="1:18" ht="36.75" customHeight="1" thickBot="1" x14ac:dyDescent="0.3">
      <c r="A16" s="17" t="s">
        <v>113</v>
      </c>
      <c r="B16" s="18" t="s">
        <v>114</v>
      </c>
      <c r="C16" s="63" t="s">
        <v>115</v>
      </c>
      <c r="D16" s="19" t="s">
        <v>116</v>
      </c>
      <c r="E16" s="49" t="s">
        <v>41</v>
      </c>
      <c r="F16" s="19" t="s">
        <v>117</v>
      </c>
      <c r="G16" s="19" t="s">
        <v>15</v>
      </c>
      <c r="H16" s="19" t="s">
        <v>118</v>
      </c>
      <c r="I16" s="19">
        <v>1101</v>
      </c>
      <c r="J16" s="19" t="s">
        <v>22</v>
      </c>
      <c r="K16" s="20">
        <v>32289810</v>
      </c>
      <c r="L16" s="20">
        <v>6691860</v>
      </c>
      <c r="M16" s="19">
        <v>270</v>
      </c>
      <c r="N16" s="21" t="s">
        <v>119</v>
      </c>
      <c r="O16" s="21" t="s">
        <v>63</v>
      </c>
      <c r="P16" s="22">
        <v>0.96</v>
      </c>
      <c r="Q16" s="22">
        <v>0.9</v>
      </c>
      <c r="R16" s="21"/>
    </row>
    <row r="17" spans="1:18" ht="36.75" customHeight="1" thickBot="1" x14ac:dyDescent="0.3">
      <c r="A17" s="17" t="s">
        <v>120</v>
      </c>
      <c r="B17" s="18" t="s">
        <v>114</v>
      </c>
      <c r="C17" s="63" t="s">
        <v>121</v>
      </c>
      <c r="D17" s="19" t="s">
        <v>67</v>
      </c>
      <c r="E17" s="49" t="s">
        <v>41</v>
      </c>
      <c r="F17" s="19" t="s">
        <v>122</v>
      </c>
      <c r="G17" s="19" t="s">
        <v>15</v>
      </c>
      <c r="H17" s="19" t="s">
        <v>62</v>
      </c>
      <c r="I17" s="19">
        <v>1038</v>
      </c>
      <c r="J17" s="19" t="s">
        <v>22</v>
      </c>
      <c r="K17" s="20">
        <v>2516895222</v>
      </c>
      <c r="L17" s="20">
        <f>89395534+137635202+537820612</f>
        <v>764851348</v>
      </c>
      <c r="M17" s="19">
        <f>60+213</f>
        <v>273</v>
      </c>
      <c r="N17" s="21" t="s">
        <v>123</v>
      </c>
      <c r="O17" s="21">
        <v>44773</v>
      </c>
      <c r="P17" s="22">
        <v>0.95</v>
      </c>
      <c r="Q17" s="22">
        <v>0.84</v>
      </c>
      <c r="R17" s="21"/>
    </row>
    <row r="18" spans="1:18" ht="36.75" customHeight="1" thickBot="1" x14ac:dyDescent="0.3">
      <c r="A18" s="17" t="s">
        <v>124</v>
      </c>
      <c r="B18" s="18" t="s">
        <v>119</v>
      </c>
      <c r="C18" s="63" t="s">
        <v>125</v>
      </c>
      <c r="D18" s="19" t="s">
        <v>116</v>
      </c>
      <c r="E18" s="49" t="s">
        <v>41</v>
      </c>
      <c r="F18" s="19" t="s">
        <v>126</v>
      </c>
      <c r="G18" s="19" t="s">
        <v>15</v>
      </c>
      <c r="H18" s="19" t="s">
        <v>62</v>
      </c>
      <c r="I18" s="19">
        <v>1039</v>
      </c>
      <c r="J18" s="19" t="s">
        <v>22</v>
      </c>
      <c r="K18" s="20">
        <v>77737950</v>
      </c>
      <c r="L18" s="20">
        <v>0</v>
      </c>
      <c r="M18" s="19">
        <f>212+60</f>
        <v>272</v>
      </c>
      <c r="N18" s="21" t="s">
        <v>123</v>
      </c>
      <c r="O18" s="21">
        <v>44773</v>
      </c>
      <c r="P18" s="22">
        <v>0.95</v>
      </c>
      <c r="Q18" s="22">
        <v>0.2</v>
      </c>
      <c r="R18" s="21"/>
    </row>
    <row r="19" spans="1:18" ht="36.75" customHeight="1" thickBot="1" x14ac:dyDescent="0.3">
      <c r="A19" s="17" t="s">
        <v>127</v>
      </c>
      <c r="B19" s="18" t="s">
        <v>119</v>
      </c>
      <c r="C19" s="63" t="s">
        <v>128</v>
      </c>
      <c r="D19" s="19" t="s">
        <v>67</v>
      </c>
      <c r="E19" s="49" t="s">
        <v>41</v>
      </c>
      <c r="F19" s="19" t="s">
        <v>129</v>
      </c>
      <c r="G19" s="19" t="s">
        <v>15</v>
      </c>
      <c r="H19" s="19" t="s">
        <v>62</v>
      </c>
      <c r="I19" s="19">
        <v>1039</v>
      </c>
      <c r="J19" s="19" t="s">
        <v>22</v>
      </c>
      <c r="K19" s="20">
        <v>830406580</v>
      </c>
      <c r="L19" s="20">
        <f>51631351+73013271+185046761</f>
        <v>309691383</v>
      </c>
      <c r="M19" s="19">
        <f>60+212</f>
        <v>272</v>
      </c>
      <c r="N19" s="21" t="s">
        <v>123</v>
      </c>
      <c r="O19" s="21">
        <v>44773</v>
      </c>
      <c r="P19" s="22">
        <v>0.95</v>
      </c>
      <c r="Q19" s="22">
        <v>0.86</v>
      </c>
      <c r="R19" s="21"/>
    </row>
    <row r="20" spans="1:18" ht="36.75" customHeight="1" thickBot="1" x14ac:dyDescent="0.3">
      <c r="A20" s="17" t="s">
        <v>130</v>
      </c>
      <c r="B20" s="18" t="s">
        <v>119</v>
      </c>
      <c r="C20" s="63" t="s">
        <v>131</v>
      </c>
      <c r="D20" s="19" t="s">
        <v>67</v>
      </c>
      <c r="E20" s="49" t="s">
        <v>41</v>
      </c>
      <c r="F20" s="19" t="s">
        <v>132</v>
      </c>
      <c r="G20" s="19" t="s">
        <v>43</v>
      </c>
      <c r="H20" s="19" t="s">
        <v>15</v>
      </c>
      <c r="I20" s="19">
        <v>943</v>
      </c>
      <c r="J20" s="19" t="s">
        <v>22</v>
      </c>
      <c r="K20" s="20">
        <v>67335112067</v>
      </c>
      <c r="L20" s="20">
        <v>0</v>
      </c>
      <c r="M20" s="19">
        <v>362</v>
      </c>
      <c r="N20" s="21" t="s">
        <v>134</v>
      </c>
      <c r="O20" s="21">
        <v>44769</v>
      </c>
      <c r="P20" s="22">
        <v>0.9</v>
      </c>
      <c r="Q20" s="22">
        <v>0.77</v>
      </c>
      <c r="R20" s="21"/>
    </row>
    <row r="21" spans="1:18" ht="36.75" customHeight="1" thickBot="1" x14ac:dyDescent="0.3">
      <c r="A21" s="17" t="s">
        <v>135</v>
      </c>
      <c r="B21" s="18" t="s">
        <v>119</v>
      </c>
      <c r="C21" s="63" t="s">
        <v>136</v>
      </c>
      <c r="D21" s="19" t="s">
        <v>58</v>
      </c>
      <c r="E21" s="49" t="s">
        <v>41</v>
      </c>
      <c r="F21" s="19" t="s">
        <v>138</v>
      </c>
      <c r="G21" s="19" t="s">
        <v>15</v>
      </c>
      <c r="H21" s="19" t="s">
        <v>70</v>
      </c>
      <c r="I21" s="19">
        <v>1036</v>
      </c>
      <c r="J21" s="19" t="s">
        <v>22</v>
      </c>
      <c r="K21" s="20">
        <v>228108440</v>
      </c>
      <c r="L21" s="20">
        <f>79000000+44000000</f>
        <v>123000000</v>
      </c>
      <c r="M21" s="19">
        <v>31</v>
      </c>
      <c r="N21" s="21" t="s">
        <v>134</v>
      </c>
      <c r="O21" s="21">
        <v>44531</v>
      </c>
      <c r="P21" s="22">
        <v>0.93</v>
      </c>
      <c r="Q21" s="22">
        <v>0.51</v>
      </c>
      <c r="R21" s="21"/>
    </row>
    <row r="22" spans="1:18" ht="36.75" customHeight="1" thickBot="1" x14ac:dyDescent="0.3">
      <c r="A22" s="17" t="s">
        <v>139</v>
      </c>
      <c r="B22" s="18" t="s">
        <v>123</v>
      </c>
      <c r="C22" s="63" t="s">
        <v>140</v>
      </c>
      <c r="D22" s="19" t="s">
        <v>20</v>
      </c>
      <c r="E22" s="49" t="s">
        <v>41</v>
      </c>
      <c r="F22" s="19" t="s">
        <v>141</v>
      </c>
      <c r="G22" s="19" t="s">
        <v>15</v>
      </c>
      <c r="H22" s="19" t="s">
        <v>70</v>
      </c>
      <c r="I22" s="19">
        <v>1039</v>
      </c>
      <c r="J22" s="19" t="s">
        <v>22</v>
      </c>
      <c r="K22" s="20">
        <v>962469840</v>
      </c>
      <c r="L22" s="20">
        <f>47351506+204387350</f>
        <v>251738856</v>
      </c>
      <c r="M22" s="19">
        <f>60+212</f>
        <v>272</v>
      </c>
      <c r="N22" s="21" t="s">
        <v>123</v>
      </c>
      <c r="O22" s="21">
        <v>44773</v>
      </c>
      <c r="P22" s="22">
        <v>0.81</v>
      </c>
      <c r="Q22" s="22">
        <v>0.83</v>
      </c>
      <c r="R22" s="21"/>
    </row>
    <row r="23" spans="1:18" ht="36.75" customHeight="1" thickBot="1" x14ac:dyDescent="0.3">
      <c r="A23" s="17" t="s">
        <v>142</v>
      </c>
      <c r="B23" s="18" t="s">
        <v>123</v>
      </c>
      <c r="C23" s="63" t="s">
        <v>143</v>
      </c>
      <c r="D23" s="19" t="s">
        <v>58</v>
      </c>
      <c r="E23" s="49" t="s">
        <v>41</v>
      </c>
      <c r="F23" s="19" t="s">
        <v>144</v>
      </c>
      <c r="G23" s="19" t="s">
        <v>15</v>
      </c>
      <c r="H23" s="19" t="s">
        <v>62</v>
      </c>
      <c r="I23" s="19">
        <v>1039</v>
      </c>
      <c r="J23" s="19" t="s">
        <v>22</v>
      </c>
      <c r="K23" s="20">
        <v>356070989</v>
      </c>
      <c r="L23" s="20">
        <f>9875722+35394590</f>
        <v>45270312</v>
      </c>
      <c r="M23" s="19">
        <f>60+212</f>
        <v>272</v>
      </c>
      <c r="N23" s="21" t="s">
        <v>123</v>
      </c>
      <c r="O23" s="21">
        <v>44773</v>
      </c>
      <c r="P23" s="22">
        <v>0.95</v>
      </c>
      <c r="Q23" s="22">
        <v>0.6</v>
      </c>
      <c r="R23" s="21"/>
    </row>
    <row r="24" spans="1:18" ht="36.75" customHeight="1" thickBot="1" x14ac:dyDescent="0.3">
      <c r="A24" s="17" t="s">
        <v>145</v>
      </c>
      <c r="B24" s="18" t="s">
        <v>123</v>
      </c>
      <c r="C24" s="63" t="s">
        <v>146</v>
      </c>
      <c r="D24" s="19" t="s">
        <v>67</v>
      </c>
      <c r="E24" s="49" t="s">
        <v>147</v>
      </c>
      <c r="F24" s="19" t="s">
        <v>148</v>
      </c>
      <c r="G24" s="19" t="s">
        <v>150</v>
      </c>
      <c r="H24" s="19" t="s">
        <v>15</v>
      </c>
      <c r="I24" s="19">
        <v>1039</v>
      </c>
      <c r="J24" s="19" t="s">
        <v>22</v>
      </c>
      <c r="K24" s="20">
        <v>6464723502</v>
      </c>
      <c r="L24" s="20">
        <v>1547664986</v>
      </c>
      <c r="M24" s="19">
        <f>293+74</f>
        <v>367</v>
      </c>
      <c r="N24" s="21" t="s">
        <v>123</v>
      </c>
      <c r="O24" s="21">
        <v>44780</v>
      </c>
      <c r="P24" s="22">
        <v>0.98</v>
      </c>
      <c r="Q24" s="22">
        <v>0.84</v>
      </c>
      <c r="R24" s="21"/>
    </row>
    <row r="25" spans="1:18" ht="36.75" customHeight="1" thickBot="1" x14ac:dyDescent="0.3">
      <c r="A25" s="17" t="s">
        <v>151</v>
      </c>
      <c r="B25" s="18" t="s">
        <v>123</v>
      </c>
      <c r="C25" s="63" t="s">
        <v>152</v>
      </c>
      <c r="D25" s="19" t="s">
        <v>67</v>
      </c>
      <c r="E25" s="49" t="s">
        <v>153</v>
      </c>
      <c r="F25" s="19" t="s">
        <v>154</v>
      </c>
      <c r="G25" s="19" t="s">
        <v>15</v>
      </c>
      <c r="H25" s="19" t="s">
        <v>76</v>
      </c>
      <c r="I25" s="19">
        <v>1037</v>
      </c>
      <c r="J25" s="19" t="s">
        <v>22</v>
      </c>
      <c r="K25" s="20">
        <v>45988156867</v>
      </c>
      <c r="L25" s="20">
        <v>0</v>
      </c>
      <c r="M25" s="19">
        <v>365</v>
      </c>
      <c r="N25" s="21" t="s">
        <v>156</v>
      </c>
      <c r="O25" s="21" t="s">
        <v>78</v>
      </c>
      <c r="P25" s="22">
        <v>0.97</v>
      </c>
      <c r="Q25" s="22">
        <v>0.99</v>
      </c>
      <c r="R25" s="21"/>
    </row>
    <row r="26" spans="1:18" ht="36.75" customHeight="1" thickBot="1" x14ac:dyDescent="0.3">
      <c r="A26" s="17" t="s">
        <v>157</v>
      </c>
      <c r="B26" s="18" t="s">
        <v>123</v>
      </c>
      <c r="C26" s="63" t="s">
        <v>158</v>
      </c>
      <c r="D26" s="19" t="s">
        <v>67</v>
      </c>
      <c r="E26" s="49" t="s">
        <v>147</v>
      </c>
      <c r="F26" s="19" t="s">
        <v>159</v>
      </c>
      <c r="G26" s="19" t="s">
        <v>160</v>
      </c>
      <c r="H26" s="19" t="s">
        <v>15</v>
      </c>
      <c r="I26" s="19">
        <v>1088</v>
      </c>
      <c r="J26" s="19" t="s">
        <v>22</v>
      </c>
      <c r="K26" s="20">
        <v>6248255300</v>
      </c>
      <c r="L26" s="20">
        <v>0</v>
      </c>
      <c r="M26" s="19">
        <v>0</v>
      </c>
      <c r="N26" s="21" t="s">
        <v>123</v>
      </c>
      <c r="O26" s="21" t="s">
        <v>162</v>
      </c>
      <c r="P26" s="22">
        <v>0.87729999999999997</v>
      </c>
      <c r="Q26" s="22">
        <v>0.26076723305464167</v>
      </c>
      <c r="R26" s="21"/>
    </row>
    <row r="27" spans="1:18" ht="36.75" customHeight="1" thickBot="1" x14ac:dyDescent="0.3">
      <c r="A27" s="17" t="s">
        <v>163</v>
      </c>
      <c r="B27" s="18" t="s">
        <v>123</v>
      </c>
      <c r="C27" s="63" t="s">
        <v>158</v>
      </c>
      <c r="D27" s="19" t="s">
        <v>40</v>
      </c>
      <c r="E27" s="49" t="s">
        <v>108</v>
      </c>
      <c r="F27" s="19" t="s">
        <v>160</v>
      </c>
      <c r="G27" s="19" t="s">
        <v>15</v>
      </c>
      <c r="H27" s="19" t="s">
        <v>164</v>
      </c>
      <c r="I27" s="19">
        <v>1088</v>
      </c>
      <c r="J27" s="19" t="s">
        <v>22</v>
      </c>
      <c r="K27" s="20">
        <v>449107428</v>
      </c>
      <c r="L27" s="20">
        <v>0</v>
      </c>
      <c r="M27" s="19">
        <v>0</v>
      </c>
      <c r="N27" s="21" t="s">
        <v>123</v>
      </c>
      <c r="O27" s="21" t="s">
        <v>162</v>
      </c>
      <c r="P27" s="22">
        <v>4.2299999999999997E-2</v>
      </c>
      <c r="Q27" s="22">
        <v>0.16773226917101891</v>
      </c>
      <c r="R27" s="21"/>
    </row>
    <row r="28" spans="1:18" ht="36.75" customHeight="1" thickBot="1" x14ac:dyDescent="0.3">
      <c r="A28" s="17" t="s">
        <v>165</v>
      </c>
      <c r="B28" s="18" t="s">
        <v>166</v>
      </c>
      <c r="C28" s="63" t="s">
        <v>167</v>
      </c>
      <c r="D28" s="19" t="s">
        <v>58</v>
      </c>
      <c r="E28" s="49" t="s">
        <v>41</v>
      </c>
      <c r="F28" s="19" t="s">
        <v>168</v>
      </c>
      <c r="G28" s="19" t="s">
        <v>15</v>
      </c>
      <c r="H28" s="19" t="s">
        <v>170</v>
      </c>
      <c r="I28" s="19">
        <v>666</v>
      </c>
      <c r="J28" s="19" t="s">
        <v>22</v>
      </c>
      <c r="K28" s="20">
        <v>790845072</v>
      </c>
      <c r="L28" s="20">
        <f>12000000+427293186</f>
        <v>439293186</v>
      </c>
      <c r="M28" s="19">
        <f>75+326</f>
        <v>401</v>
      </c>
      <c r="N28" s="21" t="s">
        <v>169</v>
      </c>
      <c r="O28" s="21">
        <v>44718</v>
      </c>
      <c r="P28" s="22">
        <v>0.96</v>
      </c>
      <c r="Q28" s="22">
        <v>0.84</v>
      </c>
      <c r="R28" s="21"/>
    </row>
    <row r="29" spans="1:18" ht="36.75" customHeight="1" thickBot="1" x14ac:dyDescent="0.3">
      <c r="A29" s="17" t="s">
        <v>171</v>
      </c>
      <c r="B29" s="18" t="s">
        <v>172</v>
      </c>
      <c r="C29" s="63" t="s">
        <v>173</v>
      </c>
      <c r="D29" s="19" t="s">
        <v>20</v>
      </c>
      <c r="E29" s="49" t="s">
        <v>82</v>
      </c>
      <c r="F29" s="19" t="s">
        <v>175</v>
      </c>
      <c r="G29" s="19" t="s">
        <v>15</v>
      </c>
      <c r="H29" s="19" t="s">
        <v>177</v>
      </c>
      <c r="I29" s="19">
        <v>1019</v>
      </c>
      <c r="J29" s="19" t="s">
        <v>22</v>
      </c>
      <c r="K29" s="20">
        <v>12904834814</v>
      </c>
      <c r="L29" s="20">
        <v>1965780338.5</v>
      </c>
      <c r="M29" s="19">
        <v>150</v>
      </c>
      <c r="N29" s="21" t="s">
        <v>176</v>
      </c>
      <c r="O29" s="21">
        <v>44895</v>
      </c>
      <c r="P29" s="22">
        <v>0.95</v>
      </c>
      <c r="Q29" s="22">
        <v>0.94</v>
      </c>
      <c r="R29" s="21"/>
    </row>
    <row r="30" spans="1:18" ht="36.75" customHeight="1" thickBot="1" x14ac:dyDescent="0.3">
      <c r="A30" s="17" t="s">
        <v>178</v>
      </c>
      <c r="B30" s="18" t="s">
        <v>179</v>
      </c>
      <c r="C30" s="63" t="s">
        <v>180</v>
      </c>
      <c r="D30" s="19" t="s">
        <v>67</v>
      </c>
      <c r="E30" s="49" t="s">
        <v>41</v>
      </c>
      <c r="F30" s="19" t="s">
        <v>181</v>
      </c>
      <c r="G30" s="19" t="s">
        <v>15</v>
      </c>
      <c r="H30" s="19" t="s">
        <v>183</v>
      </c>
      <c r="I30" s="19">
        <v>463</v>
      </c>
      <c r="J30" s="19" t="s">
        <v>22</v>
      </c>
      <c r="K30" s="20">
        <v>7190000000</v>
      </c>
      <c r="L30" s="20">
        <v>0</v>
      </c>
      <c r="M30" s="19">
        <v>420</v>
      </c>
      <c r="N30" s="21" t="s">
        <v>182</v>
      </c>
      <c r="O30" s="21" t="s">
        <v>184</v>
      </c>
      <c r="P30" s="22">
        <v>0.89</v>
      </c>
      <c r="Q30" s="22">
        <v>0.75</v>
      </c>
      <c r="R30" s="21"/>
    </row>
    <row r="31" spans="1:18" ht="36.75" customHeight="1" thickBot="1" x14ac:dyDescent="0.3">
      <c r="A31" s="17" t="s">
        <v>185</v>
      </c>
      <c r="B31" s="18" t="s">
        <v>186</v>
      </c>
      <c r="C31" s="63" t="s">
        <v>187</v>
      </c>
      <c r="D31" s="19" t="s">
        <v>40</v>
      </c>
      <c r="E31" s="49" t="s">
        <v>188</v>
      </c>
      <c r="F31" s="19" t="s">
        <v>189</v>
      </c>
      <c r="G31" s="19" t="s">
        <v>15</v>
      </c>
      <c r="H31" s="19" t="s">
        <v>183</v>
      </c>
      <c r="I31" s="19">
        <v>382</v>
      </c>
      <c r="J31" s="19" t="s">
        <v>22</v>
      </c>
      <c r="K31" s="20">
        <v>249999896</v>
      </c>
      <c r="L31" s="20">
        <v>0</v>
      </c>
      <c r="M31" s="19">
        <v>543</v>
      </c>
      <c r="N31" s="21" t="s">
        <v>190</v>
      </c>
      <c r="O31" s="21">
        <v>44773</v>
      </c>
      <c r="P31" s="22">
        <v>1</v>
      </c>
      <c r="Q31" s="22">
        <v>0.54</v>
      </c>
      <c r="R31" s="21"/>
    </row>
    <row r="32" spans="1:18" ht="36.75" customHeight="1" thickBot="1" x14ac:dyDescent="0.3">
      <c r="A32" s="17" t="s">
        <v>191</v>
      </c>
      <c r="B32" s="18" t="s">
        <v>192</v>
      </c>
      <c r="C32" s="63" t="s">
        <v>193</v>
      </c>
      <c r="D32" s="19" t="s">
        <v>67</v>
      </c>
      <c r="E32" s="49" t="s">
        <v>147</v>
      </c>
      <c r="F32" s="19" t="s">
        <v>195</v>
      </c>
      <c r="G32" s="19" t="s">
        <v>15</v>
      </c>
      <c r="H32" s="19" t="s">
        <v>196</v>
      </c>
      <c r="I32" s="19">
        <v>336</v>
      </c>
      <c r="J32" s="19" t="s">
        <v>22</v>
      </c>
      <c r="K32" s="20">
        <v>1001601293</v>
      </c>
      <c r="L32" s="20">
        <v>325107628</v>
      </c>
      <c r="M32" s="19">
        <v>100</v>
      </c>
      <c r="N32" s="21" t="s">
        <v>197</v>
      </c>
      <c r="O32" s="21" t="s">
        <v>198</v>
      </c>
      <c r="P32" s="22">
        <v>0.99</v>
      </c>
      <c r="Q32" s="22">
        <v>0.93400000000000005</v>
      </c>
      <c r="R32" s="21"/>
    </row>
    <row r="33" spans="1:18" ht="36.75" customHeight="1" thickBot="1" x14ac:dyDescent="0.3">
      <c r="A33" s="17" t="s">
        <v>199</v>
      </c>
      <c r="B33" s="18">
        <v>43825</v>
      </c>
      <c r="C33" s="64" t="s">
        <v>200</v>
      </c>
      <c r="D33" s="54" t="s">
        <v>67</v>
      </c>
      <c r="E33" s="50" t="s">
        <v>147</v>
      </c>
      <c r="F33" s="55" t="s">
        <v>201</v>
      </c>
      <c r="G33" s="54"/>
      <c r="H33" s="55" t="s">
        <v>196</v>
      </c>
      <c r="I33" s="56">
        <v>336</v>
      </c>
      <c r="J33" s="54" t="s">
        <v>22</v>
      </c>
      <c r="K33" s="20">
        <v>3190366118</v>
      </c>
      <c r="L33" s="57">
        <v>184565856</v>
      </c>
      <c r="M33" s="54">
        <v>193</v>
      </c>
      <c r="N33" s="21">
        <v>43829</v>
      </c>
      <c r="O33" s="21">
        <v>44739</v>
      </c>
      <c r="P33" s="24">
        <v>1</v>
      </c>
      <c r="Q33" s="24">
        <v>1</v>
      </c>
      <c r="R33" s="21"/>
    </row>
    <row r="34" spans="1:18" ht="36.75" customHeight="1" thickBot="1" x14ac:dyDescent="0.3">
      <c r="A34" s="17" t="s">
        <v>202</v>
      </c>
      <c r="B34" s="18" t="s">
        <v>197</v>
      </c>
      <c r="C34" s="63" t="s">
        <v>203</v>
      </c>
      <c r="D34" s="19" t="s">
        <v>58</v>
      </c>
      <c r="E34" s="49" t="s">
        <v>41</v>
      </c>
      <c r="F34" s="19" t="s">
        <v>204</v>
      </c>
      <c r="G34" s="19" t="s">
        <v>15</v>
      </c>
      <c r="H34" s="19" t="s">
        <v>205</v>
      </c>
      <c r="I34" s="19">
        <v>822</v>
      </c>
      <c r="J34" s="19" t="s">
        <v>22</v>
      </c>
      <c r="K34" s="20">
        <v>13000000</v>
      </c>
      <c r="L34" s="20">
        <v>0</v>
      </c>
      <c r="M34" s="19">
        <v>130</v>
      </c>
      <c r="N34" s="21" t="s">
        <v>206</v>
      </c>
      <c r="O34" s="21" t="s">
        <v>63</v>
      </c>
      <c r="P34" s="22">
        <v>0.94</v>
      </c>
      <c r="Q34" s="22">
        <v>0.75</v>
      </c>
      <c r="R34" s="21"/>
    </row>
    <row r="35" spans="1:18" ht="36.75" customHeight="1" thickBot="1" x14ac:dyDescent="0.3">
      <c r="A35" s="17" t="s">
        <v>207</v>
      </c>
      <c r="B35" s="18" t="s">
        <v>197</v>
      </c>
      <c r="C35" s="63" t="s">
        <v>208</v>
      </c>
      <c r="D35" s="19" t="s">
        <v>40</v>
      </c>
      <c r="E35" s="49" t="s">
        <v>188</v>
      </c>
      <c r="F35" s="19" t="s">
        <v>209</v>
      </c>
      <c r="G35" s="19" t="s">
        <v>15</v>
      </c>
      <c r="H35" s="19" t="s">
        <v>183</v>
      </c>
      <c r="I35" s="19">
        <v>716</v>
      </c>
      <c r="J35" s="19" t="s">
        <v>22</v>
      </c>
      <c r="K35" s="20">
        <v>1877463782</v>
      </c>
      <c r="L35" s="20">
        <v>0</v>
      </c>
      <c r="M35" s="19">
        <f>90+277</f>
        <v>367</v>
      </c>
      <c r="N35" s="21" t="s">
        <v>206</v>
      </c>
      <c r="O35" s="21">
        <v>44912</v>
      </c>
      <c r="P35" s="22">
        <v>1</v>
      </c>
      <c r="Q35" s="22">
        <v>0.88</v>
      </c>
      <c r="R35" s="21"/>
    </row>
    <row r="36" spans="1:18" ht="36.75" customHeight="1" thickBot="1" x14ac:dyDescent="0.3">
      <c r="A36" s="17" t="s">
        <v>210</v>
      </c>
      <c r="B36" s="18" t="s">
        <v>197</v>
      </c>
      <c r="C36" s="63" t="s">
        <v>211</v>
      </c>
      <c r="D36" s="19" t="s">
        <v>40</v>
      </c>
      <c r="E36" s="49" t="s">
        <v>108</v>
      </c>
      <c r="F36" s="19" t="s">
        <v>212</v>
      </c>
      <c r="G36" s="19" t="s">
        <v>15</v>
      </c>
      <c r="H36" s="19" t="s">
        <v>213</v>
      </c>
      <c r="I36" s="19">
        <v>336</v>
      </c>
      <c r="J36" s="19" t="s">
        <v>22</v>
      </c>
      <c r="K36" s="20">
        <v>218898400</v>
      </c>
      <c r="L36" s="20">
        <v>25797144</v>
      </c>
      <c r="M36" s="19">
        <v>272</v>
      </c>
      <c r="N36" s="21" t="s">
        <v>206</v>
      </c>
      <c r="O36" s="21">
        <v>44770</v>
      </c>
      <c r="P36" s="25">
        <v>0.97</v>
      </c>
      <c r="Q36" s="25">
        <v>0.97</v>
      </c>
      <c r="R36" s="21"/>
    </row>
    <row r="37" spans="1:18" ht="36.75" customHeight="1" thickBot="1" x14ac:dyDescent="0.3">
      <c r="A37" s="17" t="s">
        <v>214</v>
      </c>
      <c r="B37" s="18" t="s">
        <v>215</v>
      </c>
      <c r="C37" s="63" t="s">
        <v>217</v>
      </c>
      <c r="D37" s="19" t="s">
        <v>58</v>
      </c>
      <c r="E37" s="49" t="s">
        <v>41</v>
      </c>
      <c r="F37" s="19" t="s">
        <v>218</v>
      </c>
      <c r="G37" s="19" t="s">
        <v>15</v>
      </c>
      <c r="H37" s="19" t="s">
        <v>219</v>
      </c>
      <c r="I37" s="19">
        <v>182</v>
      </c>
      <c r="J37" s="19" t="s">
        <v>22</v>
      </c>
      <c r="K37" s="20">
        <v>130557536</v>
      </c>
      <c r="L37" s="20">
        <v>0</v>
      </c>
      <c r="M37" s="19">
        <v>301</v>
      </c>
      <c r="N37" s="21" t="s">
        <v>215</v>
      </c>
      <c r="O37" s="21" t="s">
        <v>220</v>
      </c>
      <c r="P37" s="22">
        <v>1</v>
      </c>
      <c r="Q37" s="22">
        <v>0.83</v>
      </c>
      <c r="R37" s="21"/>
    </row>
    <row r="38" spans="1:18" ht="36.75" customHeight="1" thickBot="1" x14ac:dyDescent="0.3">
      <c r="A38" s="17" t="s">
        <v>221</v>
      </c>
      <c r="B38" s="18" t="s">
        <v>222</v>
      </c>
      <c r="C38" s="63" t="s">
        <v>224</v>
      </c>
      <c r="D38" s="19" t="s">
        <v>58</v>
      </c>
      <c r="E38" s="49" t="s">
        <v>59</v>
      </c>
      <c r="F38" s="19" t="s">
        <v>225</v>
      </c>
      <c r="G38" s="19" t="s">
        <v>15</v>
      </c>
      <c r="H38" s="19" t="s">
        <v>70</v>
      </c>
      <c r="I38" s="19">
        <v>596</v>
      </c>
      <c r="J38" s="19" t="s">
        <v>22</v>
      </c>
      <c r="K38" s="20">
        <v>1331391631</v>
      </c>
      <c r="L38" s="20">
        <v>0</v>
      </c>
      <c r="M38" s="19">
        <v>180</v>
      </c>
      <c r="N38" s="21" t="s">
        <v>226</v>
      </c>
      <c r="O38" s="21">
        <v>44926</v>
      </c>
      <c r="P38" s="22">
        <v>0.42</v>
      </c>
      <c r="Q38" s="22">
        <v>0.33</v>
      </c>
      <c r="R38" s="21"/>
    </row>
    <row r="39" spans="1:18" ht="36.75" customHeight="1" thickBot="1" x14ac:dyDescent="0.3">
      <c r="A39" s="17" t="s">
        <v>227</v>
      </c>
      <c r="B39" s="18" t="s">
        <v>228</v>
      </c>
      <c r="C39" s="63" t="s">
        <v>229</v>
      </c>
      <c r="D39" s="19" t="s">
        <v>58</v>
      </c>
      <c r="E39" s="49" t="s">
        <v>41</v>
      </c>
      <c r="F39" s="19" t="s">
        <v>230</v>
      </c>
      <c r="G39" s="19" t="s">
        <v>15</v>
      </c>
      <c r="H39" s="19" t="s">
        <v>231</v>
      </c>
      <c r="I39" s="19">
        <v>587</v>
      </c>
      <c r="J39" s="19" t="s">
        <v>22</v>
      </c>
      <c r="K39" s="20">
        <v>3002095018</v>
      </c>
      <c r="L39" s="20">
        <v>0</v>
      </c>
      <c r="M39" s="19">
        <v>0</v>
      </c>
      <c r="N39" s="21" t="s">
        <v>232</v>
      </c>
      <c r="O39" s="21" t="s">
        <v>233</v>
      </c>
      <c r="P39" s="22" t="s">
        <v>1448</v>
      </c>
      <c r="Q39" s="22" t="s">
        <v>1448</v>
      </c>
      <c r="R39" s="21"/>
    </row>
    <row r="40" spans="1:18" ht="36.75" customHeight="1" thickBot="1" x14ac:dyDescent="0.3">
      <c r="A40" s="17" t="s">
        <v>234</v>
      </c>
      <c r="B40" s="18" t="s">
        <v>235</v>
      </c>
      <c r="C40" s="63" t="s">
        <v>237</v>
      </c>
      <c r="D40" s="19" t="s">
        <v>58</v>
      </c>
      <c r="E40" s="49" t="s">
        <v>41</v>
      </c>
      <c r="F40" s="19" t="s">
        <v>238</v>
      </c>
      <c r="G40" s="19" t="s">
        <v>15</v>
      </c>
      <c r="H40" s="19" t="s">
        <v>240</v>
      </c>
      <c r="I40" s="19">
        <v>44774</v>
      </c>
      <c r="J40" s="19" t="s">
        <v>22</v>
      </c>
      <c r="K40" s="20">
        <v>21310853120</v>
      </c>
      <c r="L40" s="20">
        <v>2384944545.4899998</v>
      </c>
      <c r="M40" s="19">
        <v>153</v>
      </c>
      <c r="N40" s="21" t="s">
        <v>241</v>
      </c>
      <c r="O40" s="21">
        <v>44926</v>
      </c>
      <c r="P40" s="22">
        <v>0.84</v>
      </c>
      <c r="Q40" s="22">
        <v>0.76</v>
      </c>
      <c r="R40" s="21"/>
    </row>
    <row r="41" spans="1:18" ht="36.75" customHeight="1" thickBot="1" x14ac:dyDescent="0.3">
      <c r="A41" s="17" t="s">
        <v>242</v>
      </c>
      <c r="B41" s="18" t="s">
        <v>243</v>
      </c>
      <c r="C41" s="63" t="s">
        <v>244</v>
      </c>
      <c r="D41" s="19" t="s">
        <v>58</v>
      </c>
      <c r="E41" s="49" t="s">
        <v>59</v>
      </c>
      <c r="F41" s="19" t="s">
        <v>245</v>
      </c>
      <c r="G41" s="19" t="s">
        <v>15</v>
      </c>
      <c r="H41" s="19" t="s">
        <v>240</v>
      </c>
      <c r="I41" s="19">
        <v>365</v>
      </c>
      <c r="J41" s="19" t="s">
        <v>22</v>
      </c>
      <c r="K41" s="20">
        <v>19754808632</v>
      </c>
      <c r="L41" s="20">
        <v>0</v>
      </c>
      <c r="M41" s="19">
        <f>180+120</f>
        <v>300</v>
      </c>
      <c r="N41" s="21" t="s">
        <v>246</v>
      </c>
      <c r="O41" s="21">
        <v>44863</v>
      </c>
      <c r="P41" s="22">
        <v>0.95</v>
      </c>
      <c r="Q41" s="22">
        <v>0.79</v>
      </c>
      <c r="R41" s="21"/>
    </row>
    <row r="42" spans="1:18" ht="36.75" customHeight="1" thickBot="1" x14ac:dyDescent="0.3">
      <c r="A42" s="17" t="s">
        <v>247</v>
      </c>
      <c r="B42" s="18" t="s">
        <v>248</v>
      </c>
      <c r="C42" s="63" t="s">
        <v>249</v>
      </c>
      <c r="D42" s="19" t="s">
        <v>58</v>
      </c>
      <c r="E42" s="49" t="s">
        <v>41</v>
      </c>
      <c r="F42" s="19" t="s">
        <v>250</v>
      </c>
      <c r="G42" s="19" t="s">
        <v>15</v>
      </c>
      <c r="H42" s="19" t="s">
        <v>252</v>
      </c>
      <c r="I42" s="19">
        <v>573</v>
      </c>
      <c r="J42" s="19" t="s">
        <v>22</v>
      </c>
      <c r="K42" s="20">
        <v>216177520</v>
      </c>
      <c r="L42" s="20">
        <v>75369555</v>
      </c>
      <c r="M42" s="19">
        <v>150</v>
      </c>
      <c r="N42" s="21" t="s">
        <v>253</v>
      </c>
      <c r="O42" s="21">
        <v>44926</v>
      </c>
      <c r="P42" s="22">
        <v>0.79</v>
      </c>
      <c r="Q42" s="22">
        <v>0.75</v>
      </c>
      <c r="R42" s="21"/>
    </row>
    <row r="43" spans="1:18" ht="36.75" customHeight="1" thickBot="1" x14ac:dyDescent="0.3">
      <c r="A43" s="17" t="s">
        <v>254</v>
      </c>
      <c r="B43" s="18" t="s">
        <v>246</v>
      </c>
      <c r="C43" s="63" t="s">
        <v>255</v>
      </c>
      <c r="D43" s="19" t="s">
        <v>58</v>
      </c>
      <c r="E43" s="49" t="s">
        <v>59</v>
      </c>
      <c r="F43" s="19" t="s">
        <v>256</v>
      </c>
      <c r="G43" s="19" t="s">
        <v>258</v>
      </c>
      <c r="H43" s="19" t="s">
        <v>15</v>
      </c>
      <c r="I43" s="19">
        <v>181</v>
      </c>
      <c r="J43" s="19" t="s">
        <v>22</v>
      </c>
      <c r="K43" s="20">
        <v>406000000</v>
      </c>
      <c r="L43" s="20">
        <v>0</v>
      </c>
      <c r="M43" s="19">
        <v>0</v>
      </c>
      <c r="N43" s="21" t="s">
        <v>257</v>
      </c>
      <c r="O43" s="21" t="s">
        <v>259</v>
      </c>
      <c r="P43" s="22">
        <v>1</v>
      </c>
      <c r="Q43" s="22">
        <v>0.75463787438423646</v>
      </c>
      <c r="R43" s="21"/>
    </row>
    <row r="44" spans="1:18" ht="36.75" customHeight="1" thickBot="1" x14ac:dyDescent="0.3">
      <c r="A44" s="17" t="s">
        <v>260</v>
      </c>
      <c r="B44" s="18" t="s">
        <v>246</v>
      </c>
      <c r="C44" s="63" t="s">
        <v>261</v>
      </c>
      <c r="D44" s="19" t="s">
        <v>116</v>
      </c>
      <c r="E44" s="49" t="s">
        <v>108</v>
      </c>
      <c r="F44" s="19" t="s">
        <v>258</v>
      </c>
      <c r="G44" s="19" t="s">
        <v>15</v>
      </c>
      <c r="H44" s="19" t="s">
        <v>262</v>
      </c>
      <c r="I44" s="19">
        <v>181</v>
      </c>
      <c r="J44" s="19" t="s">
        <v>22</v>
      </c>
      <c r="K44" s="20">
        <v>35000000</v>
      </c>
      <c r="L44" s="20">
        <v>0</v>
      </c>
      <c r="M44" s="19">
        <v>0</v>
      </c>
      <c r="N44" s="21" t="s">
        <v>257</v>
      </c>
      <c r="O44" s="21" t="s">
        <v>259</v>
      </c>
      <c r="P44" s="22">
        <v>1</v>
      </c>
      <c r="Q44" s="22">
        <v>0.7546511142857143</v>
      </c>
      <c r="R44" s="21"/>
    </row>
    <row r="45" spans="1:18" ht="36.75" customHeight="1" thickBot="1" x14ac:dyDescent="0.3">
      <c r="A45" s="17" t="s">
        <v>263</v>
      </c>
      <c r="B45" s="18" t="s">
        <v>251</v>
      </c>
      <c r="C45" s="63" t="s">
        <v>264</v>
      </c>
      <c r="D45" s="19" t="s">
        <v>67</v>
      </c>
      <c r="E45" s="49" t="s">
        <v>41</v>
      </c>
      <c r="F45" s="19" t="s">
        <v>265</v>
      </c>
      <c r="G45" s="19" t="s">
        <v>15</v>
      </c>
      <c r="H45" s="19" t="s">
        <v>231</v>
      </c>
      <c r="I45" s="19">
        <v>574</v>
      </c>
      <c r="J45" s="19" t="s">
        <v>22</v>
      </c>
      <c r="K45" s="20">
        <v>15454050000</v>
      </c>
      <c r="L45" s="20">
        <v>0</v>
      </c>
      <c r="M45" s="19">
        <v>0</v>
      </c>
      <c r="N45" s="21" t="s">
        <v>266</v>
      </c>
      <c r="O45" s="21" t="s">
        <v>63</v>
      </c>
      <c r="P45" s="22">
        <v>0.85</v>
      </c>
      <c r="Q45" s="22">
        <v>0.95</v>
      </c>
      <c r="R45" s="21"/>
    </row>
    <row r="46" spans="1:18" ht="36.75" customHeight="1" thickBot="1" x14ac:dyDescent="0.3">
      <c r="A46" s="17" t="s">
        <v>267</v>
      </c>
      <c r="B46" s="18" t="s">
        <v>239</v>
      </c>
      <c r="C46" s="63" t="s">
        <v>268</v>
      </c>
      <c r="D46" s="19" t="s">
        <v>40</v>
      </c>
      <c r="E46" s="49" t="s">
        <v>108</v>
      </c>
      <c r="F46" s="19" t="s">
        <v>269</v>
      </c>
      <c r="G46" s="19" t="s">
        <v>15</v>
      </c>
      <c r="H46" s="19" t="s">
        <v>270</v>
      </c>
      <c r="I46" s="19">
        <v>44573</v>
      </c>
      <c r="J46" s="19" t="s">
        <v>22</v>
      </c>
      <c r="K46" s="20">
        <v>104600000</v>
      </c>
      <c r="L46" s="20">
        <v>0</v>
      </c>
      <c r="M46" s="19">
        <v>0</v>
      </c>
      <c r="N46" s="21" t="s">
        <v>241</v>
      </c>
      <c r="O46" s="21" t="s">
        <v>271</v>
      </c>
      <c r="P46" s="22">
        <v>0.91500000000000004</v>
      </c>
      <c r="Q46" s="22">
        <v>0.9</v>
      </c>
      <c r="R46" s="21"/>
    </row>
    <row r="47" spans="1:18" ht="36.75" customHeight="1" thickBot="1" x14ac:dyDescent="0.3">
      <c r="A47" s="17" t="s">
        <v>272</v>
      </c>
      <c r="B47" s="18" t="s">
        <v>239</v>
      </c>
      <c r="C47" s="63" t="s">
        <v>273</v>
      </c>
      <c r="D47" s="19" t="s">
        <v>40</v>
      </c>
      <c r="E47" s="49" t="s">
        <v>108</v>
      </c>
      <c r="F47" s="19" t="s">
        <v>274</v>
      </c>
      <c r="G47" s="19" t="s">
        <v>15</v>
      </c>
      <c r="H47" s="19" t="s">
        <v>231</v>
      </c>
      <c r="I47" s="19">
        <v>44774</v>
      </c>
      <c r="J47" s="19" t="s">
        <v>22</v>
      </c>
      <c r="K47" s="20">
        <v>928000000</v>
      </c>
      <c r="L47" s="20">
        <v>0</v>
      </c>
      <c r="M47" s="19">
        <v>0</v>
      </c>
      <c r="N47" s="21" t="s">
        <v>275</v>
      </c>
      <c r="O47" s="21" t="s">
        <v>63</v>
      </c>
      <c r="P47" s="22">
        <v>0.8</v>
      </c>
      <c r="Q47" s="22">
        <v>0.88</v>
      </c>
      <c r="R47" s="21"/>
    </row>
    <row r="48" spans="1:18" ht="36.75" customHeight="1" thickBot="1" x14ac:dyDescent="0.3">
      <c r="A48" s="17" t="s">
        <v>276</v>
      </c>
      <c r="B48" s="18" t="s">
        <v>239</v>
      </c>
      <c r="C48" s="63" t="s">
        <v>277</v>
      </c>
      <c r="D48" s="19" t="s">
        <v>40</v>
      </c>
      <c r="E48" s="49" t="s">
        <v>188</v>
      </c>
      <c r="F48" s="19" t="s">
        <v>278</v>
      </c>
      <c r="G48" s="19" t="s">
        <v>269</v>
      </c>
      <c r="H48" s="19" t="s">
        <v>15</v>
      </c>
      <c r="I48" s="19">
        <v>365</v>
      </c>
      <c r="J48" s="19" t="s">
        <v>22</v>
      </c>
      <c r="K48" s="20">
        <v>768759846</v>
      </c>
      <c r="L48" s="20">
        <v>0</v>
      </c>
      <c r="M48" s="19">
        <v>0</v>
      </c>
      <c r="N48" s="21" t="s">
        <v>253</v>
      </c>
      <c r="O48" s="21" t="s">
        <v>279</v>
      </c>
      <c r="P48" s="22">
        <v>0.92</v>
      </c>
      <c r="Q48" s="22">
        <v>0.9</v>
      </c>
      <c r="R48" s="21"/>
    </row>
    <row r="49" spans="1:18" ht="36.75" customHeight="1" thickBot="1" x14ac:dyDescent="0.3">
      <c r="A49" s="17" t="s">
        <v>280</v>
      </c>
      <c r="B49" s="18" t="s">
        <v>246</v>
      </c>
      <c r="C49" s="63" t="s">
        <v>281</v>
      </c>
      <c r="D49" s="19" t="s">
        <v>40</v>
      </c>
      <c r="E49" s="49" t="s">
        <v>108</v>
      </c>
      <c r="F49" s="19" t="s">
        <v>282</v>
      </c>
      <c r="G49" s="19" t="s">
        <v>15</v>
      </c>
      <c r="H49" s="19" t="s">
        <v>240</v>
      </c>
      <c r="I49" s="19">
        <v>44789</v>
      </c>
      <c r="J49" s="19" t="s">
        <v>22</v>
      </c>
      <c r="K49" s="20">
        <v>1581283377</v>
      </c>
      <c r="L49" s="20">
        <v>0</v>
      </c>
      <c r="M49" s="19">
        <v>0</v>
      </c>
      <c r="N49" s="21" t="s">
        <v>257</v>
      </c>
      <c r="O49" s="21" t="s">
        <v>283</v>
      </c>
      <c r="P49" s="22">
        <v>0.87</v>
      </c>
      <c r="Q49" s="22">
        <v>0.87</v>
      </c>
      <c r="R49" s="21"/>
    </row>
    <row r="50" spans="1:18" ht="36.75" customHeight="1" thickBot="1" x14ac:dyDescent="0.3">
      <c r="A50" s="17" t="s">
        <v>284</v>
      </c>
      <c r="B50" s="18" t="s">
        <v>246</v>
      </c>
      <c r="C50" s="63" t="s">
        <v>285</v>
      </c>
      <c r="D50" s="19" t="s">
        <v>40</v>
      </c>
      <c r="E50" s="49" t="s">
        <v>188</v>
      </c>
      <c r="F50" s="19" t="s">
        <v>286</v>
      </c>
      <c r="G50" s="19" t="s">
        <v>288</v>
      </c>
      <c r="H50" s="19" t="s">
        <v>15</v>
      </c>
      <c r="I50" s="19">
        <v>44574</v>
      </c>
      <c r="J50" s="19" t="s">
        <v>22</v>
      </c>
      <c r="K50" s="20">
        <v>1344474230</v>
      </c>
      <c r="L50" s="20">
        <v>528357782.27999997</v>
      </c>
      <c r="M50" s="19">
        <f>144+75</f>
        <v>219</v>
      </c>
      <c r="N50" s="21" t="s">
        <v>287</v>
      </c>
      <c r="O50" s="21">
        <v>44801</v>
      </c>
      <c r="P50" s="22">
        <v>0.81</v>
      </c>
      <c r="Q50" s="22">
        <v>0.79</v>
      </c>
      <c r="R50" s="21"/>
    </row>
    <row r="51" spans="1:18" ht="36.75" customHeight="1" thickBot="1" x14ac:dyDescent="0.3">
      <c r="A51" s="17" t="s">
        <v>289</v>
      </c>
      <c r="B51" s="18" t="s">
        <v>246</v>
      </c>
      <c r="C51" s="63" t="s">
        <v>290</v>
      </c>
      <c r="D51" s="19" t="s">
        <v>40</v>
      </c>
      <c r="E51" s="49" t="s">
        <v>108</v>
      </c>
      <c r="F51" s="19" t="s">
        <v>288</v>
      </c>
      <c r="G51" s="19" t="s">
        <v>15</v>
      </c>
      <c r="H51" s="19" t="s">
        <v>291</v>
      </c>
      <c r="I51" s="19">
        <v>365</v>
      </c>
      <c r="J51" s="19" t="s">
        <v>22</v>
      </c>
      <c r="K51" s="20">
        <v>168972000</v>
      </c>
      <c r="L51" s="20">
        <v>66403408</v>
      </c>
      <c r="M51" s="19">
        <v>219</v>
      </c>
      <c r="N51" s="21" t="s">
        <v>257</v>
      </c>
      <c r="O51" s="21">
        <v>44801</v>
      </c>
      <c r="P51" s="22">
        <v>0.81</v>
      </c>
      <c r="Q51" s="22">
        <v>0.79</v>
      </c>
      <c r="R51" s="21"/>
    </row>
    <row r="52" spans="1:18" ht="36.75" customHeight="1" thickBot="1" x14ac:dyDescent="0.3">
      <c r="A52" s="17" t="s">
        <v>292</v>
      </c>
      <c r="B52" s="18" t="s">
        <v>293</v>
      </c>
      <c r="C52" s="63" t="s">
        <v>294</v>
      </c>
      <c r="D52" s="19" t="s">
        <v>20</v>
      </c>
      <c r="E52" s="49" t="s">
        <v>41</v>
      </c>
      <c r="F52" s="19" t="s">
        <v>295</v>
      </c>
      <c r="G52" s="19" t="s">
        <v>15</v>
      </c>
      <c r="H52" s="19" t="s">
        <v>296</v>
      </c>
      <c r="I52" s="19">
        <v>214</v>
      </c>
      <c r="J52" s="19" t="s">
        <v>22</v>
      </c>
      <c r="K52" s="20">
        <v>40177613</v>
      </c>
      <c r="L52" s="20">
        <v>17218977</v>
      </c>
      <c r="M52" s="19">
        <v>90</v>
      </c>
      <c r="N52" s="21" t="s">
        <v>297</v>
      </c>
      <c r="O52" s="21" t="s">
        <v>198</v>
      </c>
      <c r="P52" s="22">
        <f>VLOOKUP($A52,'[1]CONTRATOS EN EJECUCIÓN'!$B$30:$AJ$123,33)</f>
        <v>0.75</v>
      </c>
      <c r="Q52" s="22">
        <f>VLOOKUP($A52,'[1]CONTRATOS EN EJECUCIÓN'!$B$30:$AJ$123,35)</f>
        <v>0</v>
      </c>
      <c r="R52" s="21"/>
    </row>
    <row r="53" spans="1:18" ht="36.75" customHeight="1" thickBot="1" x14ac:dyDescent="0.3">
      <c r="A53" s="17" t="s">
        <v>298</v>
      </c>
      <c r="B53" s="18" t="s">
        <v>299</v>
      </c>
      <c r="C53" s="63" t="s">
        <v>300</v>
      </c>
      <c r="D53" s="19" t="s">
        <v>116</v>
      </c>
      <c r="E53" s="49" t="s">
        <v>59</v>
      </c>
      <c r="F53" s="19" t="s">
        <v>301</v>
      </c>
      <c r="G53" s="19" t="s">
        <v>15</v>
      </c>
      <c r="H53" s="19" t="s">
        <v>302</v>
      </c>
      <c r="I53" s="19">
        <v>298</v>
      </c>
      <c r="J53" s="19" t="s">
        <v>22</v>
      </c>
      <c r="K53" s="20">
        <v>14637000</v>
      </c>
      <c r="L53" s="20">
        <v>0</v>
      </c>
      <c r="M53" s="19">
        <v>0</v>
      </c>
      <c r="N53" s="21" t="s">
        <v>299</v>
      </c>
      <c r="O53" s="21" t="s">
        <v>198</v>
      </c>
      <c r="P53" s="22">
        <v>1</v>
      </c>
      <c r="Q53" s="22">
        <v>1</v>
      </c>
      <c r="R53" s="21"/>
    </row>
    <row r="54" spans="1:18" ht="36.75" customHeight="1" thickBot="1" x14ac:dyDescent="0.3">
      <c r="A54" s="17" t="s">
        <v>303</v>
      </c>
      <c r="B54" s="18" t="s">
        <v>304</v>
      </c>
      <c r="C54" s="63" t="s">
        <v>305</v>
      </c>
      <c r="D54" s="19" t="s">
        <v>67</v>
      </c>
      <c r="E54" s="49" t="s">
        <v>147</v>
      </c>
      <c r="F54" s="19" t="s">
        <v>306</v>
      </c>
      <c r="G54" s="19" t="s">
        <v>15</v>
      </c>
      <c r="H54" s="19" t="s">
        <v>307</v>
      </c>
      <c r="I54" s="19">
        <v>486</v>
      </c>
      <c r="J54" s="19" t="s">
        <v>22</v>
      </c>
      <c r="K54" s="20">
        <v>13780956877</v>
      </c>
      <c r="L54" s="20">
        <v>0</v>
      </c>
      <c r="M54" s="19">
        <v>0</v>
      </c>
      <c r="N54" s="21">
        <v>44351</v>
      </c>
      <c r="O54" s="21">
        <v>44837</v>
      </c>
      <c r="P54" s="22">
        <v>0.38</v>
      </c>
      <c r="Q54" s="22">
        <v>0.38</v>
      </c>
      <c r="R54" s="21"/>
    </row>
    <row r="55" spans="1:18" ht="36.75" customHeight="1" thickBot="1" x14ac:dyDescent="0.3">
      <c r="A55" s="17" t="s">
        <v>308</v>
      </c>
      <c r="B55" s="18" t="s">
        <v>309</v>
      </c>
      <c r="C55" s="63" t="s">
        <v>310</v>
      </c>
      <c r="D55" s="19" t="s">
        <v>116</v>
      </c>
      <c r="E55" s="49" t="s">
        <v>41</v>
      </c>
      <c r="F55" s="19" t="s">
        <v>311</v>
      </c>
      <c r="G55" s="19" t="s">
        <v>15</v>
      </c>
      <c r="H55" s="19" t="s">
        <v>313</v>
      </c>
      <c r="I55" s="19">
        <v>250</v>
      </c>
      <c r="J55" s="19" t="s">
        <v>22</v>
      </c>
      <c r="K55" s="20">
        <v>13000000</v>
      </c>
      <c r="L55" s="20">
        <v>0</v>
      </c>
      <c r="M55" s="19">
        <v>210</v>
      </c>
      <c r="N55" s="21" t="s">
        <v>312</v>
      </c>
      <c r="O55" s="21">
        <v>44865</v>
      </c>
      <c r="P55" s="22">
        <v>0.68</v>
      </c>
      <c r="Q55" s="22">
        <v>0.18</v>
      </c>
      <c r="R55" s="21"/>
    </row>
    <row r="56" spans="1:18" ht="36.75" customHeight="1" thickBot="1" x14ac:dyDescent="0.3">
      <c r="A56" s="17" t="s">
        <v>314</v>
      </c>
      <c r="B56" s="18" t="s">
        <v>315</v>
      </c>
      <c r="C56" s="63" t="s">
        <v>316</v>
      </c>
      <c r="D56" s="19" t="s">
        <v>58</v>
      </c>
      <c r="E56" s="49" t="s">
        <v>41</v>
      </c>
      <c r="F56" s="19" t="s">
        <v>317</v>
      </c>
      <c r="G56" s="19" t="s">
        <v>319</v>
      </c>
      <c r="H56" s="19" t="s">
        <v>15</v>
      </c>
      <c r="I56" s="19">
        <v>422</v>
      </c>
      <c r="J56" s="19" t="s">
        <v>22</v>
      </c>
      <c r="K56" s="20">
        <v>22000000000</v>
      </c>
      <c r="L56" s="20">
        <v>0</v>
      </c>
      <c r="M56" s="19">
        <v>0</v>
      </c>
      <c r="N56" s="21" t="s">
        <v>318</v>
      </c>
      <c r="O56" s="21" t="s">
        <v>320</v>
      </c>
      <c r="P56" s="26">
        <v>0.55869999999999997</v>
      </c>
      <c r="Q56" s="26">
        <v>0.55000000000000004</v>
      </c>
      <c r="R56" s="21"/>
    </row>
    <row r="57" spans="1:18" ht="36.75" customHeight="1" thickBot="1" x14ac:dyDescent="0.3">
      <c r="A57" s="17" t="s">
        <v>321</v>
      </c>
      <c r="B57" s="18" t="s">
        <v>322</v>
      </c>
      <c r="C57" s="63" t="s">
        <v>323</v>
      </c>
      <c r="D57" s="19" t="s">
        <v>40</v>
      </c>
      <c r="E57" s="49" t="s">
        <v>108</v>
      </c>
      <c r="F57" s="19" t="s">
        <v>319</v>
      </c>
      <c r="G57" s="19" t="s">
        <v>15</v>
      </c>
      <c r="H57" s="19" t="s">
        <v>231</v>
      </c>
      <c r="I57" s="19">
        <v>433</v>
      </c>
      <c r="J57" s="19" t="s">
        <v>22</v>
      </c>
      <c r="K57" s="20">
        <v>1419000000</v>
      </c>
      <c r="L57" s="20">
        <v>0</v>
      </c>
      <c r="M57" s="19">
        <v>122</v>
      </c>
      <c r="N57" s="21" t="s">
        <v>324</v>
      </c>
      <c r="O57" s="21">
        <v>44885</v>
      </c>
      <c r="P57" s="22">
        <v>0.72</v>
      </c>
      <c r="Q57" s="22">
        <v>0.72</v>
      </c>
      <c r="R57" s="21"/>
    </row>
    <row r="58" spans="1:18" ht="36.75" customHeight="1" thickBot="1" x14ac:dyDescent="0.3">
      <c r="A58" s="17" t="s">
        <v>325</v>
      </c>
      <c r="B58" s="18">
        <v>44335</v>
      </c>
      <c r="C58" s="63" t="s">
        <v>326</v>
      </c>
      <c r="D58" s="19" t="s">
        <v>40</v>
      </c>
      <c r="E58" s="49" t="s">
        <v>108</v>
      </c>
      <c r="F58" s="19" t="s">
        <v>327</v>
      </c>
      <c r="G58" s="19" t="s">
        <v>15</v>
      </c>
      <c r="H58" s="19" t="s">
        <v>328</v>
      </c>
      <c r="I58" s="19">
        <v>488</v>
      </c>
      <c r="J58" s="19" t="s">
        <v>22</v>
      </c>
      <c r="K58" s="20">
        <v>1385200000</v>
      </c>
      <c r="L58" s="20">
        <v>0</v>
      </c>
      <c r="M58" s="19">
        <v>0</v>
      </c>
      <c r="N58" s="21">
        <v>44351</v>
      </c>
      <c r="O58" s="21">
        <v>44837</v>
      </c>
      <c r="P58" s="22">
        <v>0.38</v>
      </c>
      <c r="Q58" s="22">
        <v>0.9</v>
      </c>
      <c r="R58" s="21"/>
    </row>
    <row r="59" spans="1:18" ht="36.75" customHeight="1" thickBot="1" x14ac:dyDescent="0.3">
      <c r="A59" s="17" t="s">
        <v>329</v>
      </c>
      <c r="B59" s="18" t="s">
        <v>330</v>
      </c>
      <c r="C59" s="63" t="s">
        <v>331</v>
      </c>
      <c r="D59" s="19" t="s">
        <v>20</v>
      </c>
      <c r="E59" s="49" t="s">
        <v>41</v>
      </c>
      <c r="F59" s="19" t="s">
        <v>332</v>
      </c>
      <c r="G59" s="19" t="s">
        <v>15</v>
      </c>
      <c r="H59" s="19" t="s">
        <v>333</v>
      </c>
      <c r="I59" s="19">
        <v>225</v>
      </c>
      <c r="J59" s="19" t="s">
        <v>22</v>
      </c>
      <c r="K59" s="20">
        <v>162406440</v>
      </c>
      <c r="L59" s="20">
        <v>0</v>
      </c>
      <c r="M59" s="19">
        <v>0</v>
      </c>
      <c r="N59" s="21" t="s">
        <v>334</v>
      </c>
      <c r="O59" s="21" t="s">
        <v>198</v>
      </c>
      <c r="P59" s="22">
        <v>1</v>
      </c>
      <c r="Q59" s="22">
        <v>0.99</v>
      </c>
      <c r="R59" s="21"/>
    </row>
    <row r="60" spans="1:18" ht="36.75" customHeight="1" thickBot="1" x14ac:dyDescent="0.3">
      <c r="A60" s="17" t="s">
        <v>335</v>
      </c>
      <c r="B60" s="18" t="s">
        <v>330</v>
      </c>
      <c r="C60" s="63" t="s">
        <v>336</v>
      </c>
      <c r="D60" s="19" t="s">
        <v>20</v>
      </c>
      <c r="E60" s="49" t="s">
        <v>41</v>
      </c>
      <c r="F60" s="19" t="s">
        <v>337</v>
      </c>
      <c r="G60" s="19" t="s">
        <v>15</v>
      </c>
      <c r="H60" s="19" t="s">
        <v>333</v>
      </c>
      <c r="I60" s="19">
        <v>225</v>
      </c>
      <c r="J60" s="19" t="s">
        <v>22</v>
      </c>
      <c r="K60" s="20">
        <v>126316120</v>
      </c>
      <c r="L60" s="20">
        <v>0</v>
      </c>
      <c r="M60" s="19">
        <v>0</v>
      </c>
      <c r="N60" s="21" t="s">
        <v>334</v>
      </c>
      <c r="O60" s="21" t="s">
        <v>198</v>
      </c>
      <c r="P60" s="22">
        <v>1</v>
      </c>
      <c r="Q60" s="22">
        <v>0.99</v>
      </c>
      <c r="R60" s="21"/>
    </row>
    <row r="61" spans="1:18" ht="36.75" customHeight="1" thickBot="1" x14ac:dyDescent="0.3">
      <c r="A61" s="17" t="s">
        <v>338</v>
      </c>
      <c r="B61" s="18" t="s">
        <v>330</v>
      </c>
      <c r="C61" s="63" t="s">
        <v>339</v>
      </c>
      <c r="D61" s="19" t="s">
        <v>20</v>
      </c>
      <c r="E61" s="49" t="s">
        <v>41</v>
      </c>
      <c r="F61" s="19" t="s">
        <v>340</v>
      </c>
      <c r="G61" s="19" t="s">
        <v>15</v>
      </c>
      <c r="H61" s="19" t="s">
        <v>333</v>
      </c>
      <c r="I61" s="19">
        <v>225</v>
      </c>
      <c r="J61" s="19" t="s">
        <v>22</v>
      </c>
      <c r="K61" s="20">
        <v>162406440</v>
      </c>
      <c r="L61" s="20">
        <v>0</v>
      </c>
      <c r="M61" s="19">
        <v>0</v>
      </c>
      <c r="N61" s="21" t="s">
        <v>334</v>
      </c>
      <c r="O61" s="21" t="s">
        <v>198</v>
      </c>
      <c r="P61" s="22">
        <v>1</v>
      </c>
      <c r="Q61" s="22">
        <v>0.99</v>
      </c>
      <c r="R61" s="21"/>
    </row>
    <row r="62" spans="1:18" ht="36.75" customHeight="1" thickBot="1" x14ac:dyDescent="0.3">
      <c r="A62" s="17" t="s">
        <v>341</v>
      </c>
      <c r="B62" s="18" t="s">
        <v>330</v>
      </c>
      <c r="C62" s="63" t="s">
        <v>342</v>
      </c>
      <c r="D62" s="19" t="s">
        <v>20</v>
      </c>
      <c r="E62" s="49" t="s">
        <v>41</v>
      </c>
      <c r="F62" s="19" t="s">
        <v>343</v>
      </c>
      <c r="G62" s="19" t="s">
        <v>15</v>
      </c>
      <c r="H62" s="19" t="s">
        <v>333</v>
      </c>
      <c r="I62" s="19">
        <v>225</v>
      </c>
      <c r="J62" s="19" t="s">
        <v>22</v>
      </c>
      <c r="K62" s="20">
        <v>126316120</v>
      </c>
      <c r="L62" s="20">
        <v>0</v>
      </c>
      <c r="M62" s="19">
        <v>0</v>
      </c>
      <c r="N62" s="21" t="s">
        <v>334</v>
      </c>
      <c r="O62" s="21" t="s">
        <v>198</v>
      </c>
      <c r="P62" s="22">
        <v>1</v>
      </c>
      <c r="Q62" s="22">
        <v>0.99</v>
      </c>
      <c r="R62" s="21"/>
    </row>
    <row r="63" spans="1:18" ht="36.75" customHeight="1" thickBot="1" x14ac:dyDescent="0.3">
      <c r="A63" s="17" t="s">
        <v>344</v>
      </c>
      <c r="B63" s="18" t="s">
        <v>330</v>
      </c>
      <c r="C63" s="63" t="s">
        <v>345</v>
      </c>
      <c r="D63" s="19" t="s">
        <v>20</v>
      </c>
      <c r="E63" s="49" t="s">
        <v>41</v>
      </c>
      <c r="F63" s="19" t="s">
        <v>346</v>
      </c>
      <c r="G63" s="19" t="s">
        <v>15</v>
      </c>
      <c r="H63" s="19" t="s">
        <v>333</v>
      </c>
      <c r="I63" s="19">
        <v>225</v>
      </c>
      <c r="J63" s="19" t="s">
        <v>22</v>
      </c>
      <c r="K63" s="20">
        <v>162406440</v>
      </c>
      <c r="L63" s="20">
        <v>0</v>
      </c>
      <c r="M63" s="19">
        <v>0</v>
      </c>
      <c r="N63" s="21" t="s">
        <v>334</v>
      </c>
      <c r="O63" s="21" t="s">
        <v>198</v>
      </c>
      <c r="P63" s="22">
        <v>1</v>
      </c>
      <c r="Q63" s="22">
        <v>0.99</v>
      </c>
      <c r="R63" s="21"/>
    </row>
    <row r="64" spans="1:18" ht="36.75" customHeight="1" thickBot="1" x14ac:dyDescent="0.3">
      <c r="A64" s="17" t="s">
        <v>347</v>
      </c>
      <c r="B64" s="18" t="s">
        <v>348</v>
      </c>
      <c r="C64" s="63" t="s">
        <v>349</v>
      </c>
      <c r="D64" s="19" t="s">
        <v>20</v>
      </c>
      <c r="E64" s="49" t="s">
        <v>41</v>
      </c>
      <c r="F64" s="19" t="s">
        <v>350</v>
      </c>
      <c r="G64" s="19" t="s">
        <v>15</v>
      </c>
      <c r="H64" s="19" t="s">
        <v>333</v>
      </c>
      <c r="I64" s="19">
        <v>197</v>
      </c>
      <c r="J64" s="19" t="s">
        <v>22</v>
      </c>
      <c r="K64" s="20">
        <v>197242500</v>
      </c>
      <c r="L64" s="20">
        <v>0</v>
      </c>
      <c r="M64" s="19">
        <v>0</v>
      </c>
      <c r="N64" s="21" t="s">
        <v>351</v>
      </c>
      <c r="O64" s="21" t="s">
        <v>198</v>
      </c>
      <c r="P64" s="22">
        <v>1</v>
      </c>
      <c r="Q64" s="22">
        <v>0.99</v>
      </c>
      <c r="R64" s="21"/>
    </row>
    <row r="65" spans="1:18" ht="36.75" customHeight="1" thickBot="1" x14ac:dyDescent="0.3">
      <c r="A65" s="17" t="s">
        <v>352</v>
      </c>
      <c r="B65" s="18" t="s">
        <v>353</v>
      </c>
      <c r="C65" s="63" t="s">
        <v>354</v>
      </c>
      <c r="D65" s="19" t="s">
        <v>20</v>
      </c>
      <c r="E65" s="49" t="s">
        <v>41</v>
      </c>
      <c r="F65" s="19" t="s">
        <v>355</v>
      </c>
      <c r="G65" s="19" t="s">
        <v>15</v>
      </c>
      <c r="H65" s="19" t="s">
        <v>177</v>
      </c>
      <c r="I65" s="19">
        <v>150</v>
      </c>
      <c r="J65" s="19" t="s">
        <v>22</v>
      </c>
      <c r="K65" s="20">
        <v>400000000</v>
      </c>
      <c r="L65" s="20">
        <v>30000000</v>
      </c>
      <c r="M65" s="19">
        <v>175</v>
      </c>
      <c r="N65" s="21" t="s">
        <v>356</v>
      </c>
      <c r="O65" s="21">
        <v>44736</v>
      </c>
      <c r="P65" s="22">
        <v>0.96</v>
      </c>
      <c r="Q65" s="22">
        <v>0.21</v>
      </c>
      <c r="R65" s="21"/>
    </row>
    <row r="66" spans="1:18" ht="36.75" customHeight="1" thickBot="1" x14ac:dyDescent="0.3">
      <c r="A66" s="17" t="s">
        <v>357</v>
      </c>
      <c r="B66" s="18" t="s">
        <v>358</v>
      </c>
      <c r="C66" s="63" t="s">
        <v>359</v>
      </c>
      <c r="D66" s="19" t="s">
        <v>20</v>
      </c>
      <c r="E66" s="49" t="s">
        <v>41</v>
      </c>
      <c r="F66" s="19" t="s">
        <v>360</v>
      </c>
      <c r="G66" s="19" t="s">
        <v>15</v>
      </c>
      <c r="H66" s="19" t="s">
        <v>183</v>
      </c>
      <c r="I66" s="19">
        <v>145</v>
      </c>
      <c r="J66" s="19" t="s">
        <v>22</v>
      </c>
      <c r="K66" s="20">
        <v>7433685627</v>
      </c>
      <c r="L66" s="20">
        <v>0</v>
      </c>
      <c r="M66" s="19">
        <v>16</v>
      </c>
      <c r="N66" s="21" t="s">
        <v>358</v>
      </c>
      <c r="O66" s="21" t="s">
        <v>198</v>
      </c>
      <c r="P66" s="22">
        <v>0.8</v>
      </c>
      <c r="Q66" s="22">
        <v>0.39</v>
      </c>
      <c r="R66" s="21"/>
    </row>
    <row r="67" spans="1:18" ht="36.75" customHeight="1" thickBot="1" x14ac:dyDescent="0.3">
      <c r="A67" s="17" t="s">
        <v>361</v>
      </c>
      <c r="B67" s="18" t="s">
        <v>362</v>
      </c>
      <c r="C67" s="63" t="s">
        <v>363</v>
      </c>
      <c r="D67" s="19" t="s">
        <v>20</v>
      </c>
      <c r="E67" s="49" t="s">
        <v>41</v>
      </c>
      <c r="F67" s="19" t="s">
        <v>364</v>
      </c>
      <c r="G67" s="19" t="s">
        <v>15</v>
      </c>
      <c r="H67" s="19" t="s">
        <v>365</v>
      </c>
      <c r="I67" s="19">
        <v>128</v>
      </c>
      <c r="J67" s="19" t="s">
        <v>22</v>
      </c>
      <c r="K67" s="20">
        <v>34666667</v>
      </c>
      <c r="L67" s="20">
        <v>0</v>
      </c>
      <c r="M67" s="19">
        <v>0</v>
      </c>
      <c r="N67" s="21" t="s">
        <v>366</v>
      </c>
      <c r="O67" s="21" t="s">
        <v>198</v>
      </c>
      <c r="P67" s="22">
        <v>1</v>
      </c>
      <c r="Q67" s="22">
        <v>0.97</v>
      </c>
      <c r="R67" s="21"/>
    </row>
    <row r="68" spans="1:18" ht="36.75" customHeight="1" thickBot="1" x14ac:dyDescent="0.3">
      <c r="A68" s="17" t="s">
        <v>367</v>
      </c>
      <c r="B68" s="18" t="s">
        <v>368</v>
      </c>
      <c r="C68" s="63" t="s">
        <v>369</v>
      </c>
      <c r="D68" s="19" t="s">
        <v>58</v>
      </c>
      <c r="E68" s="49" t="s">
        <v>41</v>
      </c>
      <c r="F68" s="19" t="s">
        <v>370</v>
      </c>
      <c r="G68" s="19" t="s">
        <v>15</v>
      </c>
      <c r="H68" s="19" t="s">
        <v>372</v>
      </c>
      <c r="I68" s="19">
        <v>336</v>
      </c>
      <c r="J68" s="19" t="s">
        <v>22</v>
      </c>
      <c r="K68" s="20">
        <v>294736669.70999998</v>
      </c>
      <c r="L68" s="20">
        <v>28042462.140000001</v>
      </c>
      <c r="M68" s="19">
        <v>114</v>
      </c>
      <c r="N68" s="21" t="s">
        <v>371</v>
      </c>
      <c r="O68" s="21">
        <v>44895</v>
      </c>
      <c r="P68" s="22">
        <v>0.97</v>
      </c>
      <c r="Q68" s="22">
        <v>0.57999999999999996</v>
      </c>
      <c r="R68" s="21"/>
    </row>
    <row r="69" spans="1:18" ht="36.75" customHeight="1" thickBot="1" x14ac:dyDescent="0.3">
      <c r="A69" s="17" t="s">
        <v>373</v>
      </c>
      <c r="B69" s="18" t="s">
        <v>374</v>
      </c>
      <c r="C69" s="63" t="s">
        <v>375</v>
      </c>
      <c r="D69" s="19" t="s">
        <v>116</v>
      </c>
      <c r="E69" s="49" t="s">
        <v>41</v>
      </c>
      <c r="F69" s="19" t="s">
        <v>376</v>
      </c>
      <c r="G69" s="19" t="s">
        <v>15</v>
      </c>
      <c r="H69" s="19" t="s">
        <v>378</v>
      </c>
      <c r="I69" s="19">
        <v>77</v>
      </c>
      <c r="J69" s="19" t="s">
        <v>22</v>
      </c>
      <c r="K69" s="20">
        <v>52669230.5</v>
      </c>
      <c r="L69" s="20">
        <v>0</v>
      </c>
      <c r="M69" s="19">
        <v>0</v>
      </c>
      <c r="N69" s="21" t="s">
        <v>377</v>
      </c>
      <c r="O69" s="21" t="s">
        <v>379</v>
      </c>
      <c r="P69" s="22">
        <v>0.85</v>
      </c>
      <c r="Q69" s="22">
        <v>0</v>
      </c>
      <c r="R69" s="21"/>
    </row>
    <row r="70" spans="1:18" ht="36.75" customHeight="1" thickBot="1" x14ac:dyDescent="0.3">
      <c r="A70" s="17" t="s">
        <v>380</v>
      </c>
      <c r="B70" s="18" t="s">
        <v>374</v>
      </c>
      <c r="C70" s="63" t="s">
        <v>381</v>
      </c>
      <c r="D70" s="19" t="s">
        <v>67</v>
      </c>
      <c r="E70" s="49" t="s">
        <v>147</v>
      </c>
      <c r="F70" s="19" t="s">
        <v>382</v>
      </c>
      <c r="G70" s="19" t="s">
        <v>384</v>
      </c>
      <c r="H70" s="19" t="s">
        <v>15</v>
      </c>
      <c r="I70" s="19">
        <v>116</v>
      </c>
      <c r="J70" s="19" t="s">
        <v>22</v>
      </c>
      <c r="K70" s="20">
        <v>3942253035</v>
      </c>
      <c r="L70" s="20">
        <v>0</v>
      </c>
      <c r="M70" s="19">
        <v>90</v>
      </c>
      <c r="N70" s="21" t="s">
        <v>383</v>
      </c>
      <c r="O70" s="21">
        <v>44779</v>
      </c>
      <c r="P70" s="22">
        <v>0.86</v>
      </c>
      <c r="Q70" s="22">
        <v>0.8</v>
      </c>
      <c r="R70" s="21"/>
    </row>
    <row r="71" spans="1:18" ht="36.75" customHeight="1" thickBot="1" x14ac:dyDescent="0.3">
      <c r="A71" s="17" t="s">
        <v>385</v>
      </c>
      <c r="B71" s="18" t="s">
        <v>386</v>
      </c>
      <c r="C71" s="63" t="s">
        <v>387</v>
      </c>
      <c r="D71" s="19" t="s">
        <v>40</v>
      </c>
      <c r="E71" s="49" t="s">
        <v>188</v>
      </c>
      <c r="F71" s="19" t="s">
        <v>388</v>
      </c>
      <c r="G71" s="19" t="s">
        <v>15</v>
      </c>
      <c r="H71" s="19" t="s">
        <v>390</v>
      </c>
      <c r="I71" s="19">
        <v>110</v>
      </c>
      <c r="J71" s="19" t="s">
        <v>22</v>
      </c>
      <c r="K71" s="20">
        <v>500000000</v>
      </c>
      <c r="L71" s="20">
        <v>0</v>
      </c>
      <c r="M71" s="19">
        <v>0</v>
      </c>
      <c r="N71" s="21" t="s">
        <v>389</v>
      </c>
      <c r="O71" s="21" t="s">
        <v>198</v>
      </c>
      <c r="P71" s="22">
        <v>1</v>
      </c>
      <c r="Q71" s="22">
        <v>0.8</v>
      </c>
      <c r="R71" s="21"/>
    </row>
    <row r="72" spans="1:18" ht="36.75" customHeight="1" thickBot="1" x14ac:dyDescent="0.3">
      <c r="A72" s="17" t="s">
        <v>391</v>
      </c>
      <c r="B72" s="18" t="s">
        <v>368</v>
      </c>
      <c r="C72" s="63" t="s">
        <v>392</v>
      </c>
      <c r="D72" s="19" t="s">
        <v>58</v>
      </c>
      <c r="E72" s="49" t="s">
        <v>59</v>
      </c>
      <c r="F72" s="19" t="s">
        <v>393</v>
      </c>
      <c r="G72" s="19" t="s">
        <v>15</v>
      </c>
      <c r="H72" s="19" t="s">
        <v>395</v>
      </c>
      <c r="I72" s="19">
        <v>258</v>
      </c>
      <c r="J72" s="19" t="s">
        <v>22</v>
      </c>
      <c r="K72" s="20">
        <v>597366292</v>
      </c>
      <c r="L72" s="20">
        <v>0</v>
      </c>
      <c r="M72" s="19">
        <v>0</v>
      </c>
      <c r="N72" s="21" t="s">
        <v>394</v>
      </c>
      <c r="O72" s="21" t="s">
        <v>396</v>
      </c>
      <c r="P72" s="22">
        <v>1</v>
      </c>
      <c r="Q72" s="22">
        <v>1</v>
      </c>
      <c r="R72" s="21"/>
    </row>
    <row r="73" spans="1:18" ht="36.75" customHeight="1" thickBot="1" x14ac:dyDescent="0.3">
      <c r="A73" s="17" t="s">
        <v>397</v>
      </c>
      <c r="B73" s="18" t="s">
        <v>377</v>
      </c>
      <c r="C73" s="63" t="s">
        <v>398</v>
      </c>
      <c r="D73" s="19" t="s">
        <v>58</v>
      </c>
      <c r="E73" s="49" t="s">
        <v>59</v>
      </c>
      <c r="F73" s="19" t="s">
        <v>399</v>
      </c>
      <c r="G73" s="19" t="s">
        <v>401</v>
      </c>
      <c r="H73" s="19" t="s">
        <v>15</v>
      </c>
      <c r="I73" s="19">
        <v>304</v>
      </c>
      <c r="J73" s="19" t="s">
        <v>22</v>
      </c>
      <c r="K73" s="20">
        <v>12969999863</v>
      </c>
      <c r="L73" s="20">
        <v>0</v>
      </c>
      <c r="M73" s="19">
        <v>120</v>
      </c>
      <c r="N73" s="21" t="s">
        <v>402</v>
      </c>
      <c r="O73" s="21">
        <v>44901</v>
      </c>
      <c r="P73" s="22">
        <v>0.84</v>
      </c>
      <c r="Q73" s="22">
        <v>0.39</v>
      </c>
      <c r="R73" s="21"/>
    </row>
    <row r="74" spans="1:18" ht="36.75" customHeight="1" thickBot="1" x14ac:dyDescent="0.3">
      <c r="A74" s="17" t="s">
        <v>403</v>
      </c>
      <c r="B74" s="18" t="s">
        <v>400</v>
      </c>
      <c r="C74" s="63" t="s">
        <v>404</v>
      </c>
      <c r="D74" s="19" t="s">
        <v>58</v>
      </c>
      <c r="E74" s="49" t="s">
        <v>41</v>
      </c>
      <c r="F74" s="19" t="s">
        <v>405</v>
      </c>
      <c r="G74" s="19" t="s">
        <v>15</v>
      </c>
      <c r="H74" s="19" t="s">
        <v>76</v>
      </c>
      <c r="I74" s="19">
        <v>91</v>
      </c>
      <c r="J74" s="19" t="s">
        <v>22</v>
      </c>
      <c r="K74" s="20">
        <v>388000000</v>
      </c>
      <c r="L74" s="20">
        <v>0</v>
      </c>
      <c r="M74" s="19">
        <v>32</v>
      </c>
      <c r="N74" s="21" t="s">
        <v>406</v>
      </c>
      <c r="O74" s="21">
        <v>44592</v>
      </c>
      <c r="P74" s="22">
        <v>1</v>
      </c>
      <c r="Q74" s="22">
        <v>1</v>
      </c>
      <c r="R74" s="21"/>
    </row>
    <row r="75" spans="1:18" ht="36.75" customHeight="1" thickBot="1" x14ac:dyDescent="0.3">
      <c r="A75" s="17" t="s">
        <v>407</v>
      </c>
      <c r="B75" s="18" t="s">
        <v>377</v>
      </c>
      <c r="C75" s="63" t="s">
        <v>408</v>
      </c>
      <c r="D75" s="19" t="s">
        <v>40</v>
      </c>
      <c r="E75" s="49" t="s">
        <v>188</v>
      </c>
      <c r="F75" s="19" t="s">
        <v>409</v>
      </c>
      <c r="G75" s="19" t="s">
        <v>15</v>
      </c>
      <c r="H75" s="19" t="s">
        <v>410</v>
      </c>
      <c r="I75" s="19">
        <v>91</v>
      </c>
      <c r="J75" s="19" t="s">
        <v>22</v>
      </c>
      <c r="K75" s="20">
        <v>224499450</v>
      </c>
      <c r="L75" s="20">
        <v>0</v>
      </c>
      <c r="M75" s="19">
        <v>0</v>
      </c>
      <c r="N75" s="21" t="s">
        <v>406</v>
      </c>
      <c r="O75" s="21" t="s">
        <v>411</v>
      </c>
      <c r="P75" s="22">
        <v>1</v>
      </c>
      <c r="Q75" s="22">
        <v>0.4</v>
      </c>
      <c r="R75" s="21"/>
    </row>
    <row r="76" spans="1:18" ht="36.75" customHeight="1" thickBot="1" x14ac:dyDescent="0.3">
      <c r="A76" s="17" t="s">
        <v>412</v>
      </c>
      <c r="B76" s="18" t="s">
        <v>406</v>
      </c>
      <c r="C76" s="63" t="s">
        <v>414</v>
      </c>
      <c r="D76" s="19" t="s">
        <v>20</v>
      </c>
      <c r="E76" s="49" t="s">
        <v>41</v>
      </c>
      <c r="F76" s="19" t="s">
        <v>415</v>
      </c>
      <c r="G76" s="19" t="s">
        <v>15</v>
      </c>
      <c r="H76" s="19" t="s">
        <v>183</v>
      </c>
      <c r="I76" s="19">
        <v>92</v>
      </c>
      <c r="J76" s="19" t="s">
        <v>22</v>
      </c>
      <c r="K76" s="20">
        <v>8326400000</v>
      </c>
      <c r="L76" s="20">
        <v>0</v>
      </c>
      <c r="M76" s="19">
        <v>304</v>
      </c>
      <c r="N76" s="21" t="s">
        <v>406</v>
      </c>
      <c r="O76" s="21">
        <v>44865</v>
      </c>
      <c r="P76" s="22">
        <v>0.34</v>
      </c>
      <c r="Q76" s="22">
        <v>0.3</v>
      </c>
      <c r="R76" s="21"/>
    </row>
    <row r="77" spans="1:18" ht="36.75" customHeight="1" thickBot="1" x14ac:dyDescent="0.3">
      <c r="A77" s="17" t="s">
        <v>417</v>
      </c>
      <c r="B77" s="18" t="s">
        <v>402</v>
      </c>
      <c r="C77" s="63" t="s">
        <v>418</v>
      </c>
      <c r="D77" s="19" t="s">
        <v>40</v>
      </c>
      <c r="E77" s="49" t="s">
        <v>108</v>
      </c>
      <c r="F77" s="19" t="s">
        <v>401</v>
      </c>
      <c r="G77" s="19" t="s">
        <v>15</v>
      </c>
      <c r="H77" s="19" t="s">
        <v>240</v>
      </c>
      <c r="I77" s="19">
        <v>304</v>
      </c>
      <c r="J77" s="19" t="s">
        <v>22</v>
      </c>
      <c r="K77" s="20">
        <v>649180700</v>
      </c>
      <c r="L77" s="20">
        <v>0</v>
      </c>
      <c r="M77" s="19">
        <v>0</v>
      </c>
      <c r="N77" s="21" t="s">
        <v>419</v>
      </c>
      <c r="O77" s="21" t="s">
        <v>420</v>
      </c>
      <c r="P77" s="27">
        <v>0.98</v>
      </c>
      <c r="Q77" s="58">
        <v>0.26</v>
      </c>
      <c r="R77" s="21"/>
    </row>
    <row r="78" spans="1:18" ht="36.75" customHeight="1" thickBot="1" x14ac:dyDescent="0.3">
      <c r="A78" s="17" t="s">
        <v>421</v>
      </c>
      <c r="B78" s="18" t="s">
        <v>422</v>
      </c>
      <c r="C78" s="63" t="s">
        <v>423</v>
      </c>
      <c r="D78" s="19" t="s">
        <v>40</v>
      </c>
      <c r="E78" s="49" t="s">
        <v>188</v>
      </c>
      <c r="F78" s="19" t="s">
        <v>424</v>
      </c>
      <c r="G78" s="19" t="s">
        <v>15</v>
      </c>
      <c r="H78" s="19" t="s">
        <v>426</v>
      </c>
      <c r="I78" s="19">
        <v>78</v>
      </c>
      <c r="J78" s="19" t="s">
        <v>22</v>
      </c>
      <c r="K78" s="20">
        <v>247266911</v>
      </c>
      <c r="L78" s="20">
        <v>0</v>
      </c>
      <c r="M78" s="19">
        <v>90</v>
      </c>
      <c r="N78" s="21" t="s">
        <v>425</v>
      </c>
      <c r="O78" s="21">
        <v>44651</v>
      </c>
      <c r="P78" s="22">
        <v>0.9</v>
      </c>
      <c r="Q78" s="22">
        <v>0</v>
      </c>
      <c r="R78" s="21"/>
    </row>
    <row r="79" spans="1:18" ht="36.75" customHeight="1" thickBot="1" x14ac:dyDescent="0.3">
      <c r="A79" s="17" t="s">
        <v>427</v>
      </c>
      <c r="B79" s="18" t="s">
        <v>428</v>
      </c>
      <c r="C79" s="63" t="s">
        <v>429</v>
      </c>
      <c r="D79" s="19" t="s">
        <v>20</v>
      </c>
      <c r="E79" s="49" t="s">
        <v>41</v>
      </c>
      <c r="F79" s="19" t="s">
        <v>430</v>
      </c>
      <c r="G79" s="19" t="s">
        <v>15</v>
      </c>
      <c r="H79" s="19" t="s">
        <v>183</v>
      </c>
      <c r="I79" s="19">
        <v>61</v>
      </c>
      <c r="J79" s="19" t="s">
        <v>22</v>
      </c>
      <c r="K79" s="20">
        <v>69600000</v>
      </c>
      <c r="L79" s="20">
        <v>0</v>
      </c>
      <c r="M79" s="19">
        <v>0</v>
      </c>
      <c r="N79" s="21" t="s">
        <v>431</v>
      </c>
      <c r="O79" s="21" t="s">
        <v>432</v>
      </c>
      <c r="P79" s="22">
        <v>1</v>
      </c>
      <c r="Q79" s="22">
        <v>0.5</v>
      </c>
      <c r="R79" s="21"/>
    </row>
    <row r="80" spans="1:18" ht="36.75" customHeight="1" thickBot="1" x14ac:dyDescent="0.3">
      <c r="A80" s="17" t="s">
        <v>433</v>
      </c>
      <c r="B80" s="18" t="s">
        <v>431</v>
      </c>
      <c r="C80" s="63" t="s">
        <v>434</v>
      </c>
      <c r="D80" s="19" t="s">
        <v>40</v>
      </c>
      <c r="E80" s="49" t="s">
        <v>108</v>
      </c>
      <c r="F80" s="19" t="s">
        <v>435</v>
      </c>
      <c r="G80" s="19" t="s">
        <v>15</v>
      </c>
      <c r="H80" s="19" t="s">
        <v>437</v>
      </c>
      <c r="I80" s="19">
        <v>72</v>
      </c>
      <c r="J80" s="19" t="s">
        <v>22</v>
      </c>
      <c r="K80" s="20">
        <v>366043000</v>
      </c>
      <c r="L80" s="20">
        <v>0</v>
      </c>
      <c r="M80" s="19">
        <v>218</v>
      </c>
      <c r="N80" s="21" t="s">
        <v>436</v>
      </c>
      <c r="O80" s="21">
        <v>44779</v>
      </c>
      <c r="P80" s="27">
        <v>0.86</v>
      </c>
      <c r="Q80" s="27">
        <v>0.8</v>
      </c>
      <c r="R80" s="21"/>
    </row>
    <row r="81" spans="1:18" ht="36.75" customHeight="1" thickBot="1" x14ac:dyDescent="0.3">
      <c r="A81" s="17" t="s">
        <v>438</v>
      </c>
      <c r="B81" s="18" t="s">
        <v>436</v>
      </c>
      <c r="C81" s="63" t="s">
        <v>439</v>
      </c>
      <c r="D81" s="19" t="s">
        <v>58</v>
      </c>
      <c r="E81" s="49" t="s">
        <v>59</v>
      </c>
      <c r="F81" s="19" t="s">
        <v>440</v>
      </c>
      <c r="G81" s="19" t="s">
        <v>15</v>
      </c>
      <c r="H81" s="19" t="s">
        <v>70</v>
      </c>
      <c r="I81" s="19">
        <v>57</v>
      </c>
      <c r="J81" s="19" t="s">
        <v>22</v>
      </c>
      <c r="K81" s="20">
        <v>342155810</v>
      </c>
      <c r="L81" s="20">
        <v>0</v>
      </c>
      <c r="M81" s="19">
        <v>219</v>
      </c>
      <c r="N81" s="21" t="s">
        <v>436</v>
      </c>
      <c r="O81" s="21" t="s">
        <v>441</v>
      </c>
      <c r="P81" s="22">
        <v>0.24</v>
      </c>
      <c r="Q81" s="22">
        <v>0.24</v>
      </c>
      <c r="R81" s="21"/>
    </row>
    <row r="82" spans="1:18" ht="36.75" customHeight="1" thickBot="1" x14ac:dyDescent="0.3">
      <c r="A82" s="17" t="s">
        <v>442</v>
      </c>
      <c r="B82" s="18" t="s">
        <v>443</v>
      </c>
      <c r="C82" s="63" t="s">
        <v>444</v>
      </c>
      <c r="D82" s="19" t="s">
        <v>20</v>
      </c>
      <c r="E82" s="49" t="s">
        <v>41</v>
      </c>
      <c r="F82" s="19" t="s">
        <v>445</v>
      </c>
      <c r="G82" s="19" t="s">
        <v>15</v>
      </c>
      <c r="H82" s="19" t="s">
        <v>183</v>
      </c>
      <c r="I82" s="19">
        <v>21</v>
      </c>
      <c r="J82" s="19" t="s">
        <v>22</v>
      </c>
      <c r="K82" s="20">
        <v>13500000</v>
      </c>
      <c r="L82" s="20">
        <v>0</v>
      </c>
      <c r="M82" s="19">
        <v>0</v>
      </c>
      <c r="N82" s="21" t="s">
        <v>443</v>
      </c>
      <c r="O82" s="21" t="s">
        <v>446</v>
      </c>
      <c r="P82" s="22">
        <v>1</v>
      </c>
      <c r="Q82" s="22">
        <v>1</v>
      </c>
      <c r="R82" s="21"/>
    </row>
    <row r="83" spans="1:18" ht="36.75" customHeight="1" thickBot="1" x14ac:dyDescent="0.3">
      <c r="A83" s="17" t="s">
        <v>447</v>
      </c>
      <c r="B83" s="18" t="s">
        <v>443</v>
      </c>
      <c r="C83" s="63" t="s">
        <v>448</v>
      </c>
      <c r="D83" s="19" t="s">
        <v>58</v>
      </c>
      <c r="E83" s="49" t="s">
        <v>59</v>
      </c>
      <c r="F83" s="19" t="s">
        <v>449</v>
      </c>
      <c r="G83" s="19" t="s">
        <v>15</v>
      </c>
      <c r="H83" s="19" t="s">
        <v>451</v>
      </c>
      <c r="I83" s="19">
        <v>273</v>
      </c>
      <c r="J83" s="19" t="s">
        <v>22</v>
      </c>
      <c r="K83" s="20">
        <v>608296800</v>
      </c>
      <c r="L83" s="20">
        <v>0</v>
      </c>
      <c r="M83" s="19">
        <v>0</v>
      </c>
      <c r="N83" s="21" t="s">
        <v>450</v>
      </c>
      <c r="O83" s="21" t="s">
        <v>63</v>
      </c>
      <c r="P83" s="22">
        <v>0.84</v>
      </c>
      <c r="Q83" s="22">
        <v>0.66</v>
      </c>
      <c r="R83" s="21"/>
    </row>
    <row r="84" spans="1:18" ht="36.75" customHeight="1" thickBot="1" x14ac:dyDescent="0.3">
      <c r="A84" s="17" t="s">
        <v>452</v>
      </c>
      <c r="B84" s="18" t="s">
        <v>453</v>
      </c>
      <c r="C84" s="63" t="s">
        <v>454</v>
      </c>
      <c r="D84" s="19" t="s">
        <v>40</v>
      </c>
      <c r="E84" s="49" t="s">
        <v>188</v>
      </c>
      <c r="F84" s="19" t="s">
        <v>455</v>
      </c>
      <c r="G84" s="19" t="s">
        <v>15</v>
      </c>
      <c r="H84" s="19" t="s">
        <v>231</v>
      </c>
      <c r="I84" s="19">
        <v>277</v>
      </c>
      <c r="J84" s="19" t="s">
        <v>22</v>
      </c>
      <c r="K84" s="20">
        <v>1800000000</v>
      </c>
      <c r="L84" s="20">
        <v>0</v>
      </c>
      <c r="M84" s="19">
        <v>0</v>
      </c>
      <c r="N84" s="21" t="s">
        <v>456</v>
      </c>
      <c r="O84" s="21" t="s">
        <v>63</v>
      </c>
      <c r="P84" s="22">
        <v>1</v>
      </c>
      <c r="Q84" s="22">
        <v>1</v>
      </c>
      <c r="R84" s="21"/>
    </row>
    <row r="85" spans="1:18" ht="36.75" customHeight="1" thickBot="1" x14ac:dyDescent="0.3">
      <c r="A85" s="17" t="s">
        <v>457</v>
      </c>
      <c r="B85" s="18" t="s">
        <v>458</v>
      </c>
      <c r="C85" s="63" t="s">
        <v>459</v>
      </c>
      <c r="D85" s="19" t="s">
        <v>116</v>
      </c>
      <c r="E85" s="49" t="s">
        <v>59</v>
      </c>
      <c r="F85" s="19" t="s">
        <v>460</v>
      </c>
      <c r="G85" s="19" t="s">
        <v>15</v>
      </c>
      <c r="H85" s="19" t="s">
        <v>70</v>
      </c>
      <c r="I85" s="19">
        <v>31</v>
      </c>
      <c r="J85" s="19" t="s">
        <v>22</v>
      </c>
      <c r="K85" s="20">
        <v>4950400</v>
      </c>
      <c r="L85" s="20">
        <v>0</v>
      </c>
      <c r="M85" s="19">
        <v>0</v>
      </c>
      <c r="N85" s="21" t="s">
        <v>458</v>
      </c>
      <c r="O85" s="21" t="s">
        <v>461</v>
      </c>
      <c r="P85" s="22">
        <v>1</v>
      </c>
      <c r="Q85" s="22">
        <v>1</v>
      </c>
      <c r="R85" s="21"/>
    </row>
    <row r="86" spans="1:18" ht="36.75" customHeight="1" thickBot="1" x14ac:dyDescent="0.3">
      <c r="A86" s="17" t="s">
        <v>462</v>
      </c>
      <c r="B86" s="18" t="s">
        <v>463</v>
      </c>
      <c r="C86" s="63" t="s">
        <v>464</v>
      </c>
      <c r="D86" s="19" t="s">
        <v>20</v>
      </c>
      <c r="E86" s="49" t="s">
        <v>41</v>
      </c>
      <c r="F86" s="19" t="s">
        <v>465</v>
      </c>
      <c r="G86" s="19" t="s">
        <v>15</v>
      </c>
      <c r="H86" s="19" t="s">
        <v>183</v>
      </c>
      <c r="I86" s="19">
        <v>43</v>
      </c>
      <c r="J86" s="19" t="s">
        <v>22</v>
      </c>
      <c r="K86" s="20">
        <v>69600000</v>
      </c>
      <c r="L86" s="20">
        <v>0</v>
      </c>
      <c r="M86" s="19">
        <v>0</v>
      </c>
      <c r="N86" s="21" t="s">
        <v>463</v>
      </c>
      <c r="O86" s="21" t="s">
        <v>432</v>
      </c>
      <c r="P86" s="22">
        <v>1</v>
      </c>
      <c r="Q86" s="22">
        <v>1</v>
      </c>
      <c r="R86" s="21"/>
    </row>
    <row r="87" spans="1:18" ht="36.75" customHeight="1" thickBot="1" x14ac:dyDescent="0.3">
      <c r="A87" s="17" t="s">
        <v>466</v>
      </c>
      <c r="B87" s="18" t="s">
        <v>467</v>
      </c>
      <c r="C87" s="63" t="s">
        <v>468</v>
      </c>
      <c r="D87" s="19" t="s">
        <v>40</v>
      </c>
      <c r="E87" s="49" t="s">
        <v>41</v>
      </c>
      <c r="F87" s="19" t="s">
        <v>469</v>
      </c>
      <c r="G87" s="19" t="s">
        <v>43</v>
      </c>
      <c r="H87" s="19" t="s">
        <v>15</v>
      </c>
      <c r="I87" s="19">
        <v>270</v>
      </c>
      <c r="J87" s="19" t="s">
        <v>22</v>
      </c>
      <c r="K87" s="20">
        <v>9823063766</v>
      </c>
      <c r="L87" s="20">
        <v>0</v>
      </c>
      <c r="M87" s="19">
        <v>0</v>
      </c>
      <c r="N87" s="21" t="s">
        <v>471</v>
      </c>
      <c r="O87" s="21" t="s">
        <v>420</v>
      </c>
      <c r="P87" s="22">
        <v>0.13</v>
      </c>
      <c r="Q87" s="22">
        <v>0.08</v>
      </c>
      <c r="R87" s="21"/>
    </row>
    <row r="88" spans="1:18" ht="36.75" customHeight="1" thickBot="1" x14ac:dyDescent="0.3">
      <c r="A88" s="17" t="s">
        <v>472</v>
      </c>
      <c r="B88" s="18" t="s">
        <v>463</v>
      </c>
      <c r="C88" s="63" t="s">
        <v>473</v>
      </c>
      <c r="D88" s="19" t="s">
        <v>20</v>
      </c>
      <c r="E88" s="49" t="s">
        <v>41</v>
      </c>
      <c r="F88" s="19" t="s">
        <v>474</v>
      </c>
      <c r="G88" s="19" t="s">
        <v>15</v>
      </c>
      <c r="H88" s="19" t="s">
        <v>475</v>
      </c>
      <c r="I88" s="19">
        <v>54</v>
      </c>
      <c r="J88" s="19" t="s">
        <v>22</v>
      </c>
      <c r="K88" s="20">
        <v>8000000</v>
      </c>
      <c r="L88" s="20">
        <v>0</v>
      </c>
      <c r="M88" s="19">
        <v>0</v>
      </c>
      <c r="N88" s="21" t="s">
        <v>463</v>
      </c>
      <c r="O88" s="21" t="s">
        <v>198</v>
      </c>
      <c r="P88" s="22">
        <v>1</v>
      </c>
      <c r="Q88" s="22">
        <v>0.9</v>
      </c>
      <c r="R88" s="21"/>
    </row>
    <row r="89" spans="1:18" ht="36.75" customHeight="1" thickBot="1" x14ac:dyDescent="0.3">
      <c r="A89" s="17" t="s">
        <v>476</v>
      </c>
      <c r="B89" s="18" t="s">
        <v>463</v>
      </c>
      <c r="C89" s="63" t="s">
        <v>477</v>
      </c>
      <c r="D89" s="19" t="s">
        <v>20</v>
      </c>
      <c r="E89" s="49" t="s">
        <v>41</v>
      </c>
      <c r="F89" s="19" t="s">
        <v>478</v>
      </c>
      <c r="G89" s="19" t="s">
        <v>15</v>
      </c>
      <c r="H89" s="19" t="s">
        <v>475</v>
      </c>
      <c r="I89" s="19">
        <v>54</v>
      </c>
      <c r="J89" s="19" t="s">
        <v>22</v>
      </c>
      <c r="K89" s="20">
        <v>14000000</v>
      </c>
      <c r="L89" s="20">
        <v>0</v>
      </c>
      <c r="M89" s="19">
        <v>0</v>
      </c>
      <c r="N89" s="21" t="s">
        <v>463</v>
      </c>
      <c r="O89" s="21" t="s">
        <v>198</v>
      </c>
      <c r="P89" s="22">
        <v>1</v>
      </c>
      <c r="Q89" s="22">
        <v>0.9</v>
      </c>
      <c r="R89" s="21"/>
    </row>
    <row r="90" spans="1:18" ht="36.75" customHeight="1" thickBot="1" x14ac:dyDescent="0.3">
      <c r="A90" s="17" t="s">
        <v>479</v>
      </c>
      <c r="B90" s="18" t="s">
        <v>463</v>
      </c>
      <c r="C90" s="63" t="s">
        <v>477</v>
      </c>
      <c r="D90" s="19" t="s">
        <v>20</v>
      </c>
      <c r="E90" s="49" t="s">
        <v>41</v>
      </c>
      <c r="F90" s="19" t="s">
        <v>480</v>
      </c>
      <c r="G90" s="19" t="s">
        <v>15</v>
      </c>
      <c r="H90" s="19" t="s">
        <v>475</v>
      </c>
      <c r="I90" s="19">
        <v>54</v>
      </c>
      <c r="J90" s="19" t="s">
        <v>22</v>
      </c>
      <c r="K90" s="20">
        <v>14000000</v>
      </c>
      <c r="L90" s="20">
        <v>0</v>
      </c>
      <c r="M90" s="19">
        <v>0</v>
      </c>
      <c r="N90" s="21" t="s">
        <v>463</v>
      </c>
      <c r="O90" s="21" t="s">
        <v>198</v>
      </c>
      <c r="P90" s="22">
        <v>1</v>
      </c>
      <c r="Q90" s="22">
        <v>0.9</v>
      </c>
      <c r="R90" s="21"/>
    </row>
    <row r="91" spans="1:18" ht="36.75" customHeight="1" thickBot="1" x14ac:dyDescent="0.3">
      <c r="A91" s="17" t="s">
        <v>481</v>
      </c>
      <c r="B91" s="18" t="s">
        <v>482</v>
      </c>
      <c r="C91" s="63" t="s">
        <v>483</v>
      </c>
      <c r="D91" s="19" t="s">
        <v>40</v>
      </c>
      <c r="E91" s="49" t="s">
        <v>41</v>
      </c>
      <c r="F91" s="19" t="s">
        <v>384</v>
      </c>
      <c r="G91" s="19" t="s">
        <v>15</v>
      </c>
      <c r="H91" s="19" t="s">
        <v>426</v>
      </c>
      <c r="I91" s="19">
        <v>54</v>
      </c>
      <c r="J91" s="19" t="s">
        <v>22</v>
      </c>
      <c r="K91" s="20">
        <v>125475000</v>
      </c>
      <c r="L91" s="20">
        <v>0</v>
      </c>
      <c r="M91" s="19">
        <v>90</v>
      </c>
      <c r="N91" s="21" t="s">
        <v>463</v>
      </c>
      <c r="O91" s="21">
        <v>44651</v>
      </c>
      <c r="P91" s="22">
        <v>0.9</v>
      </c>
      <c r="Q91" s="22">
        <v>0</v>
      </c>
      <c r="R91" s="21"/>
    </row>
    <row r="92" spans="1:18" ht="36.75" customHeight="1" thickBot="1" x14ac:dyDescent="0.3">
      <c r="A92" s="17" t="s">
        <v>484</v>
      </c>
      <c r="B92" s="18" t="s">
        <v>467</v>
      </c>
      <c r="C92" s="63" t="s">
        <v>485</v>
      </c>
      <c r="D92" s="19" t="s">
        <v>20</v>
      </c>
      <c r="E92" s="49" t="s">
        <v>41</v>
      </c>
      <c r="F92" s="19" t="s">
        <v>486</v>
      </c>
      <c r="G92" s="19" t="s">
        <v>15</v>
      </c>
      <c r="H92" s="19" t="s">
        <v>487</v>
      </c>
      <c r="I92" s="19">
        <v>53</v>
      </c>
      <c r="J92" s="19" t="s">
        <v>22</v>
      </c>
      <c r="K92" s="20">
        <v>40000000</v>
      </c>
      <c r="L92" s="20">
        <v>0</v>
      </c>
      <c r="M92" s="19">
        <v>0</v>
      </c>
      <c r="N92" s="21" t="s">
        <v>467</v>
      </c>
      <c r="O92" s="21" t="s">
        <v>488</v>
      </c>
      <c r="P92" s="22">
        <v>0</v>
      </c>
      <c r="Q92" s="22">
        <v>0</v>
      </c>
      <c r="R92" s="21"/>
    </row>
    <row r="93" spans="1:18" ht="36.75" customHeight="1" thickBot="1" x14ac:dyDescent="0.3">
      <c r="A93" s="17" t="s">
        <v>489</v>
      </c>
      <c r="B93" s="18" t="s">
        <v>490</v>
      </c>
      <c r="C93" s="63" t="s">
        <v>491</v>
      </c>
      <c r="D93" s="19" t="s">
        <v>20</v>
      </c>
      <c r="E93" s="49" t="s">
        <v>41</v>
      </c>
      <c r="F93" s="19" t="s">
        <v>492</v>
      </c>
      <c r="G93" s="19" t="s">
        <v>15</v>
      </c>
      <c r="H93" s="19" t="s">
        <v>493</v>
      </c>
      <c r="I93" s="19">
        <v>39</v>
      </c>
      <c r="J93" s="19" t="s">
        <v>22</v>
      </c>
      <c r="K93" s="20">
        <v>257159000</v>
      </c>
      <c r="L93" s="20">
        <v>0</v>
      </c>
      <c r="M93" s="19">
        <v>0</v>
      </c>
      <c r="N93" s="21" t="s">
        <v>490</v>
      </c>
      <c r="O93" s="21" t="s">
        <v>411</v>
      </c>
      <c r="P93" s="22">
        <v>1</v>
      </c>
      <c r="Q93" s="22">
        <v>1</v>
      </c>
      <c r="R93" s="21"/>
    </row>
    <row r="94" spans="1:18" ht="36.75" customHeight="1" thickBot="1" x14ac:dyDescent="0.3">
      <c r="A94" s="17" t="s">
        <v>494</v>
      </c>
      <c r="B94" s="18" t="s">
        <v>495</v>
      </c>
      <c r="C94" s="63" t="s">
        <v>496</v>
      </c>
      <c r="D94" s="19" t="s">
        <v>67</v>
      </c>
      <c r="E94" s="49" t="s">
        <v>41</v>
      </c>
      <c r="F94" s="19" t="s">
        <v>497</v>
      </c>
      <c r="G94" s="19" t="s">
        <v>15</v>
      </c>
      <c r="H94" s="19" t="s">
        <v>231</v>
      </c>
      <c r="I94" s="19">
        <v>255</v>
      </c>
      <c r="J94" s="19" t="s">
        <v>22</v>
      </c>
      <c r="K94" s="20">
        <v>1669000000</v>
      </c>
      <c r="L94" s="20">
        <v>0</v>
      </c>
      <c r="M94" s="19">
        <v>92</v>
      </c>
      <c r="N94" s="21" t="s">
        <v>495</v>
      </c>
      <c r="O94" s="21">
        <v>44865</v>
      </c>
      <c r="P94" s="22">
        <v>0.74</v>
      </c>
      <c r="Q94" s="22">
        <v>0.77</v>
      </c>
      <c r="R94" s="21"/>
    </row>
    <row r="95" spans="1:18" ht="36.75" customHeight="1" thickBot="1" x14ac:dyDescent="0.3">
      <c r="A95" s="17" t="s">
        <v>498</v>
      </c>
      <c r="B95" s="18" t="s">
        <v>490</v>
      </c>
      <c r="C95" s="63" t="s">
        <v>499</v>
      </c>
      <c r="D95" s="19" t="s">
        <v>67</v>
      </c>
      <c r="E95" s="49" t="s">
        <v>41</v>
      </c>
      <c r="F95" s="19" t="s">
        <v>500</v>
      </c>
      <c r="G95" s="19" t="s">
        <v>15</v>
      </c>
      <c r="H95" s="19" t="s">
        <v>231</v>
      </c>
      <c r="I95" s="19">
        <v>252</v>
      </c>
      <c r="J95" s="19" t="s">
        <v>22</v>
      </c>
      <c r="K95" s="20">
        <v>6775503060</v>
      </c>
      <c r="L95" s="20">
        <v>0</v>
      </c>
      <c r="M95" s="19">
        <v>150</v>
      </c>
      <c r="N95" s="21" t="s">
        <v>490</v>
      </c>
      <c r="O95" s="21">
        <v>44926</v>
      </c>
      <c r="P95" s="22">
        <v>0.7</v>
      </c>
      <c r="Q95" s="22">
        <v>0.62</v>
      </c>
      <c r="R95" s="21"/>
    </row>
    <row r="96" spans="1:18" ht="36.75" customHeight="1" thickBot="1" x14ac:dyDescent="0.3">
      <c r="A96" s="17" t="s">
        <v>501</v>
      </c>
      <c r="B96" s="18" t="s">
        <v>490</v>
      </c>
      <c r="C96" s="63" t="s">
        <v>502</v>
      </c>
      <c r="D96" s="19" t="s">
        <v>20</v>
      </c>
      <c r="E96" s="49" t="s">
        <v>41</v>
      </c>
      <c r="F96" s="19" t="s">
        <v>503</v>
      </c>
      <c r="G96" s="19" t="s">
        <v>15</v>
      </c>
      <c r="H96" s="19" t="s">
        <v>183</v>
      </c>
      <c r="I96" s="19">
        <v>40</v>
      </c>
      <c r="J96" s="19" t="s">
        <v>22</v>
      </c>
      <c r="K96" s="20">
        <v>69600000</v>
      </c>
      <c r="L96" s="20">
        <v>0</v>
      </c>
      <c r="M96" s="19">
        <v>0</v>
      </c>
      <c r="N96" s="21" t="s">
        <v>490</v>
      </c>
      <c r="O96" s="21" t="s">
        <v>198</v>
      </c>
      <c r="P96" s="22">
        <v>1</v>
      </c>
      <c r="Q96" s="22">
        <v>1</v>
      </c>
      <c r="R96" s="21"/>
    </row>
    <row r="97" spans="1:18" ht="36.75" customHeight="1" thickBot="1" x14ac:dyDescent="0.3">
      <c r="A97" s="17" t="s">
        <v>504</v>
      </c>
      <c r="B97" s="18" t="s">
        <v>490</v>
      </c>
      <c r="C97" s="63" t="s">
        <v>505</v>
      </c>
      <c r="D97" s="19" t="s">
        <v>20</v>
      </c>
      <c r="E97" s="49" t="s">
        <v>82</v>
      </c>
      <c r="F97" s="19" t="s">
        <v>506</v>
      </c>
      <c r="G97" s="19" t="s">
        <v>15</v>
      </c>
      <c r="H97" s="19" t="s">
        <v>451</v>
      </c>
      <c r="I97" s="19">
        <v>252</v>
      </c>
      <c r="J97" s="19" t="s">
        <v>22</v>
      </c>
      <c r="K97" s="20">
        <v>234981353</v>
      </c>
      <c r="L97" s="20">
        <v>0</v>
      </c>
      <c r="M97" s="19">
        <v>0</v>
      </c>
      <c r="N97" s="21" t="s">
        <v>490</v>
      </c>
      <c r="O97" s="21">
        <v>44773</v>
      </c>
      <c r="P97" s="22">
        <v>0.83</v>
      </c>
      <c r="Q97" s="22">
        <v>0.83</v>
      </c>
      <c r="R97" s="21"/>
    </row>
    <row r="98" spans="1:18" ht="36.75" customHeight="1" thickBot="1" x14ac:dyDescent="0.3">
      <c r="A98" s="17" t="s">
        <v>507</v>
      </c>
      <c r="B98" s="18" t="s">
        <v>490</v>
      </c>
      <c r="C98" s="63" t="s">
        <v>508</v>
      </c>
      <c r="D98" s="19" t="s">
        <v>40</v>
      </c>
      <c r="E98" s="49" t="s">
        <v>188</v>
      </c>
      <c r="F98" s="19" t="s">
        <v>509</v>
      </c>
      <c r="G98" s="19" t="s">
        <v>15</v>
      </c>
      <c r="H98" s="19" t="s">
        <v>231</v>
      </c>
      <c r="I98" s="19">
        <v>251</v>
      </c>
      <c r="J98" s="19" t="s">
        <v>22</v>
      </c>
      <c r="K98" s="20">
        <v>1920000000</v>
      </c>
      <c r="L98" s="20"/>
      <c r="M98" s="19">
        <v>60</v>
      </c>
      <c r="N98" s="21" t="s">
        <v>510</v>
      </c>
      <c r="O98" s="21">
        <v>44834</v>
      </c>
      <c r="P98" s="22">
        <v>0.5</v>
      </c>
      <c r="Q98" s="22">
        <v>0.66</v>
      </c>
      <c r="R98" s="21"/>
    </row>
    <row r="99" spans="1:18" ht="36.75" customHeight="1" thickBot="1" x14ac:dyDescent="0.3">
      <c r="A99" s="17" t="s">
        <v>511</v>
      </c>
      <c r="B99" s="18" t="s">
        <v>512</v>
      </c>
      <c r="C99" s="63" t="s">
        <v>513</v>
      </c>
      <c r="D99" s="19" t="s">
        <v>20</v>
      </c>
      <c r="E99" s="49" t="s">
        <v>82</v>
      </c>
      <c r="F99" s="19" t="s">
        <v>514</v>
      </c>
      <c r="G99" s="19" t="s">
        <v>15</v>
      </c>
      <c r="H99" s="19" t="s">
        <v>213</v>
      </c>
      <c r="I99" s="19">
        <v>243</v>
      </c>
      <c r="J99" s="19" t="s">
        <v>22</v>
      </c>
      <c r="K99" s="20">
        <v>1095585621.7</v>
      </c>
      <c r="L99" s="20">
        <v>0</v>
      </c>
      <c r="M99" s="19">
        <v>0</v>
      </c>
      <c r="N99" s="21" t="s">
        <v>515</v>
      </c>
      <c r="O99" s="21" t="s">
        <v>63</v>
      </c>
      <c r="P99" s="22">
        <v>0.83</v>
      </c>
      <c r="Q99" s="22">
        <v>0.75</v>
      </c>
      <c r="R99" s="21"/>
    </row>
    <row r="100" spans="1:18" ht="36.75" customHeight="1" thickBot="1" x14ac:dyDescent="0.3">
      <c r="A100" s="17" t="s">
        <v>516</v>
      </c>
      <c r="B100" s="18" t="s">
        <v>517</v>
      </c>
      <c r="C100" s="63" t="s">
        <v>518</v>
      </c>
      <c r="D100" s="19" t="s">
        <v>40</v>
      </c>
      <c r="E100" s="49" t="s">
        <v>108</v>
      </c>
      <c r="F100" s="19" t="s">
        <v>519</v>
      </c>
      <c r="G100" s="19" t="s">
        <v>15</v>
      </c>
      <c r="H100" s="19" t="s">
        <v>437</v>
      </c>
      <c r="I100" s="19">
        <v>182</v>
      </c>
      <c r="J100" s="19" t="s">
        <v>22</v>
      </c>
      <c r="K100" s="20">
        <v>127260000</v>
      </c>
      <c r="L100" s="20">
        <v>24011321</v>
      </c>
      <c r="M100" s="19">
        <v>30</v>
      </c>
      <c r="N100" s="21" t="s">
        <v>512</v>
      </c>
      <c r="O100" s="21">
        <v>44742</v>
      </c>
      <c r="P100" s="22">
        <v>1</v>
      </c>
      <c r="Q100" s="22">
        <v>0.78</v>
      </c>
      <c r="R100" s="21"/>
    </row>
    <row r="101" spans="1:18" ht="36.75" customHeight="1" thickBot="1" x14ac:dyDescent="0.3">
      <c r="A101" s="17" t="s">
        <v>521</v>
      </c>
      <c r="B101" s="18" t="s">
        <v>512</v>
      </c>
      <c r="C101" s="63" t="s">
        <v>522</v>
      </c>
      <c r="D101" s="19" t="s">
        <v>20</v>
      </c>
      <c r="E101" s="49" t="s">
        <v>82</v>
      </c>
      <c r="F101" s="19" t="s">
        <v>523</v>
      </c>
      <c r="G101" s="19" t="s">
        <v>15</v>
      </c>
      <c r="H101" s="19" t="s">
        <v>524</v>
      </c>
      <c r="I101" s="19">
        <v>242</v>
      </c>
      <c r="J101" s="19" t="s">
        <v>22</v>
      </c>
      <c r="K101" s="20">
        <v>361760000</v>
      </c>
      <c r="L101" s="20">
        <v>0</v>
      </c>
      <c r="M101" s="19">
        <v>0</v>
      </c>
      <c r="N101" s="21" t="s">
        <v>184</v>
      </c>
      <c r="O101" s="21" t="s">
        <v>525</v>
      </c>
      <c r="P101" s="22">
        <v>0.82</v>
      </c>
      <c r="Q101" s="22">
        <v>0.82</v>
      </c>
      <c r="R101" s="21"/>
    </row>
    <row r="102" spans="1:18" ht="36.75" customHeight="1" thickBot="1" x14ac:dyDescent="0.3">
      <c r="A102" s="17" t="s">
        <v>526</v>
      </c>
      <c r="B102" s="18" t="s">
        <v>512</v>
      </c>
      <c r="C102" s="63" t="s">
        <v>527</v>
      </c>
      <c r="D102" s="19" t="s">
        <v>58</v>
      </c>
      <c r="E102" s="49" t="s">
        <v>59</v>
      </c>
      <c r="F102" s="19" t="s">
        <v>528</v>
      </c>
      <c r="G102" s="19" t="s">
        <v>15</v>
      </c>
      <c r="H102" s="19" t="s">
        <v>529</v>
      </c>
      <c r="I102" s="19">
        <v>33</v>
      </c>
      <c r="J102" s="19" t="s">
        <v>22</v>
      </c>
      <c r="K102" s="20">
        <v>2597720442.0799999</v>
      </c>
      <c r="L102" s="20">
        <v>0</v>
      </c>
      <c r="M102" s="19">
        <v>59</v>
      </c>
      <c r="N102" s="21" t="s">
        <v>512</v>
      </c>
      <c r="O102" s="21" t="s">
        <v>530</v>
      </c>
      <c r="P102" s="22">
        <v>1</v>
      </c>
      <c r="Q102" s="22">
        <v>0.9</v>
      </c>
      <c r="R102" s="21"/>
    </row>
    <row r="103" spans="1:18" ht="36.75" customHeight="1" thickBot="1" x14ac:dyDescent="0.3">
      <c r="A103" s="17" t="s">
        <v>531</v>
      </c>
      <c r="B103" s="18" t="s">
        <v>532</v>
      </c>
      <c r="C103" s="63" t="s">
        <v>533</v>
      </c>
      <c r="D103" s="19" t="s">
        <v>67</v>
      </c>
      <c r="E103" s="49" t="s">
        <v>147</v>
      </c>
      <c r="F103" s="19" t="s">
        <v>534</v>
      </c>
      <c r="G103" s="19" t="s">
        <v>519</v>
      </c>
      <c r="H103" s="19" t="s">
        <v>15</v>
      </c>
      <c r="I103" s="19">
        <v>172</v>
      </c>
      <c r="J103" s="19" t="s">
        <v>22</v>
      </c>
      <c r="K103" s="20">
        <v>1246990084</v>
      </c>
      <c r="L103" s="20">
        <v>97325904</v>
      </c>
      <c r="M103" s="19">
        <v>30</v>
      </c>
      <c r="N103" s="21" t="s">
        <v>535</v>
      </c>
      <c r="O103" s="21">
        <v>44742</v>
      </c>
      <c r="P103" s="22">
        <v>1</v>
      </c>
      <c r="Q103" s="22">
        <v>0.8</v>
      </c>
      <c r="R103" s="21"/>
    </row>
    <row r="104" spans="1:18" ht="36.75" customHeight="1" thickBot="1" x14ac:dyDescent="0.3">
      <c r="A104" s="17" t="s">
        <v>536</v>
      </c>
      <c r="B104" s="18" t="s">
        <v>537</v>
      </c>
      <c r="C104" s="63" t="s">
        <v>538</v>
      </c>
      <c r="D104" s="19" t="s">
        <v>116</v>
      </c>
      <c r="E104" s="49" t="s">
        <v>41</v>
      </c>
      <c r="F104" s="19" t="s">
        <v>539</v>
      </c>
      <c r="G104" s="19" t="s">
        <v>15</v>
      </c>
      <c r="H104" s="19" t="s">
        <v>426</v>
      </c>
      <c r="I104" s="19">
        <v>228</v>
      </c>
      <c r="J104" s="19" t="s">
        <v>22</v>
      </c>
      <c r="K104" s="20">
        <v>61956205</v>
      </c>
      <c r="L104" s="20">
        <v>0</v>
      </c>
      <c r="M104" s="19">
        <v>0</v>
      </c>
      <c r="N104" s="21" t="s">
        <v>540</v>
      </c>
      <c r="O104" s="21" t="s">
        <v>63</v>
      </c>
      <c r="P104" s="22">
        <v>0.2</v>
      </c>
      <c r="Q104" s="22">
        <v>0</v>
      </c>
      <c r="R104" s="21"/>
    </row>
    <row r="105" spans="1:18" ht="36.75" customHeight="1" thickBot="1" x14ac:dyDescent="0.3">
      <c r="A105" s="17" t="s">
        <v>541</v>
      </c>
      <c r="B105" s="18" t="s">
        <v>542</v>
      </c>
      <c r="C105" s="63" t="s">
        <v>543</v>
      </c>
      <c r="D105" s="19" t="s">
        <v>116</v>
      </c>
      <c r="E105" s="49" t="s">
        <v>41</v>
      </c>
      <c r="F105" s="19" t="s">
        <v>544</v>
      </c>
      <c r="G105" s="19" t="s">
        <v>15</v>
      </c>
      <c r="H105" s="19" t="s">
        <v>546</v>
      </c>
      <c r="I105" s="19">
        <v>18</v>
      </c>
      <c r="J105" s="19" t="s">
        <v>22</v>
      </c>
      <c r="K105" s="20">
        <v>28026337</v>
      </c>
      <c r="L105" s="20">
        <v>0</v>
      </c>
      <c r="M105" s="19">
        <v>31</v>
      </c>
      <c r="N105" s="21" t="s">
        <v>545</v>
      </c>
      <c r="O105" s="21" t="s">
        <v>547</v>
      </c>
      <c r="P105" s="22">
        <v>1</v>
      </c>
      <c r="Q105" s="22">
        <v>0</v>
      </c>
      <c r="R105" s="21"/>
    </row>
    <row r="106" spans="1:18" ht="36.75" customHeight="1" thickBot="1" x14ac:dyDescent="0.3">
      <c r="A106" s="17" t="s">
        <v>548</v>
      </c>
      <c r="B106" s="18" t="s">
        <v>535</v>
      </c>
      <c r="C106" s="63" t="s">
        <v>549</v>
      </c>
      <c r="D106" s="19" t="s">
        <v>116</v>
      </c>
      <c r="E106" s="49" t="s">
        <v>41</v>
      </c>
      <c r="F106" s="19" t="s">
        <v>550</v>
      </c>
      <c r="G106" s="19" t="s">
        <v>15</v>
      </c>
      <c r="H106" s="19" t="s">
        <v>552</v>
      </c>
      <c r="I106" s="19">
        <v>168</v>
      </c>
      <c r="J106" s="19" t="s">
        <v>22</v>
      </c>
      <c r="K106" s="20">
        <v>37784880</v>
      </c>
      <c r="L106" s="20">
        <v>0</v>
      </c>
      <c r="M106" s="19">
        <v>0</v>
      </c>
      <c r="N106" s="21" t="s">
        <v>551</v>
      </c>
      <c r="O106" s="21" t="s">
        <v>553</v>
      </c>
      <c r="P106" s="22">
        <v>0.08</v>
      </c>
      <c r="Q106" s="22">
        <v>0.5</v>
      </c>
      <c r="R106" s="21"/>
    </row>
    <row r="107" spans="1:18" ht="36.75" customHeight="1" thickBot="1" x14ac:dyDescent="0.3">
      <c r="A107" s="17" t="s">
        <v>554</v>
      </c>
      <c r="B107" s="18" t="s">
        <v>542</v>
      </c>
      <c r="C107" s="63" t="s">
        <v>555</v>
      </c>
      <c r="D107" s="19" t="s">
        <v>20</v>
      </c>
      <c r="E107" s="49" t="s">
        <v>41</v>
      </c>
      <c r="F107" s="19" t="s">
        <v>556</v>
      </c>
      <c r="G107" s="19" t="s">
        <v>15</v>
      </c>
      <c r="H107" s="19" t="s">
        <v>333</v>
      </c>
      <c r="I107" s="19">
        <v>18</v>
      </c>
      <c r="J107" s="19" t="s">
        <v>22</v>
      </c>
      <c r="K107" s="20">
        <v>11400000</v>
      </c>
      <c r="L107" s="20">
        <v>0</v>
      </c>
      <c r="M107" s="19">
        <v>0</v>
      </c>
      <c r="N107" s="21" t="s">
        <v>545</v>
      </c>
      <c r="O107" s="21" t="s">
        <v>198</v>
      </c>
      <c r="P107" s="22">
        <v>1</v>
      </c>
      <c r="Q107" s="22">
        <v>0</v>
      </c>
      <c r="R107" s="21"/>
    </row>
    <row r="108" spans="1:18" ht="36.75" customHeight="1" thickBot="1" x14ac:dyDescent="0.3">
      <c r="A108" s="17" t="s">
        <v>557</v>
      </c>
      <c r="B108" s="18" t="s">
        <v>545</v>
      </c>
      <c r="C108" s="63" t="s">
        <v>558</v>
      </c>
      <c r="D108" s="19" t="s">
        <v>20</v>
      </c>
      <c r="E108" s="49" t="s">
        <v>41</v>
      </c>
      <c r="F108" s="19" t="s">
        <v>559</v>
      </c>
      <c r="G108" s="19" t="s">
        <v>15</v>
      </c>
      <c r="H108" s="19" t="s">
        <v>333</v>
      </c>
      <c r="I108" s="19">
        <v>17</v>
      </c>
      <c r="J108" s="19" t="s">
        <v>22</v>
      </c>
      <c r="K108" s="20">
        <v>11400000</v>
      </c>
      <c r="L108" s="20">
        <v>0</v>
      </c>
      <c r="M108" s="19">
        <v>0</v>
      </c>
      <c r="N108" s="21" t="s">
        <v>551</v>
      </c>
      <c r="O108" s="21" t="s">
        <v>198</v>
      </c>
      <c r="P108" s="22">
        <v>1</v>
      </c>
      <c r="Q108" s="22">
        <v>0</v>
      </c>
      <c r="R108" s="21"/>
    </row>
    <row r="109" spans="1:18" ht="36.75" customHeight="1" thickBot="1" x14ac:dyDescent="0.3">
      <c r="A109" s="17" t="s">
        <v>560</v>
      </c>
      <c r="B109" s="18" t="s">
        <v>542</v>
      </c>
      <c r="C109" s="63" t="s">
        <v>561</v>
      </c>
      <c r="D109" s="19" t="s">
        <v>20</v>
      </c>
      <c r="E109" s="49" t="s">
        <v>41</v>
      </c>
      <c r="F109" s="19" t="s">
        <v>562</v>
      </c>
      <c r="G109" s="19" t="s">
        <v>15</v>
      </c>
      <c r="H109" s="19" t="s">
        <v>333</v>
      </c>
      <c r="I109" s="19">
        <v>17</v>
      </c>
      <c r="J109" s="19" t="s">
        <v>22</v>
      </c>
      <c r="K109" s="20">
        <v>11400000</v>
      </c>
      <c r="L109" s="20">
        <v>0</v>
      </c>
      <c r="M109" s="19">
        <v>0</v>
      </c>
      <c r="N109" s="21" t="s">
        <v>551</v>
      </c>
      <c r="O109" s="21" t="s">
        <v>198</v>
      </c>
      <c r="P109" s="22">
        <v>1</v>
      </c>
      <c r="Q109" s="22">
        <v>0</v>
      </c>
      <c r="R109" s="21"/>
    </row>
    <row r="110" spans="1:18" ht="36.75" customHeight="1" thickBot="1" x14ac:dyDescent="0.3">
      <c r="A110" s="17" t="s">
        <v>563</v>
      </c>
      <c r="B110" s="18" t="s">
        <v>545</v>
      </c>
      <c r="C110" s="63" t="s">
        <v>564</v>
      </c>
      <c r="D110" s="19" t="s">
        <v>20</v>
      </c>
      <c r="E110" s="49" t="s">
        <v>41</v>
      </c>
      <c r="F110" s="19" t="s">
        <v>565</v>
      </c>
      <c r="G110" s="19" t="s">
        <v>15</v>
      </c>
      <c r="H110" s="19" t="s">
        <v>333</v>
      </c>
      <c r="I110" s="19">
        <v>17</v>
      </c>
      <c r="J110" s="19" t="s">
        <v>22</v>
      </c>
      <c r="K110" s="20">
        <v>11400000</v>
      </c>
      <c r="L110" s="20">
        <v>0</v>
      </c>
      <c r="M110" s="19">
        <v>0</v>
      </c>
      <c r="N110" s="21" t="s">
        <v>551</v>
      </c>
      <c r="O110" s="21" t="s">
        <v>198</v>
      </c>
      <c r="P110" s="22">
        <v>1</v>
      </c>
      <c r="Q110" s="22">
        <v>0</v>
      </c>
      <c r="R110" s="21"/>
    </row>
    <row r="111" spans="1:18" ht="36.75" customHeight="1" thickBot="1" x14ac:dyDescent="0.3">
      <c r="A111" s="17" t="s">
        <v>566</v>
      </c>
      <c r="B111" s="18" t="s">
        <v>540</v>
      </c>
      <c r="C111" s="63" t="s">
        <v>567</v>
      </c>
      <c r="D111" s="19" t="s">
        <v>20</v>
      </c>
      <c r="E111" s="49" t="s">
        <v>41</v>
      </c>
      <c r="F111" s="19" t="s">
        <v>568</v>
      </c>
      <c r="G111" s="19" t="s">
        <v>15</v>
      </c>
      <c r="H111" s="19" t="s">
        <v>240</v>
      </c>
      <c r="I111" s="19">
        <v>215</v>
      </c>
      <c r="J111" s="19" t="s">
        <v>22</v>
      </c>
      <c r="K111" s="20">
        <v>284253241</v>
      </c>
      <c r="L111" s="20">
        <v>0</v>
      </c>
      <c r="M111" s="19">
        <v>0</v>
      </c>
      <c r="N111" s="21" t="s">
        <v>570</v>
      </c>
      <c r="O111" s="21" t="s">
        <v>63</v>
      </c>
      <c r="P111" s="58">
        <v>1</v>
      </c>
      <c r="Q111" s="58">
        <v>1</v>
      </c>
      <c r="R111" s="21"/>
    </row>
    <row r="112" spans="1:18" ht="36.75" customHeight="1" thickBot="1" x14ac:dyDescent="0.3">
      <c r="A112" s="17" t="s">
        <v>571</v>
      </c>
      <c r="B112" s="18" t="s">
        <v>540</v>
      </c>
      <c r="C112" s="63" t="s">
        <v>572</v>
      </c>
      <c r="D112" s="19" t="s">
        <v>40</v>
      </c>
      <c r="E112" s="49" t="s">
        <v>188</v>
      </c>
      <c r="F112" s="19" t="s">
        <v>573</v>
      </c>
      <c r="G112" s="19" t="s">
        <v>15</v>
      </c>
      <c r="H112" s="19" t="s">
        <v>575</v>
      </c>
      <c r="I112" s="19">
        <v>182</v>
      </c>
      <c r="J112" s="19" t="s">
        <v>22</v>
      </c>
      <c r="K112" s="20">
        <v>738681172</v>
      </c>
      <c r="L112" s="20">
        <v>0</v>
      </c>
      <c r="M112" s="19">
        <v>0</v>
      </c>
      <c r="N112" s="21" t="s">
        <v>574</v>
      </c>
      <c r="O112" s="21" t="s">
        <v>576</v>
      </c>
      <c r="P112" s="22">
        <v>0.86</v>
      </c>
      <c r="Q112" s="22">
        <v>0.32</v>
      </c>
      <c r="R112" s="21"/>
    </row>
    <row r="113" spans="1:18" ht="36.75" customHeight="1" thickBot="1" x14ac:dyDescent="0.3">
      <c r="A113" s="17" t="s">
        <v>577</v>
      </c>
      <c r="B113" s="18" t="s">
        <v>488</v>
      </c>
      <c r="C113" s="63" t="s">
        <v>578</v>
      </c>
      <c r="D113" s="19" t="s">
        <v>116</v>
      </c>
      <c r="E113" s="49" t="s">
        <v>59</v>
      </c>
      <c r="F113" s="19" t="s">
        <v>579</v>
      </c>
      <c r="G113" s="19" t="s">
        <v>15</v>
      </c>
      <c r="H113" s="19" t="s">
        <v>580</v>
      </c>
      <c r="I113" s="19">
        <v>9</v>
      </c>
      <c r="J113" s="19" t="s">
        <v>22</v>
      </c>
      <c r="K113" s="20">
        <v>90852600</v>
      </c>
      <c r="L113" s="20">
        <v>0</v>
      </c>
      <c r="M113" s="19">
        <v>0</v>
      </c>
      <c r="N113" s="21" t="s">
        <v>581</v>
      </c>
      <c r="O113" s="21" t="s">
        <v>198</v>
      </c>
      <c r="P113" s="22">
        <v>1</v>
      </c>
      <c r="Q113" s="22">
        <v>0</v>
      </c>
      <c r="R113" s="21"/>
    </row>
    <row r="114" spans="1:18" ht="36.75" customHeight="1" thickBot="1" x14ac:dyDescent="0.3">
      <c r="A114" s="17" t="s">
        <v>582</v>
      </c>
      <c r="B114" s="18" t="s">
        <v>432</v>
      </c>
      <c r="C114" s="63" t="s">
        <v>583</v>
      </c>
      <c r="D114" s="19" t="s">
        <v>116</v>
      </c>
      <c r="E114" s="49" t="s">
        <v>108</v>
      </c>
      <c r="F114" s="19" t="s">
        <v>584</v>
      </c>
      <c r="G114" s="19" t="s">
        <v>15</v>
      </c>
      <c r="H114" s="19" t="s">
        <v>585</v>
      </c>
      <c r="I114" s="19">
        <v>75</v>
      </c>
      <c r="J114" s="19" t="s">
        <v>22</v>
      </c>
      <c r="K114" s="20">
        <v>15000000</v>
      </c>
      <c r="L114" s="20">
        <v>0</v>
      </c>
      <c r="M114" s="19">
        <f>21+46</f>
        <v>67</v>
      </c>
      <c r="N114" s="21">
        <v>44592</v>
      </c>
      <c r="O114" s="21">
        <v>44744</v>
      </c>
      <c r="P114" s="22">
        <v>0.6</v>
      </c>
      <c r="Q114" s="22">
        <v>0</v>
      </c>
      <c r="R114" s="21"/>
    </row>
    <row r="115" spans="1:18" ht="36.75" customHeight="1" thickBot="1" x14ac:dyDescent="0.3">
      <c r="A115" s="17" t="s">
        <v>586</v>
      </c>
      <c r="B115" s="18" t="s">
        <v>540</v>
      </c>
      <c r="C115" s="63" t="s">
        <v>587</v>
      </c>
      <c r="D115" s="19" t="s">
        <v>40</v>
      </c>
      <c r="E115" s="49" t="s">
        <v>188</v>
      </c>
      <c r="F115" s="19" t="s">
        <v>409</v>
      </c>
      <c r="G115" s="19" t="s">
        <v>15</v>
      </c>
      <c r="H115" s="19" t="s">
        <v>588</v>
      </c>
      <c r="I115" s="19">
        <v>228</v>
      </c>
      <c r="J115" s="19" t="s">
        <v>22</v>
      </c>
      <c r="K115" s="20">
        <v>1421252700</v>
      </c>
      <c r="L115" s="20">
        <v>0</v>
      </c>
      <c r="M115" s="19">
        <v>0</v>
      </c>
      <c r="N115" s="21" t="s">
        <v>540</v>
      </c>
      <c r="O115" s="21" t="s">
        <v>63</v>
      </c>
      <c r="P115" s="22">
        <v>0.77</v>
      </c>
      <c r="Q115" s="22">
        <v>0.73</v>
      </c>
      <c r="R115" s="21"/>
    </row>
    <row r="116" spans="1:18" ht="36.75" customHeight="1" thickBot="1" x14ac:dyDescent="0.3">
      <c r="A116" s="17" t="s">
        <v>589</v>
      </c>
      <c r="B116" s="18" t="s">
        <v>590</v>
      </c>
      <c r="C116" s="63" t="s">
        <v>591</v>
      </c>
      <c r="D116" s="19" t="s">
        <v>20</v>
      </c>
      <c r="E116" s="49" t="s">
        <v>41</v>
      </c>
      <c r="F116" s="19" t="s">
        <v>592</v>
      </c>
      <c r="G116" s="19" t="s">
        <v>15</v>
      </c>
      <c r="H116" s="19" t="s">
        <v>593</v>
      </c>
      <c r="I116" s="19">
        <v>215</v>
      </c>
      <c r="J116" s="19" t="s">
        <v>22</v>
      </c>
      <c r="K116" s="20">
        <v>258159524</v>
      </c>
      <c r="L116" s="20">
        <v>0</v>
      </c>
      <c r="M116" s="19">
        <v>0</v>
      </c>
      <c r="N116" s="21" t="s">
        <v>570</v>
      </c>
      <c r="O116" s="21" t="s">
        <v>63</v>
      </c>
      <c r="P116" s="22">
        <v>1</v>
      </c>
      <c r="Q116" s="22">
        <v>1</v>
      </c>
      <c r="R116" s="21"/>
    </row>
    <row r="117" spans="1:18" ht="36.75" customHeight="1" thickBot="1" x14ac:dyDescent="0.3">
      <c r="A117" s="17" t="s">
        <v>594</v>
      </c>
      <c r="B117" s="18" t="s">
        <v>595</v>
      </c>
      <c r="C117" s="63" t="s">
        <v>596</v>
      </c>
      <c r="D117" s="19" t="s">
        <v>20</v>
      </c>
      <c r="E117" s="49" t="s">
        <v>41</v>
      </c>
      <c r="F117" s="19" t="s">
        <v>568</v>
      </c>
      <c r="G117" s="19" t="s">
        <v>15</v>
      </c>
      <c r="H117" s="19" t="s">
        <v>597</v>
      </c>
      <c r="I117" s="19">
        <v>208</v>
      </c>
      <c r="J117" s="19" t="s">
        <v>22</v>
      </c>
      <c r="K117" s="20">
        <v>90478080</v>
      </c>
      <c r="L117" s="20">
        <v>0</v>
      </c>
      <c r="M117" s="19">
        <v>0</v>
      </c>
      <c r="N117" s="21" t="s">
        <v>570</v>
      </c>
      <c r="O117" s="21" t="s">
        <v>598</v>
      </c>
      <c r="P117" s="22">
        <v>0.71</v>
      </c>
      <c r="Q117" s="22">
        <v>0.71</v>
      </c>
      <c r="R117" s="21"/>
    </row>
    <row r="118" spans="1:18" ht="36.75" customHeight="1" thickBot="1" x14ac:dyDescent="0.3">
      <c r="A118" s="17" t="s">
        <v>599</v>
      </c>
      <c r="B118" s="18" t="s">
        <v>590</v>
      </c>
      <c r="C118" s="63" t="s">
        <v>600</v>
      </c>
      <c r="D118" s="19" t="s">
        <v>58</v>
      </c>
      <c r="E118" s="49" t="s">
        <v>41</v>
      </c>
      <c r="F118" s="19" t="s">
        <v>601</v>
      </c>
      <c r="G118" s="19" t="s">
        <v>15</v>
      </c>
      <c r="H118" s="19" t="s">
        <v>602</v>
      </c>
      <c r="I118" s="19">
        <v>3</v>
      </c>
      <c r="J118" s="19" t="s">
        <v>22</v>
      </c>
      <c r="K118" s="20">
        <v>392664493</v>
      </c>
      <c r="L118" s="20">
        <v>0</v>
      </c>
      <c r="M118" s="19">
        <v>31</v>
      </c>
      <c r="N118" s="21" t="s">
        <v>570</v>
      </c>
      <c r="O118" s="21" t="s">
        <v>603</v>
      </c>
      <c r="P118" s="22">
        <v>0.56999999999999995</v>
      </c>
      <c r="Q118" s="22">
        <v>0.14000000000000001</v>
      </c>
      <c r="R118" s="21"/>
    </row>
    <row r="119" spans="1:18" ht="36.75" customHeight="1" thickBot="1" x14ac:dyDescent="0.3">
      <c r="A119" s="17" t="s">
        <v>604</v>
      </c>
      <c r="B119" s="18" t="s">
        <v>569</v>
      </c>
      <c r="C119" s="63" t="s">
        <v>605</v>
      </c>
      <c r="D119" s="19" t="s">
        <v>58</v>
      </c>
      <c r="E119" s="49" t="s">
        <v>188</v>
      </c>
      <c r="F119" s="19" t="s">
        <v>606</v>
      </c>
      <c r="G119" s="19" t="s">
        <v>15</v>
      </c>
      <c r="H119" s="19" t="s">
        <v>588</v>
      </c>
      <c r="I119" s="19">
        <v>90</v>
      </c>
      <c r="J119" s="19" t="s">
        <v>22</v>
      </c>
      <c r="K119" s="20">
        <v>246000000</v>
      </c>
      <c r="L119" s="20">
        <v>0</v>
      </c>
      <c r="M119" s="19">
        <v>52</v>
      </c>
      <c r="N119" s="21">
        <v>44564</v>
      </c>
      <c r="O119" s="21">
        <v>44705</v>
      </c>
      <c r="P119" s="22">
        <v>1</v>
      </c>
      <c r="Q119" s="22">
        <v>1</v>
      </c>
      <c r="R119" s="21"/>
    </row>
    <row r="120" spans="1:18" ht="36.75" customHeight="1" thickBot="1" x14ac:dyDescent="0.3">
      <c r="A120" s="17" t="s">
        <v>607</v>
      </c>
      <c r="B120" s="18" t="s">
        <v>595</v>
      </c>
      <c r="C120" s="63" t="s">
        <v>608</v>
      </c>
      <c r="D120" s="19" t="s">
        <v>67</v>
      </c>
      <c r="E120" s="49" t="s">
        <v>41</v>
      </c>
      <c r="F120" s="19" t="s">
        <v>609</v>
      </c>
      <c r="G120" s="19" t="s">
        <v>15</v>
      </c>
      <c r="H120" s="19" t="s">
        <v>610</v>
      </c>
      <c r="I120" s="19">
        <v>216</v>
      </c>
      <c r="J120" s="19" t="s">
        <v>22</v>
      </c>
      <c r="K120" s="20">
        <v>1792000000</v>
      </c>
      <c r="L120" s="20">
        <v>0</v>
      </c>
      <c r="M120" s="19">
        <v>31</v>
      </c>
      <c r="N120" s="21" t="s">
        <v>595</v>
      </c>
      <c r="O120" s="21">
        <v>44804</v>
      </c>
      <c r="P120" s="22">
        <v>0.85</v>
      </c>
      <c r="Q120" s="22">
        <v>0.43</v>
      </c>
      <c r="R120" s="21"/>
    </row>
    <row r="121" spans="1:18" ht="36.75" customHeight="1" thickBot="1" x14ac:dyDescent="0.3">
      <c r="A121" s="17" t="s">
        <v>611</v>
      </c>
      <c r="B121" s="18" t="s">
        <v>570</v>
      </c>
      <c r="C121" s="63" t="s">
        <v>612</v>
      </c>
      <c r="D121" s="19" t="s">
        <v>58</v>
      </c>
      <c r="E121" s="49" t="s">
        <v>41</v>
      </c>
      <c r="F121" s="19" t="s">
        <v>613</v>
      </c>
      <c r="G121" s="19" t="s">
        <v>584</v>
      </c>
      <c r="H121" s="19" t="s">
        <v>15</v>
      </c>
      <c r="I121" s="19">
        <v>76</v>
      </c>
      <c r="J121" s="19" t="s">
        <v>22</v>
      </c>
      <c r="K121" s="20">
        <v>325089011</v>
      </c>
      <c r="L121" s="20">
        <v>0</v>
      </c>
      <c r="M121" s="19">
        <v>46</v>
      </c>
      <c r="N121" s="21" t="s">
        <v>411</v>
      </c>
      <c r="O121" s="21">
        <v>44744</v>
      </c>
      <c r="P121" s="22">
        <v>0.35</v>
      </c>
      <c r="Q121" s="22">
        <v>0.3</v>
      </c>
      <c r="R121" s="21"/>
    </row>
    <row r="122" spans="1:18" ht="36.75" customHeight="1" thickBot="1" x14ac:dyDescent="0.3">
      <c r="A122" s="17" t="s">
        <v>614</v>
      </c>
      <c r="B122" s="18" t="s">
        <v>595</v>
      </c>
      <c r="C122" s="63" t="s">
        <v>615</v>
      </c>
      <c r="D122" s="19" t="s">
        <v>40</v>
      </c>
      <c r="E122" s="49" t="s">
        <v>108</v>
      </c>
      <c r="F122" s="19" t="s">
        <v>616</v>
      </c>
      <c r="G122" s="19" t="s">
        <v>15</v>
      </c>
      <c r="H122" s="19" t="s">
        <v>617</v>
      </c>
      <c r="I122" s="19">
        <v>212</v>
      </c>
      <c r="J122" s="19" t="s">
        <v>22</v>
      </c>
      <c r="K122" s="20">
        <v>531999000</v>
      </c>
      <c r="L122" s="20">
        <v>0</v>
      </c>
      <c r="M122" s="19">
        <v>0</v>
      </c>
      <c r="N122" s="21" t="s">
        <v>411</v>
      </c>
      <c r="O122" s="21" t="s">
        <v>525</v>
      </c>
      <c r="P122" s="22">
        <v>1</v>
      </c>
      <c r="Q122" s="22">
        <v>0.69</v>
      </c>
      <c r="R122" s="21"/>
    </row>
    <row r="123" spans="1:18" ht="36.75" customHeight="1" thickBot="1" x14ac:dyDescent="0.3">
      <c r="A123" s="17" t="s">
        <v>618</v>
      </c>
      <c r="B123" s="18" t="s">
        <v>595</v>
      </c>
      <c r="C123" s="63" t="s">
        <v>619</v>
      </c>
      <c r="D123" s="19" t="s">
        <v>67</v>
      </c>
      <c r="E123" s="49" t="s">
        <v>41</v>
      </c>
      <c r="F123" s="19" t="s">
        <v>620</v>
      </c>
      <c r="G123" s="19" t="s">
        <v>15</v>
      </c>
      <c r="H123" s="19" t="s">
        <v>231</v>
      </c>
      <c r="I123" s="19">
        <v>215</v>
      </c>
      <c r="J123" s="19" t="s">
        <v>22</v>
      </c>
      <c r="K123" s="20">
        <v>7857000000</v>
      </c>
      <c r="L123" s="20">
        <v>0</v>
      </c>
      <c r="M123" s="19">
        <v>92</v>
      </c>
      <c r="N123" s="21" t="s">
        <v>570</v>
      </c>
      <c r="O123" s="21">
        <v>44865</v>
      </c>
      <c r="P123" s="22">
        <v>0.37</v>
      </c>
      <c r="Q123" s="22">
        <v>0.375</v>
      </c>
      <c r="R123" s="21"/>
    </row>
    <row r="124" spans="1:18" ht="36.75" customHeight="1" thickBot="1" x14ac:dyDescent="0.3">
      <c r="A124" s="17" t="s">
        <v>621</v>
      </c>
      <c r="B124" s="18" t="s">
        <v>570</v>
      </c>
      <c r="C124" s="63" t="s">
        <v>622</v>
      </c>
      <c r="D124" s="19" t="s">
        <v>20</v>
      </c>
      <c r="E124" s="49" t="s">
        <v>108</v>
      </c>
      <c r="F124" s="19" t="s">
        <v>43</v>
      </c>
      <c r="G124" s="19" t="s">
        <v>15</v>
      </c>
      <c r="H124" s="19" t="s">
        <v>623</v>
      </c>
      <c r="I124" s="19">
        <v>304</v>
      </c>
      <c r="J124" s="19" t="s">
        <v>22</v>
      </c>
      <c r="K124" s="20">
        <v>1028500000</v>
      </c>
      <c r="L124" s="20">
        <v>0</v>
      </c>
      <c r="M124" s="19">
        <v>0</v>
      </c>
      <c r="N124" s="21" t="s">
        <v>570</v>
      </c>
      <c r="O124" s="21" t="s">
        <v>624</v>
      </c>
      <c r="P124" s="22">
        <v>0.13</v>
      </c>
      <c r="Q124" s="22">
        <v>0.42</v>
      </c>
      <c r="R124" s="21"/>
    </row>
    <row r="125" spans="1:18" ht="36.75" customHeight="1" thickBot="1" x14ac:dyDescent="0.3">
      <c r="A125" s="17" t="s">
        <v>625</v>
      </c>
      <c r="B125" s="18" t="s">
        <v>570</v>
      </c>
      <c r="C125" s="63" t="s">
        <v>626</v>
      </c>
      <c r="D125" s="19" t="s">
        <v>40</v>
      </c>
      <c r="E125" s="49" t="s">
        <v>188</v>
      </c>
      <c r="F125" s="19" t="s">
        <v>627</v>
      </c>
      <c r="G125" s="19" t="s">
        <v>15</v>
      </c>
      <c r="H125" s="19" t="s">
        <v>588</v>
      </c>
      <c r="I125" s="19">
        <v>214</v>
      </c>
      <c r="J125" s="19" t="s">
        <v>22</v>
      </c>
      <c r="K125" s="20">
        <v>695309067</v>
      </c>
      <c r="L125" s="20">
        <v>0</v>
      </c>
      <c r="M125" s="19">
        <v>0</v>
      </c>
      <c r="N125" s="21" t="s">
        <v>570</v>
      </c>
      <c r="O125" s="21" t="s">
        <v>233</v>
      </c>
      <c r="P125" s="22">
        <v>0.76</v>
      </c>
      <c r="Q125" s="22">
        <v>0.73</v>
      </c>
      <c r="R125" s="21"/>
    </row>
    <row r="126" spans="1:18" ht="36.75" customHeight="1" thickBot="1" x14ac:dyDescent="0.3">
      <c r="A126" s="17" t="s">
        <v>628</v>
      </c>
      <c r="B126" s="18" t="s">
        <v>570</v>
      </c>
      <c r="C126" s="63" t="s">
        <v>629</v>
      </c>
      <c r="D126" s="19" t="s">
        <v>58</v>
      </c>
      <c r="E126" s="49" t="s">
        <v>59</v>
      </c>
      <c r="F126" s="19" t="s">
        <v>630</v>
      </c>
      <c r="G126" s="19" t="s">
        <v>15</v>
      </c>
      <c r="H126" s="19" t="s">
        <v>580</v>
      </c>
      <c r="I126" s="19">
        <v>3</v>
      </c>
      <c r="J126" s="19" t="s">
        <v>22</v>
      </c>
      <c r="K126" s="20">
        <v>273927780.10000002</v>
      </c>
      <c r="L126" s="20">
        <v>0</v>
      </c>
      <c r="M126" s="19">
        <v>0</v>
      </c>
      <c r="N126" s="21" t="s">
        <v>570</v>
      </c>
      <c r="O126" s="21" t="s">
        <v>198</v>
      </c>
      <c r="P126" s="22">
        <v>1</v>
      </c>
      <c r="Q126" s="22">
        <v>0</v>
      </c>
      <c r="R126" s="21"/>
    </row>
    <row r="127" spans="1:18" ht="36.75" customHeight="1" thickBot="1" x14ac:dyDescent="0.3">
      <c r="A127" s="17" t="s">
        <v>631</v>
      </c>
      <c r="B127" s="18" t="s">
        <v>279</v>
      </c>
      <c r="C127" s="63" t="s">
        <v>632</v>
      </c>
      <c r="D127" s="19" t="s">
        <v>20</v>
      </c>
      <c r="E127" s="49" t="s">
        <v>41</v>
      </c>
      <c r="F127" s="19" t="s">
        <v>633</v>
      </c>
      <c r="G127" s="19" t="s">
        <v>15</v>
      </c>
      <c r="H127" s="19" t="s">
        <v>487</v>
      </c>
      <c r="I127" s="19">
        <v>120</v>
      </c>
      <c r="J127" s="19" t="s">
        <v>22</v>
      </c>
      <c r="K127" s="20">
        <v>95591945</v>
      </c>
      <c r="L127" s="20">
        <v>47795972.5</v>
      </c>
      <c r="M127" s="19">
        <v>60</v>
      </c>
      <c r="N127" s="21" t="s">
        <v>279</v>
      </c>
      <c r="O127" s="21">
        <v>44745</v>
      </c>
      <c r="P127" s="22">
        <v>1</v>
      </c>
      <c r="Q127" s="22">
        <v>1</v>
      </c>
      <c r="R127" s="21"/>
    </row>
    <row r="128" spans="1:18" ht="36.75" customHeight="1" thickBot="1" x14ac:dyDescent="0.3">
      <c r="A128" s="17" t="s">
        <v>634</v>
      </c>
      <c r="B128" s="18" t="s">
        <v>635</v>
      </c>
      <c r="C128" s="63" t="s">
        <v>636</v>
      </c>
      <c r="D128" s="19" t="s">
        <v>20</v>
      </c>
      <c r="E128" s="49" t="s">
        <v>41</v>
      </c>
      <c r="F128" s="19" t="s">
        <v>364</v>
      </c>
      <c r="G128" s="19" t="s">
        <v>15</v>
      </c>
      <c r="H128" s="19" t="s">
        <v>487</v>
      </c>
      <c r="I128" s="19">
        <v>334</v>
      </c>
      <c r="J128" s="19" t="s">
        <v>22</v>
      </c>
      <c r="K128" s="20">
        <v>93280000</v>
      </c>
      <c r="L128" s="20">
        <v>0</v>
      </c>
      <c r="M128" s="19">
        <v>0</v>
      </c>
      <c r="N128" s="21" t="s">
        <v>635</v>
      </c>
      <c r="O128" s="21" t="s">
        <v>637</v>
      </c>
      <c r="P128" s="22">
        <v>0.80480480480480476</v>
      </c>
      <c r="Q128" s="22">
        <v>0</v>
      </c>
      <c r="R128" s="21"/>
    </row>
    <row r="129" spans="1:18" ht="36.75" customHeight="1" thickBot="1" x14ac:dyDescent="0.3">
      <c r="A129" s="17" t="s">
        <v>638</v>
      </c>
      <c r="B129" s="18" t="s">
        <v>639</v>
      </c>
      <c r="C129" s="63" t="s">
        <v>640</v>
      </c>
      <c r="D129" s="19" t="s">
        <v>20</v>
      </c>
      <c r="E129" s="49" t="s">
        <v>41</v>
      </c>
      <c r="F129" s="19" t="s">
        <v>641</v>
      </c>
      <c r="G129" s="19" t="s">
        <v>15</v>
      </c>
      <c r="H129" s="19" t="s">
        <v>642</v>
      </c>
      <c r="I129" s="19">
        <v>334</v>
      </c>
      <c r="J129" s="19" t="s">
        <v>22</v>
      </c>
      <c r="K129" s="20">
        <v>97165838</v>
      </c>
      <c r="L129" s="20">
        <v>0</v>
      </c>
      <c r="M129" s="19">
        <v>0</v>
      </c>
      <c r="N129" s="21" t="s">
        <v>639</v>
      </c>
      <c r="O129" s="21" t="s">
        <v>643</v>
      </c>
      <c r="P129" s="22">
        <v>0.82</v>
      </c>
      <c r="Q129" s="22">
        <v>0.44</v>
      </c>
      <c r="R129" s="21"/>
    </row>
    <row r="130" spans="1:18" ht="36.75" customHeight="1" thickBot="1" x14ac:dyDescent="0.3">
      <c r="A130" s="17" t="s">
        <v>644</v>
      </c>
      <c r="B130" s="18" t="s">
        <v>645</v>
      </c>
      <c r="C130" s="63" t="s">
        <v>646</v>
      </c>
      <c r="D130" s="19" t="s">
        <v>20</v>
      </c>
      <c r="E130" s="49" t="s">
        <v>41</v>
      </c>
      <c r="F130" s="19" t="s">
        <v>647</v>
      </c>
      <c r="G130" s="19" t="s">
        <v>15</v>
      </c>
      <c r="H130" s="19" t="s">
        <v>642</v>
      </c>
      <c r="I130" s="19">
        <v>334</v>
      </c>
      <c r="J130" s="19" t="s">
        <v>22</v>
      </c>
      <c r="K130" s="20">
        <v>96817501</v>
      </c>
      <c r="L130" s="20">
        <v>0</v>
      </c>
      <c r="M130" s="19">
        <v>0</v>
      </c>
      <c r="N130" s="21" t="s">
        <v>645</v>
      </c>
      <c r="O130" s="21" t="s">
        <v>648</v>
      </c>
      <c r="P130" s="22">
        <v>0.89</v>
      </c>
      <c r="Q130" s="22">
        <v>0</v>
      </c>
      <c r="R130" s="21"/>
    </row>
    <row r="131" spans="1:18" ht="36.75" customHeight="1" thickBot="1" x14ac:dyDescent="0.3">
      <c r="A131" s="17" t="s">
        <v>649</v>
      </c>
      <c r="B131" s="18" t="s">
        <v>645</v>
      </c>
      <c r="C131" s="63" t="s">
        <v>650</v>
      </c>
      <c r="D131" s="19" t="s">
        <v>20</v>
      </c>
      <c r="E131" s="49" t="s">
        <v>41</v>
      </c>
      <c r="F131" s="19" t="s">
        <v>651</v>
      </c>
      <c r="G131" s="19" t="s">
        <v>15</v>
      </c>
      <c r="H131" s="19" t="s">
        <v>231</v>
      </c>
      <c r="I131" s="19">
        <v>346</v>
      </c>
      <c r="J131" s="19" t="s">
        <v>22</v>
      </c>
      <c r="K131" s="20">
        <v>366442781</v>
      </c>
      <c r="L131" s="20">
        <v>0</v>
      </c>
      <c r="M131" s="19">
        <v>0</v>
      </c>
      <c r="N131" s="21" t="s">
        <v>645</v>
      </c>
      <c r="O131" s="21" t="s">
        <v>652</v>
      </c>
      <c r="P131" s="22">
        <v>0.73</v>
      </c>
      <c r="Q131" s="22">
        <v>0.64</v>
      </c>
      <c r="R131" s="21"/>
    </row>
    <row r="132" spans="1:18" ht="36.75" customHeight="1" thickBot="1" x14ac:dyDescent="0.3">
      <c r="A132" s="17" t="s">
        <v>653</v>
      </c>
      <c r="B132" s="18" t="s">
        <v>645</v>
      </c>
      <c r="C132" s="63" t="s">
        <v>654</v>
      </c>
      <c r="D132" s="19" t="s">
        <v>20</v>
      </c>
      <c r="E132" s="49" t="s">
        <v>41</v>
      </c>
      <c r="F132" s="19" t="s">
        <v>655</v>
      </c>
      <c r="G132" s="19" t="s">
        <v>15</v>
      </c>
      <c r="H132" s="19" t="s">
        <v>656</v>
      </c>
      <c r="I132" s="19">
        <v>345</v>
      </c>
      <c r="J132" s="19" t="s">
        <v>22</v>
      </c>
      <c r="K132" s="20">
        <v>97170400</v>
      </c>
      <c r="L132" s="20">
        <v>0</v>
      </c>
      <c r="M132" s="19">
        <v>0</v>
      </c>
      <c r="N132" s="21" t="s">
        <v>657</v>
      </c>
      <c r="O132" s="21" t="s">
        <v>652</v>
      </c>
      <c r="P132" s="22">
        <v>0.73546511627906974</v>
      </c>
      <c r="Q132" s="22">
        <v>0</v>
      </c>
      <c r="R132" s="21"/>
    </row>
    <row r="133" spans="1:18" ht="36.75" customHeight="1" thickBot="1" x14ac:dyDescent="0.3">
      <c r="A133" s="17" t="s">
        <v>658</v>
      </c>
      <c r="B133" s="18" t="s">
        <v>645</v>
      </c>
      <c r="C133" s="63" t="s">
        <v>659</v>
      </c>
      <c r="D133" s="19" t="s">
        <v>20</v>
      </c>
      <c r="E133" s="49" t="s">
        <v>41</v>
      </c>
      <c r="F133" s="19" t="s">
        <v>660</v>
      </c>
      <c r="G133" s="19" t="s">
        <v>15</v>
      </c>
      <c r="H133" s="19" t="s">
        <v>661</v>
      </c>
      <c r="I133" s="19">
        <v>345</v>
      </c>
      <c r="J133" s="19" t="s">
        <v>22</v>
      </c>
      <c r="K133" s="20">
        <v>65178102</v>
      </c>
      <c r="L133" s="20">
        <v>0</v>
      </c>
      <c r="M133" s="19">
        <v>0</v>
      </c>
      <c r="N133" s="21" t="s">
        <v>657</v>
      </c>
      <c r="O133" s="21" t="s">
        <v>652</v>
      </c>
      <c r="P133" s="22">
        <v>76.06</v>
      </c>
      <c r="Q133" s="22">
        <v>72.73</v>
      </c>
      <c r="R133" s="21"/>
    </row>
    <row r="134" spans="1:18" ht="36.75" customHeight="1" thickBot="1" x14ac:dyDescent="0.3">
      <c r="A134" s="17" t="s">
        <v>662</v>
      </c>
      <c r="B134" s="18" t="s">
        <v>657</v>
      </c>
      <c r="C134" s="63" t="s">
        <v>663</v>
      </c>
      <c r="D134" s="19" t="s">
        <v>20</v>
      </c>
      <c r="E134" s="49" t="s">
        <v>41</v>
      </c>
      <c r="F134" s="19" t="s">
        <v>664</v>
      </c>
      <c r="G134" s="19" t="s">
        <v>15</v>
      </c>
      <c r="H134" s="19" t="s">
        <v>665</v>
      </c>
      <c r="I134" s="19">
        <v>346</v>
      </c>
      <c r="J134" s="19" t="s">
        <v>22</v>
      </c>
      <c r="K134" s="20">
        <v>91425000</v>
      </c>
      <c r="L134" s="20">
        <v>0</v>
      </c>
      <c r="M134" s="19">
        <v>0</v>
      </c>
      <c r="N134" s="21" t="s">
        <v>657</v>
      </c>
      <c r="O134" s="21" t="s">
        <v>36</v>
      </c>
      <c r="P134" s="22">
        <v>0.79</v>
      </c>
      <c r="Q134" s="22">
        <v>0.69</v>
      </c>
      <c r="R134" s="21"/>
    </row>
    <row r="135" spans="1:18" ht="36.75" customHeight="1" thickBot="1" x14ac:dyDescent="0.3">
      <c r="A135" s="17" t="s">
        <v>666</v>
      </c>
      <c r="B135" s="18" t="s">
        <v>657</v>
      </c>
      <c r="C135" s="63" t="s">
        <v>667</v>
      </c>
      <c r="D135" s="19" t="s">
        <v>20</v>
      </c>
      <c r="E135" s="49" t="s">
        <v>41</v>
      </c>
      <c r="F135" s="19" t="s">
        <v>668</v>
      </c>
      <c r="G135" s="19" t="s">
        <v>15</v>
      </c>
      <c r="H135" s="19" t="s">
        <v>231</v>
      </c>
      <c r="I135" s="19">
        <v>346</v>
      </c>
      <c r="J135" s="19" t="s">
        <v>22</v>
      </c>
      <c r="K135" s="20">
        <v>263069592</v>
      </c>
      <c r="L135" s="20">
        <v>0</v>
      </c>
      <c r="M135" s="19">
        <v>0</v>
      </c>
      <c r="N135" s="21" t="s">
        <v>657</v>
      </c>
      <c r="O135" s="21" t="s">
        <v>36</v>
      </c>
      <c r="P135" s="22">
        <v>0.73</v>
      </c>
      <c r="Q135" s="22">
        <v>0.65</v>
      </c>
      <c r="R135" s="21"/>
    </row>
    <row r="136" spans="1:18" ht="36.75" customHeight="1" thickBot="1" x14ac:dyDescent="0.3">
      <c r="A136" s="17" t="s">
        <v>669</v>
      </c>
      <c r="B136" s="18" t="s">
        <v>657</v>
      </c>
      <c r="C136" s="63" t="s">
        <v>670</v>
      </c>
      <c r="D136" s="19" t="s">
        <v>20</v>
      </c>
      <c r="E136" s="49" t="s">
        <v>41</v>
      </c>
      <c r="F136" s="19" t="s">
        <v>671</v>
      </c>
      <c r="G136" s="19" t="s">
        <v>15</v>
      </c>
      <c r="H136" s="19" t="s">
        <v>231</v>
      </c>
      <c r="I136" s="19">
        <v>344</v>
      </c>
      <c r="J136" s="19" t="s">
        <v>22</v>
      </c>
      <c r="K136" s="20">
        <v>263069592</v>
      </c>
      <c r="L136" s="20">
        <v>0</v>
      </c>
      <c r="M136" s="19">
        <v>0</v>
      </c>
      <c r="N136" s="21" t="s">
        <v>672</v>
      </c>
      <c r="O136" s="21">
        <v>44926</v>
      </c>
      <c r="P136" s="22">
        <v>0.73</v>
      </c>
      <c r="Q136" s="22">
        <v>0.64</v>
      </c>
      <c r="R136" s="21"/>
    </row>
    <row r="137" spans="1:18" ht="36.75" customHeight="1" thickBot="1" x14ac:dyDescent="0.3">
      <c r="A137" s="17" t="s">
        <v>673</v>
      </c>
      <c r="B137" s="18" t="s">
        <v>672</v>
      </c>
      <c r="C137" s="63" t="s">
        <v>674</v>
      </c>
      <c r="D137" s="19" t="s">
        <v>20</v>
      </c>
      <c r="E137" s="49" t="s">
        <v>41</v>
      </c>
      <c r="F137" s="19" t="s">
        <v>675</v>
      </c>
      <c r="G137" s="19" t="s">
        <v>15</v>
      </c>
      <c r="H137" s="19" t="s">
        <v>231</v>
      </c>
      <c r="I137" s="19">
        <v>344</v>
      </c>
      <c r="J137" s="19" t="s">
        <v>22</v>
      </c>
      <c r="K137" s="20">
        <v>263069592</v>
      </c>
      <c r="L137" s="20">
        <v>0</v>
      </c>
      <c r="M137" s="19">
        <v>0</v>
      </c>
      <c r="N137" s="21" t="s">
        <v>672</v>
      </c>
      <c r="O137" s="21" t="s">
        <v>652</v>
      </c>
      <c r="P137" s="22">
        <v>0.73</v>
      </c>
      <c r="Q137" s="22">
        <v>0.64</v>
      </c>
      <c r="R137" s="21"/>
    </row>
    <row r="138" spans="1:18" ht="36.75" customHeight="1" thickBot="1" x14ac:dyDescent="0.3">
      <c r="A138" s="17" t="s">
        <v>676</v>
      </c>
      <c r="B138" s="18" t="s">
        <v>657</v>
      </c>
      <c r="C138" s="63" t="s">
        <v>677</v>
      </c>
      <c r="D138" s="19" t="s">
        <v>20</v>
      </c>
      <c r="E138" s="49" t="s">
        <v>41</v>
      </c>
      <c r="F138" s="19" t="s">
        <v>678</v>
      </c>
      <c r="G138" s="19" t="s">
        <v>15</v>
      </c>
      <c r="H138" s="19" t="s">
        <v>231</v>
      </c>
      <c r="I138" s="19">
        <v>345</v>
      </c>
      <c r="J138" s="19" t="s">
        <v>22</v>
      </c>
      <c r="K138" s="20">
        <v>263069592</v>
      </c>
      <c r="L138" s="20">
        <v>0</v>
      </c>
      <c r="M138" s="19">
        <v>0</v>
      </c>
      <c r="N138" s="21" t="s">
        <v>657</v>
      </c>
      <c r="O138" s="21" t="s">
        <v>652</v>
      </c>
      <c r="P138" s="22">
        <v>0.73</v>
      </c>
      <c r="Q138" s="22">
        <v>0.64</v>
      </c>
      <c r="R138" s="21"/>
    </row>
    <row r="139" spans="1:18" ht="36.75" customHeight="1" thickBot="1" x14ac:dyDescent="0.3">
      <c r="A139" s="17" t="s">
        <v>679</v>
      </c>
      <c r="B139" s="18" t="s">
        <v>672</v>
      </c>
      <c r="C139" s="63" t="s">
        <v>680</v>
      </c>
      <c r="D139" s="19" t="s">
        <v>20</v>
      </c>
      <c r="E139" s="49" t="s">
        <v>41</v>
      </c>
      <c r="F139" s="19" t="s">
        <v>681</v>
      </c>
      <c r="G139" s="19" t="s">
        <v>15</v>
      </c>
      <c r="H139" s="19" t="s">
        <v>487</v>
      </c>
      <c r="I139" s="19">
        <v>181</v>
      </c>
      <c r="J139" s="19" t="s">
        <v>22</v>
      </c>
      <c r="K139" s="20">
        <v>91697508</v>
      </c>
      <c r="L139" s="20">
        <v>0</v>
      </c>
      <c r="M139" s="19">
        <v>0</v>
      </c>
      <c r="N139" s="21" t="s">
        <v>672</v>
      </c>
      <c r="O139" s="21" t="s">
        <v>682</v>
      </c>
      <c r="P139" s="22">
        <v>1</v>
      </c>
      <c r="Q139" s="22">
        <v>0</v>
      </c>
      <c r="R139" s="21"/>
    </row>
    <row r="140" spans="1:18" ht="36.75" customHeight="1" thickBot="1" x14ac:dyDescent="0.3">
      <c r="A140" s="17" t="s">
        <v>683</v>
      </c>
      <c r="B140" s="18" t="s">
        <v>672</v>
      </c>
      <c r="C140" s="63" t="s">
        <v>684</v>
      </c>
      <c r="D140" s="19" t="s">
        <v>20</v>
      </c>
      <c r="E140" s="49" t="s">
        <v>41</v>
      </c>
      <c r="F140" s="19" t="s">
        <v>685</v>
      </c>
      <c r="G140" s="19" t="s">
        <v>15</v>
      </c>
      <c r="H140" s="19" t="s">
        <v>333</v>
      </c>
      <c r="I140" s="19">
        <v>334</v>
      </c>
      <c r="J140" s="19" t="s">
        <v>22</v>
      </c>
      <c r="K140" s="20">
        <v>253839080</v>
      </c>
      <c r="L140" s="20">
        <v>0</v>
      </c>
      <c r="M140" s="19">
        <v>11</v>
      </c>
      <c r="N140" s="21" t="s">
        <v>672</v>
      </c>
      <c r="O140" s="21">
        <v>44926</v>
      </c>
      <c r="P140" s="22">
        <v>0.6</v>
      </c>
      <c r="Q140" s="22">
        <v>0.51</v>
      </c>
      <c r="R140" s="21"/>
    </row>
    <row r="141" spans="1:18" ht="36.75" customHeight="1" thickBot="1" x14ac:dyDescent="0.3">
      <c r="A141" s="17" t="s">
        <v>686</v>
      </c>
      <c r="B141" s="18" t="s">
        <v>672</v>
      </c>
      <c r="C141" s="63" t="s">
        <v>687</v>
      </c>
      <c r="D141" s="19" t="s">
        <v>20</v>
      </c>
      <c r="E141" s="49" t="s">
        <v>41</v>
      </c>
      <c r="F141" s="19" t="s">
        <v>688</v>
      </c>
      <c r="G141" s="19" t="s">
        <v>15</v>
      </c>
      <c r="H141" s="19" t="s">
        <v>689</v>
      </c>
      <c r="I141" s="19">
        <v>342</v>
      </c>
      <c r="J141" s="19" t="s">
        <v>22</v>
      </c>
      <c r="K141" s="20">
        <v>96888747</v>
      </c>
      <c r="L141" s="20">
        <v>0</v>
      </c>
      <c r="M141" s="19">
        <v>0</v>
      </c>
      <c r="N141" s="21" t="s">
        <v>690</v>
      </c>
      <c r="O141" s="21" t="s">
        <v>36</v>
      </c>
      <c r="P141" s="22">
        <v>0.73020527859237538</v>
      </c>
      <c r="Q141" s="22">
        <v>0.64</v>
      </c>
      <c r="R141" s="21"/>
    </row>
    <row r="142" spans="1:18" ht="36.75" customHeight="1" thickBot="1" x14ac:dyDescent="0.3">
      <c r="A142" s="17" t="s">
        <v>691</v>
      </c>
      <c r="B142" s="18" t="s">
        <v>672</v>
      </c>
      <c r="C142" s="63" t="s">
        <v>692</v>
      </c>
      <c r="D142" s="19" t="s">
        <v>20</v>
      </c>
      <c r="E142" s="49" t="s">
        <v>41</v>
      </c>
      <c r="F142" s="19" t="s">
        <v>693</v>
      </c>
      <c r="G142" s="19" t="s">
        <v>15</v>
      </c>
      <c r="H142" s="19" t="s">
        <v>231</v>
      </c>
      <c r="I142" s="19">
        <v>344</v>
      </c>
      <c r="J142" s="19" t="s">
        <v>22</v>
      </c>
      <c r="K142" s="20">
        <v>263069592</v>
      </c>
      <c r="L142" s="20">
        <v>0</v>
      </c>
      <c r="M142" s="19">
        <v>0</v>
      </c>
      <c r="N142" s="21" t="s">
        <v>672</v>
      </c>
      <c r="O142" s="21" t="s">
        <v>652</v>
      </c>
      <c r="P142" s="22">
        <v>0.64</v>
      </c>
      <c r="Q142" s="22">
        <v>0.64</v>
      </c>
      <c r="R142" s="21"/>
    </row>
    <row r="143" spans="1:18" ht="36.75" customHeight="1" thickBot="1" x14ac:dyDescent="0.3">
      <c r="A143" s="17" t="s">
        <v>694</v>
      </c>
      <c r="B143" s="18" t="s">
        <v>672</v>
      </c>
      <c r="C143" s="63" t="s">
        <v>695</v>
      </c>
      <c r="D143" s="19" t="s">
        <v>20</v>
      </c>
      <c r="E143" s="49" t="s">
        <v>41</v>
      </c>
      <c r="F143" s="19" t="s">
        <v>350</v>
      </c>
      <c r="G143" s="19" t="s">
        <v>15</v>
      </c>
      <c r="H143" s="19" t="s">
        <v>333</v>
      </c>
      <c r="I143" s="19">
        <v>334</v>
      </c>
      <c r="J143" s="19" t="s">
        <v>22</v>
      </c>
      <c r="K143" s="20">
        <v>352554279</v>
      </c>
      <c r="L143" s="20">
        <v>0</v>
      </c>
      <c r="M143" s="19">
        <v>0</v>
      </c>
      <c r="N143" s="21" t="s">
        <v>672</v>
      </c>
      <c r="O143" s="21" t="s">
        <v>696</v>
      </c>
      <c r="P143" s="22">
        <v>0.73</v>
      </c>
      <c r="Q143" s="22">
        <v>0.55000000000000004</v>
      </c>
      <c r="R143" s="21"/>
    </row>
    <row r="144" spans="1:18" ht="36.75" customHeight="1" thickBot="1" x14ac:dyDescent="0.3">
      <c r="A144" s="17" t="s">
        <v>697</v>
      </c>
      <c r="B144" s="18" t="s">
        <v>672</v>
      </c>
      <c r="C144" s="63" t="s">
        <v>342</v>
      </c>
      <c r="D144" s="19" t="s">
        <v>20</v>
      </c>
      <c r="E144" s="49" t="s">
        <v>41</v>
      </c>
      <c r="F144" s="19" t="s">
        <v>343</v>
      </c>
      <c r="G144" s="19" t="s">
        <v>15</v>
      </c>
      <c r="H144" s="19" t="s">
        <v>333</v>
      </c>
      <c r="I144" s="19">
        <v>334</v>
      </c>
      <c r="J144" s="19" t="s">
        <v>22</v>
      </c>
      <c r="K144" s="20">
        <v>197430398</v>
      </c>
      <c r="L144" s="20">
        <v>0</v>
      </c>
      <c r="M144" s="19">
        <v>0</v>
      </c>
      <c r="N144" s="21" t="s">
        <v>690</v>
      </c>
      <c r="O144" s="21" t="s">
        <v>698</v>
      </c>
      <c r="P144" s="22">
        <v>0.73</v>
      </c>
      <c r="Q144" s="22">
        <v>0.55000000000000004</v>
      </c>
      <c r="R144" s="21"/>
    </row>
    <row r="145" spans="1:18" ht="36.75" customHeight="1" thickBot="1" x14ac:dyDescent="0.3">
      <c r="A145" s="17" t="s">
        <v>699</v>
      </c>
      <c r="B145" s="18" t="s">
        <v>672</v>
      </c>
      <c r="C145" s="63" t="s">
        <v>336</v>
      </c>
      <c r="D145" s="19" t="s">
        <v>20</v>
      </c>
      <c r="E145" s="49" t="s">
        <v>41</v>
      </c>
      <c r="F145" s="19" t="s">
        <v>700</v>
      </c>
      <c r="G145" s="19" t="s">
        <v>15</v>
      </c>
      <c r="H145" s="19" t="s">
        <v>333</v>
      </c>
      <c r="I145" s="19">
        <v>334</v>
      </c>
      <c r="J145" s="19" t="s">
        <v>22</v>
      </c>
      <c r="K145" s="20">
        <v>197430398</v>
      </c>
      <c r="L145" s="20">
        <v>0</v>
      </c>
      <c r="M145" s="19">
        <v>0</v>
      </c>
      <c r="N145" s="21" t="s">
        <v>690</v>
      </c>
      <c r="O145" s="21" t="s">
        <v>698</v>
      </c>
      <c r="P145" s="22">
        <v>0.73</v>
      </c>
      <c r="Q145" s="22">
        <v>0.55000000000000004</v>
      </c>
      <c r="R145" s="21"/>
    </row>
    <row r="146" spans="1:18" ht="36.75" customHeight="1" thickBot="1" x14ac:dyDescent="0.3">
      <c r="A146" s="17" t="s">
        <v>701</v>
      </c>
      <c r="B146" s="18" t="s">
        <v>702</v>
      </c>
      <c r="C146" s="63" t="s">
        <v>703</v>
      </c>
      <c r="D146" s="19" t="s">
        <v>20</v>
      </c>
      <c r="E146" s="49" t="s">
        <v>41</v>
      </c>
      <c r="F146" s="19" t="s">
        <v>704</v>
      </c>
      <c r="G146" s="19" t="s">
        <v>15</v>
      </c>
      <c r="H146" s="19" t="s">
        <v>333</v>
      </c>
      <c r="I146" s="19">
        <v>118</v>
      </c>
      <c r="J146" s="19" t="s">
        <v>14</v>
      </c>
      <c r="K146" s="20">
        <v>140000000</v>
      </c>
      <c r="L146" s="20">
        <v>245000000</v>
      </c>
      <c r="M146" s="19">
        <v>210</v>
      </c>
      <c r="N146" s="21" t="s">
        <v>705</v>
      </c>
      <c r="O146" s="21">
        <v>44920</v>
      </c>
      <c r="P146" s="22">
        <v>0.73</v>
      </c>
      <c r="Q146" s="22">
        <v>0.55000000000000004</v>
      </c>
      <c r="R146" s="21"/>
    </row>
    <row r="147" spans="1:18" ht="36.75" customHeight="1" thickBot="1" x14ac:dyDescent="0.3">
      <c r="A147" s="17" t="s">
        <v>706</v>
      </c>
      <c r="B147" s="18" t="s">
        <v>690</v>
      </c>
      <c r="C147" s="63" t="s">
        <v>707</v>
      </c>
      <c r="D147" s="19" t="s">
        <v>20</v>
      </c>
      <c r="E147" s="49" t="s">
        <v>41</v>
      </c>
      <c r="F147" s="19" t="s">
        <v>556</v>
      </c>
      <c r="G147" s="19" t="s">
        <v>15</v>
      </c>
      <c r="H147" s="19" t="s">
        <v>333</v>
      </c>
      <c r="I147" s="19">
        <v>334</v>
      </c>
      <c r="J147" s="19" t="s">
        <v>14</v>
      </c>
      <c r="K147" s="20">
        <v>220000000</v>
      </c>
      <c r="L147" s="20"/>
      <c r="M147" s="19">
        <v>0</v>
      </c>
      <c r="N147" s="21" t="s">
        <v>690</v>
      </c>
      <c r="O147" s="21" t="s">
        <v>698</v>
      </c>
      <c r="P147" s="22">
        <v>0.73</v>
      </c>
      <c r="Q147" s="22">
        <v>0.64</v>
      </c>
      <c r="R147" s="21"/>
    </row>
    <row r="148" spans="1:18" ht="36.75" customHeight="1" thickBot="1" x14ac:dyDescent="0.3">
      <c r="A148" s="17" t="s">
        <v>708</v>
      </c>
      <c r="B148" s="18" t="s">
        <v>690</v>
      </c>
      <c r="C148" s="63" t="s">
        <v>709</v>
      </c>
      <c r="D148" s="19" t="s">
        <v>20</v>
      </c>
      <c r="E148" s="49" t="s">
        <v>41</v>
      </c>
      <c r="F148" s="19" t="s">
        <v>562</v>
      </c>
      <c r="G148" s="19" t="s">
        <v>15</v>
      </c>
      <c r="H148" s="19" t="s">
        <v>333</v>
      </c>
      <c r="I148" s="19">
        <v>334</v>
      </c>
      <c r="J148" s="19" t="s">
        <v>14</v>
      </c>
      <c r="K148" s="20">
        <v>220000000</v>
      </c>
      <c r="L148" s="20">
        <v>0</v>
      </c>
      <c r="M148" s="19">
        <v>0</v>
      </c>
      <c r="N148" s="21" t="s">
        <v>702</v>
      </c>
      <c r="O148" s="21" t="s">
        <v>710</v>
      </c>
      <c r="P148" s="22">
        <v>0.73</v>
      </c>
      <c r="Q148" s="22">
        <v>0.64</v>
      </c>
      <c r="R148" s="21"/>
    </row>
    <row r="149" spans="1:18" ht="36.75" customHeight="1" thickBot="1" x14ac:dyDescent="0.3">
      <c r="A149" s="17" t="s">
        <v>711</v>
      </c>
      <c r="B149" s="18" t="s">
        <v>705</v>
      </c>
      <c r="C149" s="63" t="s">
        <v>712</v>
      </c>
      <c r="D149" s="19" t="s">
        <v>20</v>
      </c>
      <c r="E149" s="49" t="s">
        <v>41</v>
      </c>
      <c r="F149" s="19" t="s">
        <v>713</v>
      </c>
      <c r="G149" s="19" t="s">
        <v>15</v>
      </c>
      <c r="H149" s="19" t="s">
        <v>714</v>
      </c>
      <c r="I149" s="19">
        <v>181</v>
      </c>
      <c r="J149" s="19" t="s">
        <v>22</v>
      </c>
      <c r="K149" s="20">
        <v>158366628</v>
      </c>
      <c r="L149" s="20">
        <v>26394438</v>
      </c>
      <c r="M149" s="19">
        <v>30</v>
      </c>
      <c r="N149" s="21" t="s">
        <v>705</v>
      </c>
      <c r="O149" s="21">
        <v>44798</v>
      </c>
      <c r="P149" s="22">
        <v>0</v>
      </c>
      <c r="Q149" s="22">
        <v>0</v>
      </c>
      <c r="R149" s="21"/>
    </row>
    <row r="150" spans="1:18" ht="36.75" customHeight="1" thickBot="1" x14ac:dyDescent="0.3">
      <c r="A150" s="17" t="s">
        <v>716</v>
      </c>
      <c r="B150" s="18" t="s">
        <v>705</v>
      </c>
      <c r="C150" s="63" t="s">
        <v>717</v>
      </c>
      <c r="D150" s="19" t="s">
        <v>20</v>
      </c>
      <c r="E150" s="49" t="s">
        <v>41</v>
      </c>
      <c r="F150" s="19" t="s">
        <v>718</v>
      </c>
      <c r="G150" s="19" t="s">
        <v>15</v>
      </c>
      <c r="H150" s="19" t="s">
        <v>333</v>
      </c>
      <c r="I150" s="19">
        <v>334</v>
      </c>
      <c r="J150" s="19" t="s">
        <v>14</v>
      </c>
      <c r="K150" s="20">
        <v>220000000</v>
      </c>
      <c r="L150" s="20">
        <v>0</v>
      </c>
      <c r="M150" s="19">
        <v>0</v>
      </c>
      <c r="N150" s="21" t="s">
        <v>705</v>
      </c>
      <c r="O150" s="21" t="s">
        <v>719</v>
      </c>
      <c r="P150" s="22">
        <v>0.73</v>
      </c>
      <c r="Q150" s="22">
        <v>0.64</v>
      </c>
      <c r="R150" s="21"/>
    </row>
    <row r="151" spans="1:18" ht="36.75" customHeight="1" thickBot="1" x14ac:dyDescent="0.3">
      <c r="A151" s="17" t="s">
        <v>720</v>
      </c>
      <c r="B151" s="18" t="s">
        <v>690</v>
      </c>
      <c r="C151" s="63" t="s">
        <v>721</v>
      </c>
      <c r="D151" s="19" t="s">
        <v>20</v>
      </c>
      <c r="E151" s="49" t="s">
        <v>41</v>
      </c>
      <c r="F151" s="19" t="s">
        <v>722</v>
      </c>
      <c r="G151" s="19" t="s">
        <v>15</v>
      </c>
      <c r="H151" s="19" t="s">
        <v>723</v>
      </c>
      <c r="I151" s="19">
        <v>220</v>
      </c>
      <c r="J151" s="19" t="s">
        <v>22</v>
      </c>
      <c r="K151" s="20">
        <v>99282800</v>
      </c>
      <c r="L151" s="20">
        <v>0</v>
      </c>
      <c r="M151" s="19">
        <v>0</v>
      </c>
      <c r="N151" s="21" t="s">
        <v>690</v>
      </c>
      <c r="O151" s="21" t="s">
        <v>724</v>
      </c>
      <c r="P151" s="22">
        <v>1</v>
      </c>
      <c r="Q151" s="22">
        <v>0.67</v>
      </c>
      <c r="R151" s="21"/>
    </row>
    <row r="152" spans="1:18" ht="36.75" customHeight="1" thickBot="1" x14ac:dyDescent="0.3">
      <c r="A152" s="17" t="s">
        <v>725</v>
      </c>
      <c r="B152" s="18" t="s">
        <v>690</v>
      </c>
      <c r="C152" s="63" t="s">
        <v>726</v>
      </c>
      <c r="D152" s="19" t="s">
        <v>20</v>
      </c>
      <c r="E152" s="49" t="s">
        <v>41</v>
      </c>
      <c r="F152" s="19" t="s">
        <v>727</v>
      </c>
      <c r="G152" s="19" t="s">
        <v>15</v>
      </c>
      <c r="H152" s="19" t="s">
        <v>333</v>
      </c>
      <c r="I152" s="19">
        <v>334</v>
      </c>
      <c r="J152" s="19" t="s">
        <v>14</v>
      </c>
      <c r="K152" s="20">
        <v>220000000</v>
      </c>
      <c r="L152" s="20">
        <v>0</v>
      </c>
      <c r="M152" s="19">
        <v>0</v>
      </c>
      <c r="N152" s="21" t="s">
        <v>702</v>
      </c>
      <c r="O152" s="21" t="s">
        <v>710</v>
      </c>
      <c r="P152" s="22">
        <v>0.73</v>
      </c>
      <c r="Q152" s="22">
        <v>0.64</v>
      </c>
      <c r="R152" s="21"/>
    </row>
    <row r="153" spans="1:18" ht="36.75" customHeight="1" thickBot="1" x14ac:dyDescent="0.3">
      <c r="A153" s="17" t="s">
        <v>728</v>
      </c>
      <c r="B153" s="18" t="s">
        <v>702</v>
      </c>
      <c r="C153" s="63" t="s">
        <v>729</v>
      </c>
      <c r="D153" s="19" t="s">
        <v>20</v>
      </c>
      <c r="E153" s="49" t="s">
        <v>41</v>
      </c>
      <c r="F153" s="19" t="s">
        <v>730</v>
      </c>
      <c r="G153" s="19" t="s">
        <v>15</v>
      </c>
      <c r="H153" s="19" t="s">
        <v>731</v>
      </c>
      <c r="I153" s="19">
        <v>243</v>
      </c>
      <c r="J153" s="19" t="s">
        <v>22</v>
      </c>
      <c r="K153" s="20">
        <v>72000000</v>
      </c>
      <c r="L153" s="20">
        <v>0</v>
      </c>
      <c r="M153" s="19">
        <v>0</v>
      </c>
      <c r="N153" s="21" t="s">
        <v>702</v>
      </c>
      <c r="O153" s="21" t="s">
        <v>732</v>
      </c>
      <c r="P153" s="22">
        <v>0.75</v>
      </c>
      <c r="Q153" s="22">
        <v>0.75</v>
      </c>
      <c r="R153" s="21"/>
    </row>
    <row r="154" spans="1:18" ht="36.75" customHeight="1" thickBot="1" x14ac:dyDescent="0.3">
      <c r="A154" s="17" t="s">
        <v>733</v>
      </c>
      <c r="B154" s="18" t="s">
        <v>690</v>
      </c>
      <c r="C154" s="63" t="s">
        <v>734</v>
      </c>
      <c r="D154" s="19" t="s">
        <v>20</v>
      </c>
      <c r="E154" s="49" t="s">
        <v>41</v>
      </c>
      <c r="F154" s="19" t="s">
        <v>735</v>
      </c>
      <c r="G154" s="19" t="s">
        <v>15</v>
      </c>
      <c r="H154" s="19" t="s">
        <v>731</v>
      </c>
      <c r="I154" s="19">
        <v>244</v>
      </c>
      <c r="J154" s="19" t="s">
        <v>22</v>
      </c>
      <c r="K154" s="20">
        <v>72000000</v>
      </c>
      <c r="L154" s="20">
        <v>0</v>
      </c>
      <c r="M154" s="19">
        <v>0</v>
      </c>
      <c r="N154" s="21" t="s">
        <v>690</v>
      </c>
      <c r="O154" s="21" t="s">
        <v>732</v>
      </c>
      <c r="P154" s="22">
        <v>0.75</v>
      </c>
      <c r="Q154" s="22">
        <v>0.75</v>
      </c>
      <c r="R154" s="21"/>
    </row>
    <row r="155" spans="1:18" ht="36.75" customHeight="1" thickBot="1" x14ac:dyDescent="0.3">
      <c r="A155" s="17" t="s">
        <v>736</v>
      </c>
      <c r="B155" s="18" t="s">
        <v>690</v>
      </c>
      <c r="C155" s="63" t="s">
        <v>737</v>
      </c>
      <c r="D155" s="19" t="s">
        <v>20</v>
      </c>
      <c r="E155" s="49" t="s">
        <v>41</v>
      </c>
      <c r="F155" s="19" t="s">
        <v>738</v>
      </c>
      <c r="G155" s="19" t="s">
        <v>15</v>
      </c>
      <c r="H155" s="19" t="s">
        <v>395</v>
      </c>
      <c r="I155" s="19">
        <v>341</v>
      </c>
      <c r="J155" s="19" t="s">
        <v>22</v>
      </c>
      <c r="K155" s="20">
        <v>79668144</v>
      </c>
      <c r="L155" s="20">
        <v>0</v>
      </c>
      <c r="M155" s="19">
        <v>0</v>
      </c>
      <c r="N155" s="21" t="s">
        <v>690</v>
      </c>
      <c r="O155" s="21" t="s">
        <v>652</v>
      </c>
      <c r="P155" s="22">
        <v>0.73</v>
      </c>
      <c r="Q155" s="22">
        <v>0.65</v>
      </c>
      <c r="R155" s="21"/>
    </row>
    <row r="156" spans="1:18" ht="36.75" customHeight="1" thickBot="1" x14ac:dyDescent="0.3">
      <c r="A156" s="17" t="s">
        <v>739</v>
      </c>
      <c r="B156" s="18" t="s">
        <v>705</v>
      </c>
      <c r="C156" s="63" t="s">
        <v>740</v>
      </c>
      <c r="D156" s="19" t="s">
        <v>20</v>
      </c>
      <c r="E156" s="49" t="s">
        <v>41</v>
      </c>
      <c r="F156" s="19" t="s">
        <v>741</v>
      </c>
      <c r="G156" s="19" t="s">
        <v>15</v>
      </c>
      <c r="H156" s="19" t="s">
        <v>742</v>
      </c>
      <c r="I156" s="19">
        <v>334</v>
      </c>
      <c r="J156" s="19" t="s">
        <v>22</v>
      </c>
      <c r="K156" s="20">
        <v>86106196</v>
      </c>
      <c r="L156" s="20">
        <v>0</v>
      </c>
      <c r="M156" s="19">
        <v>0</v>
      </c>
      <c r="N156" s="21" t="s">
        <v>705</v>
      </c>
      <c r="O156" s="21" t="s">
        <v>710</v>
      </c>
      <c r="P156" s="22">
        <v>0.65</v>
      </c>
      <c r="Q156" s="22">
        <v>0.53</v>
      </c>
      <c r="R156" s="21"/>
    </row>
    <row r="157" spans="1:18" ht="36.75" customHeight="1" thickBot="1" x14ac:dyDescent="0.3">
      <c r="A157" s="17" t="s">
        <v>743</v>
      </c>
      <c r="B157" s="18" t="s">
        <v>702</v>
      </c>
      <c r="C157" s="63" t="s">
        <v>744</v>
      </c>
      <c r="D157" s="19" t="s">
        <v>20</v>
      </c>
      <c r="E157" s="49" t="s">
        <v>41</v>
      </c>
      <c r="F157" s="19" t="s">
        <v>745</v>
      </c>
      <c r="G157" s="19" t="s">
        <v>15</v>
      </c>
      <c r="H157" s="19" t="s">
        <v>746</v>
      </c>
      <c r="I157" s="19">
        <v>334</v>
      </c>
      <c r="J157" s="19" t="s">
        <v>22</v>
      </c>
      <c r="K157" s="20">
        <v>55000000</v>
      </c>
      <c r="L157" s="20">
        <v>0</v>
      </c>
      <c r="M157" s="19">
        <v>0</v>
      </c>
      <c r="N157" s="21" t="s">
        <v>702</v>
      </c>
      <c r="O157" s="21" t="s">
        <v>710</v>
      </c>
      <c r="P157" s="22">
        <v>0.65</v>
      </c>
      <c r="Q157" s="22">
        <v>0.57999999999999996</v>
      </c>
      <c r="R157" s="21"/>
    </row>
    <row r="158" spans="1:18" ht="36.75" customHeight="1" thickBot="1" x14ac:dyDescent="0.3">
      <c r="A158" s="17" t="s">
        <v>747</v>
      </c>
      <c r="B158" s="18" t="s">
        <v>690</v>
      </c>
      <c r="C158" s="63" t="s">
        <v>748</v>
      </c>
      <c r="D158" s="19" t="s">
        <v>20</v>
      </c>
      <c r="E158" s="49" t="s">
        <v>41</v>
      </c>
      <c r="F158" s="19" t="s">
        <v>749</v>
      </c>
      <c r="G158" s="19" t="s">
        <v>15</v>
      </c>
      <c r="H158" s="19" t="s">
        <v>32</v>
      </c>
      <c r="I158" s="19">
        <v>340</v>
      </c>
      <c r="J158" s="19" t="s">
        <v>22</v>
      </c>
      <c r="K158" s="20">
        <v>80015866</v>
      </c>
      <c r="L158" s="20">
        <v>0</v>
      </c>
      <c r="M158" s="19">
        <v>0</v>
      </c>
      <c r="N158" s="21" t="s">
        <v>702</v>
      </c>
      <c r="O158" s="21" t="s">
        <v>652</v>
      </c>
      <c r="P158" s="22">
        <v>0.73</v>
      </c>
      <c r="Q158" s="22">
        <v>0.64</v>
      </c>
      <c r="R158" s="21"/>
    </row>
    <row r="159" spans="1:18" ht="36.75" customHeight="1" thickBot="1" x14ac:dyDescent="0.3">
      <c r="A159" s="17" t="s">
        <v>750</v>
      </c>
      <c r="B159" s="18" t="s">
        <v>702</v>
      </c>
      <c r="C159" s="63" t="s">
        <v>751</v>
      </c>
      <c r="D159" s="19" t="s">
        <v>20</v>
      </c>
      <c r="E159" s="49" t="s">
        <v>41</v>
      </c>
      <c r="F159" s="19" t="s">
        <v>752</v>
      </c>
      <c r="G159" s="19" t="s">
        <v>15</v>
      </c>
      <c r="H159" s="19" t="s">
        <v>753</v>
      </c>
      <c r="I159" s="19">
        <v>334</v>
      </c>
      <c r="J159" s="19" t="s">
        <v>22</v>
      </c>
      <c r="K159" s="20">
        <v>60500000</v>
      </c>
      <c r="L159" s="20">
        <v>0</v>
      </c>
      <c r="M159" s="19">
        <v>0</v>
      </c>
      <c r="N159" s="21" t="s">
        <v>705</v>
      </c>
      <c r="O159" s="21" t="s">
        <v>719</v>
      </c>
      <c r="P159" s="22">
        <v>0.72729999999999995</v>
      </c>
      <c r="Q159" s="22">
        <v>0.54549999999999998</v>
      </c>
      <c r="R159" s="21"/>
    </row>
    <row r="160" spans="1:18" ht="36.75" customHeight="1" thickBot="1" x14ac:dyDescent="0.3">
      <c r="A160" s="17" t="s">
        <v>754</v>
      </c>
      <c r="B160" s="18" t="s">
        <v>705</v>
      </c>
      <c r="C160" s="63" t="s">
        <v>755</v>
      </c>
      <c r="D160" s="19" t="s">
        <v>20</v>
      </c>
      <c r="E160" s="49" t="s">
        <v>41</v>
      </c>
      <c r="F160" s="19" t="s">
        <v>756</v>
      </c>
      <c r="G160" s="19" t="s">
        <v>15</v>
      </c>
      <c r="H160" s="19" t="s">
        <v>746</v>
      </c>
      <c r="I160" s="19">
        <v>334</v>
      </c>
      <c r="J160" s="19" t="s">
        <v>22</v>
      </c>
      <c r="K160" s="20">
        <v>81327400</v>
      </c>
      <c r="L160" s="20">
        <v>0</v>
      </c>
      <c r="M160" s="19">
        <v>0</v>
      </c>
      <c r="N160" s="21" t="s">
        <v>705</v>
      </c>
      <c r="O160" s="21" t="s">
        <v>719</v>
      </c>
      <c r="P160" s="22">
        <v>0.65</v>
      </c>
      <c r="Q160" s="22">
        <v>0.57999999999999996</v>
      </c>
      <c r="R160" s="21"/>
    </row>
    <row r="161" spans="1:18" ht="36.75" customHeight="1" thickBot="1" x14ac:dyDescent="0.3">
      <c r="A161" s="17" t="s">
        <v>757</v>
      </c>
      <c r="B161" s="18" t="s">
        <v>702</v>
      </c>
      <c r="C161" s="63" t="s">
        <v>758</v>
      </c>
      <c r="D161" s="19" t="s">
        <v>20</v>
      </c>
      <c r="E161" s="49" t="s">
        <v>41</v>
      </c>
      <c r="F161" s="19" t="s">
        <v>759</v>
      </c>
      <c r="G161" s="19" t="s">
        <v>15</v>
      </c>
      <c r="H161" s="19" t="s">
        <v>746</v>
      </c>
      <c r="I161" s="19">
        <v>334</v>
      </c>
      <c r="J161" s="19" t="s">
        <v>22</v>
      </c>
      <c r="K161" s="20">
        <v>81327400</v>
      </c>
      <c r="L161" s="20">
        <v>0</v>
      </c>
      <c r="M161" s="19">
        <v>0</v>
      </c>
      <c r="N161" s="21" t="s">
        <v>705</v>
      </c>
      <c r="O161" s="21" t="s">
        <v>719</v>
      </c>
      <c r="P161" s="22">
        <v>0.65</v>
      </c>
      <c r="Q161" s="22">
        <v>0.57999999999999996</v>
      </c>
      <c r="R161" s="21"/>
    </row>
    <row r="162" spans="1:18" ht="36.75" customHeight="1" thickBot="1" x14ac:dyDescent="0.3">
      <c r="A162" s="17" t="s">
        <v>760</v>
      </c>
      <c r="B162" s="18" t="s">
        <v>702</v>
      </c>
      <c r="C162" s="63" t="s">
        <v>761</v>
      </c>
      <c r="D162" s="19" t="s">
        <v>20</v>
      </c>
      <c r="E162" s="49" t="s">
        <v>41</v>
      </c>
      <c r="F162" s="19" t="s">
        <v>762</v>
      </c>
      <c r="G162" s="19" t="s">
        <v>15</v>
      </c>
      <c r="H162" s="19" t="s">
        <v>746</v>
      </c>
      <c r="I162" s="19">
        <v>181</v>
      </c>
      <c r="J162" s="19" t="s">
        <v>22</v>
      </c>
      <c r="K162" s="20">
        <v>30000000</v>
      </c>
      <c r="L162" s="20">
        <v>0</v>
      </c>
      <c r="M162" s="19">
        <v>0</v>
      </c>
      <c r="N162" s="21" t="s">
        <v>705</v>
      </c>
      <c r="O162" s="21" t="s">
        <v>715</v>
      </c>
      <c r="P162" s="22">
        <v>1</v>
      </c>
      <c r="Q162" s="22">
        <v>0.8</v>
      </c>
      <c r="R162" s="21"/>
    </row>
    <row r="163" spans="1:18" ht="36.75" customHeight="1" thickBot="1" x14ac:dyDescent="0.3">
      <c r="A163" s="17" t="s">
        <v>763</v>
      </c>
      <c r="B163" s="18" t="s">
        <v>705</v>
      </c>
      <c r="C163" s="63" t="s">
        <v>764</v>
      </c>
      <c r="D163" s="19" t="s">
        <v>20</v>
      </c>
      <c r="E163" s="49" t="s">
        <v>41</v>
      </c>
      <c r="F163" s="19" t="s">
        <v>765</v>
      </c>
      <c r="G163" s="19" t="s">
        <v>15</v>
      </c>
      <c r="H163" s="19" t="s">
        <v>746</v>
      </c>
      <c r="I163" s="19">
        <v>334</v>
      </c>
      <c r="J163" s="19" t="s">
        <v>22</v>
      </c>
      <c r="K163" s="20">
        <v>46472800</v>
      </c>
      <c r="L163" s="20">
        <v>0</v>
      </c>
      <c r="M163" s="19">
        <v>0</v>
      </c>
      <c r="N163" s="21" t="s">
        <v>705</v>
      </c>
      <c r="O163" s="21" t="s">
        <v>719</v>
      </c>
      <c r="P163" s="22">
        <v>0.65</v>
      </c>
      <c r="Q163" s="22">
        <v>0.57999999999999996</v>
      </c>
      <c r="R163" s="21"/>
    </row>
    <row r="164" spans="1:18" ht="36.75" customHeight="1" thickBot="1" x14ac:dyDescent="0.3">
      <c r="A164" s="17" t="s">
        <v>766</v>
      </c>
      <c r="B164" s="18" t="s">
        <v>705</v>
      </c>
      <c r="C164" s="63" t="s">
        <v>767</v>
      </c>
      <c r="D164" s="19" t="s">
        <v>20</v>
      </c>
      <c r="E164" s="49" t="s">
        <v>41</v>
      </c>
      <c r="F164" s="19" t="s">
        <v>768</v>
      </c>
      <c r="G164" s="19" t="s">
        <v>15</v>
      </c>
      <c r="H164" s="19" t="s">
        <v>196</v>
      </c>
      <c r="I164" s="19">
        <v>334</v>
      </c>
      <c r="J164" s="19" t="s">
        <v>22</v>
      </c>
      <c r="K164" s="20">
        <v>44000000</v>
      </c>
      <c r="L164" s="20">
        <v>0</v>
      </c>
      <c r="M164" s="19">
        <v>0</v>
      </c>
      <c r="N164" s="21" t="s">
        <v>705</v>
      </c>
      <c r="O164" s="21" t="s">
        <v>719</v>
      </c>
      <c r="P164" s="22">
        <v>0.72729999999999995</v>
      </c>
      <c r="Q164" s="22">
        <v>0.72729999999999995</v>
      </c>
      <c r="R164" s="21"/>
    </row>
    <row r="165" spans="1:18" ht="36.75" customHeight="1" thickBot="1" x14ac:dyDescent="0.3">
      <c r="A165" s="17" t="s">
        <v>769</v>
      </c>
      <c r="B165" s="18" t="s">
        <v>705</v>
      </c>
      <c r="C165" s="63" t="s">
        <v>761</v>
      </c>
      <c r="D165" s="19" t="s">
        <v>20</v>
      </c>
      <c r="E165" s="49" t="s">
        <v>41</v>
      </c>
      <c r="F165" s="19" t="s">
        <v>770</v>
      </c>
      <c r="G165" s="19" t="s">
        <v>15</v>
      </c>
      <c r="H165" s="19" t="s">
        <v>746</v>
      </c>
      <c r="I165" s="19">
        <v>181</v>
      </c>
      <c r="J165" s="19" t="s">
        <v>22</v>
      </c>
      <c r="K165" s="20">
        <v>30000000</v>
      </c>
      <c r="L165" s="20">
        <v>0</v>
      </c>
      <c r="M165" s="19">
        <v>0</v>
      </c>
      <c r="N165" s="21" t="s">
        <v>705</v>
      </c>
      <c r="O165" s="21" t="s">
        <v>715</v>
      </c>
      <c r="P165" s="22">
        <v>1</v>
      </c>
      <c r="Q165" s="22">
        <v>0.57999999999999996</v>
      </c>
      <c r="R165" s="21"/>
    </row>
    <row r="166" spans="1:18" ht="36.75" customHeight="1" thickBot="1" x14ac:dyDescent="0.3">
      <c r="A166" s="17" t="s">
        <v>771</v>
      </c>
      <c r="B166" s="18" t="s">
        <v>702</v>
      </c>
      <c r="C166" s="63" t="s">
        <v>772</v>
      </c>
      <c r="D166" s="19" t="s">
        <v>20</v>
      </c>
      <c r="E166" s="49" t="s">
        <v>41</v>
      </c>
      <c r="F166" s="19" t="s">
        <v>295</v>
      </c>
      <c r="G166" s="19" t="s">
        <v>15</v>
      </c>
      <c r="H166" s="19" t="s">
        <v>773</v>
      </c>
      <c r="I166" s="19">
        <v>337</v>
      </c>
      <c r="J166" s="19" t="s">
        <v>22</v>
      </c>
      <c r="K166" s="20">
        <v>68301100</v>
      </c>
      <c r="L166" s="20">
        <v>0</v>
      </c>
      <c r="M166" s="19">
        <v>0</v>
      </c>
      <c r="N166" s="21" t="s">
        <v>774</v>
      </c>
      <c r="O166" s="21" t="s">
        <v>652</v>
      </c>
      <c r="P166" s="22">
        <v>0.67</v>
      </c>
      <c r="Q166" s="22">
        <v>0.67</v>
      </c>
      <c r="R166" s="21"/>
    </row>
    <row r="167" spans="1:18" ht="36.75" customHeight="1" thickBot="1" x14ac:dyDescent="0.3">
      <c r="A167" s="17" t="s">
        <v>775</v>
      </c>
      <c r="B167" s="18" t="s">
        <v>705</v>
      </c>
      <c r="C167" s="63" t="s">
        <v>776</v>
      </c>
      <c r="D167" s="19" t="s">
        <v>20</v>
      </c>
      <c r="E167" s="49" t="s">
        <v>41</v>
      </c>
      <c r="F167" s="19" t="s">
        <v>777</v>
      </c>
      <c r="G167" s="19" t="s">
        <v>15</v>
      </c>
      <c r="H167" s="19" t="s">
        <v>746</v>
      </c>
      <c r="I167" s="19">
        <v>334</v>
      </c>
      <c r="J167" s="19" t="s">
        <v>22</v>
      </c>
      <c r="K167" s="20">
        <v>46472800</v>
      </c>
      <c r="L167" s="20">
        <v>0</v>
      </c>
      <c r="M167" s="19">
        <v>0</v>
      </c>
      <c r="N167" s="21" t="s">
        <v>705</v>
      </c>
      <c r="O167" s="21" t="s">
        <v>719</v>
      </c>
      <c r="P167" s="22">
        <v>0.65</v>
      </c>
      <c r="Q167" s="22">
        <v>0.57999999999999996</v>
      </c>
      <c r="R167" s="21"/>
    </row>
    <row r="168" spans="1:18" ht="36.75" customHeight="1" thickBot="1" x14ac:dyDescent="0.3">
      <c r="A168" s="17" t="s">
        <v>778</v>
      </c>
      <c r="B168" s="18" t="s">
        <v>705</v>
      </c>
      <c r="C168" s="63" t="s">
        <v>761</v>
      </c>
      <c r="D168" s="19" t="s">
        <v>20</v>
      </c>
      <c r="E168" s="49" t="s">
        <v>41</v>
      </c>
      <c r="F168" s="19" t="s">
        <v>779</v>
      </c>
      <c r="G168" s="19" t="s">
        <v>15</v>
      </c>
      <c r="H168" s="19" t="s">
        <v>746</v>
      </c>
      <c r="I168" s="19">
        <v>181</v>
      </c>
      <c r="J168" s="19" t="s">
        <v>22</v>
      </c>
      <c r="K168" s="20">
        <v>30000000</v>
      </c>
      <c r="L168" s="20">
        <v>0</v>
      </c>
      <c r="M168" s="19">
        <v>0</v>
      </c>
      <c r="N168" s="21" t="s">
        <v>705</v>
      </c>
      <c r="O168" s="21" t="s">
        <v>715</v>
      </c>
      <c r="P168" s="22">
        <v>1</v>
      </c>
      <c r="Q168" s="22">
        <v>0.95</v>
      </c>
      <c r="R168" s="21"/>
    </row>
    <row r="169" spans="1:18" ht="36.75" customHeight="1" thickBot="1" x14ac:dyDescent="0.3">
      <c r="A169" s="17" t="s">
        <v>780</v>
      </c>
      <c r="B169" s="18" t="s">
        <v>702</v>
      </c>
      <c r="C169" s="63" t="s">
        <v>761</v>
      </c>
      <c r="D169" s="19" t="s">
        <v>20</v>
      </c>
      <c r="E169" s="49" t="s">
        <v>41</v>
      </c>
      <c r="F169" s="19" t="s">
        <v>781</v>
      </c>
      <c r="G169" s="19" t="s">
        <v>15</v>
      </c>
      <c r="H169" s="19" t="s">
        <v>746</v>
      </c>
      <c r="I169" s="19">
        <v>181</v>
      </c>
      <c r="J169" s="19" t="s">
        <v>22</v>
      </c>
      <c r="K169" s="20">
        <v>30000000</v>
      </c>
      <c r="L169" s="20">
        <v>0</v>
      </c>
      <c r="M169" s="19">
        <v>0</v>
      </c>
      <c r="N169" s="21" t="s">
        <v>774</v>
      </c>
      <c r="O169" s="21" t="s">
        <v>782</v>
      </c>
      <c r="P169" s="22">
        <v>1</v>
      </c>
      <c r="Q169" s="22">
        <v>0.95</v>
      </c>
      <c r="R169" s="21"/>
    </row>
    <row r="170" spans="1:18" ht="36.75" customHeight="1" thickBot="1" x14ac:dyDescent="0.3">
      <c r="A170" s="17" t="s">
        <v>783</v>
      </c>
      <c r="B170" s="18" t="s">
        <v>702</v>
      </c>
      <c r="C170" s="63" t="s">
        <v>784</v>
      </c>
      <c r="D170" s="19" t="s">
        <v>20</v>
      </c>
      <c r="E170" s="49" t="s">
        <v>41</v>
      </c>
      <c r="F170" s="19" t="s">
        <v>785</v>
      </c>
      <c r="G170" s="19" t="s">
        <v>15</v>
      </c>
      <c r="H170" s="19" t="s">
        <v>689</v>
      </c>
      <c r="I170" s="19">
        <v>339</v>
      </c>
      <c r="J170" s="19" t="s">
        <v>22</v>
      </c>
      <c r="K170" s="20">
        <v>71187880</v>
      </c>
      <c r="L170" s="20">
        <v>0</v>
      </c>
      <c r="M170" s="19">
        <v>0</v>
      </c>
      <c r="N170" s="21" t="s">
        <v>705</v>
      </c>
      <c r="O170" s="21" t="s">
        <v>652</v>
      </c>
      <c r="P170" s="22">
        <v>0.73076923076923073</v>
      </c>
      <c r="Q170" s="22">
        <v>0.68</v>
      </c>
      <c r="R170" s="21"/>
    </row>
    <row r="171" spans="1:18" ht="36.75" customHeight="1" thickBot="1" x14ac:dyDescent="0.3">
      <c r="A171" s="17" t="s">
        <v>786</v>
      </c>
      <c r="B171" s="18" t="s">
        <v>702</v>
      </c>
      <c r="C171" s="63" t="s">
        <v>787</v>
      </c>
      <c r="D171" s="19" t="s">
        <v>20</v>
      </c>
      <c r="E171" s="49" t="s">
        <v>41</v>
      </c>
      <c r="F171" s="19" t="s">
        <v>788</v>
      </c>
      <c r="G171" s="19" t="s">
        <v>15</v>
      </c>
      <c r="H171" s="19" t="s">
        <v>656</v>
      </c>
      <c r="I171" s="19">
        <v>339</v>
      </c>
      <c r="J171" s="19" t="s">
        <v>22</v>
      </c>
      <c r="K171" s="20">
        <v>95198827</v>
      </c>
      <c r="L171" s="20">
        <v>0</v>
      </c>
      <c r="M171" s="19">
        <v>0</v>
      </c>
      <c r="N171" s="21" t="s">
        <v>705</v>
      </c>
      <c r="O171" s="21" t="s">
        <v>652</v>
      </c>
      <c r="P171" s="22">
        <v>0.73076923076923073</v>
      </c>
      <c r="Q171" s="22">
        <v>0.64</v>
      </c>
      <c r="R171" s="21"/>
    </row>
    <row r="172" spans="1:18" ht="36.75" customHeight="1" thickBot="1" x14ac:dyDescent="0.3">
      <c r="A172" s="17" t="s">
        <v>789</v>
      </c>
      <c r="B172" s="18" t="s">
        <v>705</v>
      </c>
      <c r="C172" s="63" t="s">
        <v>761</v>
      </c>
      <c r="D172" s="19" t="s">
        <v>20</v>
      </c>
      <c r="E172" s="49" t="s">
        <v>41</v>
      </c>
      <c r="F172" s="19" t="s">
        <v>790</v>
      </c>
      <c r="G172" s="19" t="s">
        <v>15</v>
      </c>
      <c r="H172" s="19" t="s">
        <v>746</v>
      </c>
      <c r="I172" s="19">
        <v>181</v>
      </c>
      <c r="J172" s="19" t="s">
        <v>22</v>
      </c>
      <c r="K172" s="20">
        <v>30000000</v>
      </c>
      <c r="L172" s="20">
        <v>0</v>
      </c>
      <c r="M172" s="19">
        <v>0</v>
      </c>
      <c r="N172" s="21" t="s">
        <v>791</v>
      </c>
      <c r="O172" s="21" t="s">
        <v>792</v>
      </c>
      <c r="P172" s="22">
        <v>1</v>
      </c>
      <c r="Q172" s="22">
        <v>0.95</v>
      </c>
      <c r="R172" s="21"/>
    </row>
    <row r="173" spans="1:18" ht="36.75" customHeight="1" thickBot="1" x14ac:dyDescent="0.3">
      <c r="A173" s="17" t="s">
        <v>793</v>
      </c>
      <c r="B173" s="18" t="s">
        <v>705</v>
      </c>
      <c r="C173" s="63" t="s">
        <v>794</v>
      </c>
      <c r="D173" s="19" t="s">
        <v>20</v>
      </c>
      <c r="E173" s="49" t="s">
        <v>41</v>
      </c>
      <c r="F173" s="19" t="s">
        <v>795</v>
      </c>
      <c r="G173" s="19" t="s">
        <v>15</v>
      </c>
      <c r="H173" s="19" t="s">
        <v>196</v>
      </c>
      <c r="I173" s="19">
        <v>334</v>
      </c>
      <c r="J173" s="19" t="s">
        <v>22</v>
      </c>
      <c r="K173" s="20">
        <v>60500000</v>
      </c>
      <c r="L173" s="20">
        <v>0</v>
      </c>
      <c r="M173" s="19">
        <v>0</v>
      </c>
      <c r="N173" s="21" t="s">
        <v>705</v>
      </c>
      <c r="O173" s="21" t="s">
        <v>719</v>
      </c>
      <c r="P173" s="22">
        <v>0.72729999999999995</v>
      </c>
      <c r="Q173" s="22">
        <v>0.72729999999999995</v>
      </c>
      <c r="R173" s="21"/>
    </row>
    <row r="174" spans="1:18" ht="36.75" customHeight="1" thickBot="1" x14ac:dyDescent="0.3">
      <c r="A174" s="17" t="s">
        <v>796</v>
      </c>
      <c r="B174" s="18" t="s">
        <v>705</v>
      </c>
      <c r="C174" s="63" t="s">
        <v>797</v>
      </c>
      <c r="D174" s="19" t="s">
        <v>20</v>
      </c>
      <c r="E174" s="49" t="s">
        <v>41</v>
      </c>
      <c r="F174" s="19" t="s">
        <v>798</v>
      </c>
      <c r="G174" s="19" t="s">
        <v>15</v>
      </c>
      <c r="H174" s="19" t="s">
        <v>529</v>
      </c>
      <c r="I174" s="19">
        <v>338</v>
      </c>
      <c r="J174" s="19" t="s">
        <v>22</v>
      </c>
      <c r="K174" s="20">
        <v>59713333</v>
      </c>
      <c r="L174" s="20">
        <v>0</v>
      </c>
      <c r="M174" s="19">
        <v>0</v>
      </c>
      <c r="N174" s="21" t="s">
        <v>791</v>
      </c>
      <c r="O174" s="21" t="s">
        <v>652</v>
      </c>
      <c r="P174" s="22">
        <v>0.73</v>
      </c>
      <c r="Q174" s="22">
        <v>0.64</v>
      </c>
      <c r="R174" s="21"/>
    </row>
    <row r="175" spans="1:18" ht="36.75" customHeight="1" thickBot="1" x14ac:dyDescent="0.3">
      <c r="A175" s="17" t="s">
        <v>799</v>
      </c>
      <c r="B175" s="18" t="s">
        <v>705</v>
      </c>
      <c r="C175" s="63" t="s">
        <v>800</v>
      </c>
      <c r="D175" s="19" t="s">
        <v>20</v>
      </c>
      <c r="E175" s="49" t="s">
        <v>41</v>
      </c>
      <c r="F175" s="19" t="s">
        <v>801</v>
      </c>
      <c r="G175" s="19" t="s">
        <v>15</v>
      </c>
      <c r="H175" s="19" t="s">
        <v>773</v>
      </c>
      <c r="I175" s="19">
        <v>338</v>
      </c>
      <c r="J175" s="19" t="s">
        <v>22</v>
      </c>
      <c r="K175" s="20">
        <v>9713333</v>
      </c>
      <c r="L175" s="20">
        <v>0</v>
      </c>
      <c r="M175" s="19">
        <v>0</v>
      </c>
      <c r="N175" s="21" t="s">
        <v>791</v>
      </c>
      <c r="O175" s="21" t="s">
        <v>652</v>
      </c>
      <c r="P175" s="22">
        <v>0.67</v>
      </c>
      <c r="Q175" s="22">
        <v>0.67</v>
      </c>
      <c r="R175" s="21"/>
    </row>
    <row r="176" spans="1:18" ht="36.75" customHeight="1" thickBot="1" x14ac:dyDescent="0.3">
      <c r="A176" s="17" t="s">
        <v>802</v>
      </c>
      <c r="B176" s="18" t="s">
        <v>705</v>
      </c>
      <c r="C176" s="63" t="s">
        <v>803</v>
      </c>
      <c r="D176" s="19" t="s">
        <v>20</v>
      </c>
      <c r="E176" s="49" t="s">
        <v>41</v>
      </c>
      <c r="F176" s="19" t="s">
        <v>804</v>
      </c>
      <c r="G176" s="19" t="s">
        <v>15</v>
      </c>
      <c r="H176" s="19" t="s">
        <v>731</v>
      </c>
      <c r="I176" s="19">
        <v>334</v>
      </c>
      <c r="J176" s="19" t="s">
        <v>22</v>
      </c>
      <c r="K176" s="20">
        <v>96817501</v>
      </c>
      <c r="L176" s="20">
        <v>0</v>
      </c>
      <c r="M176" s="19">
        <v>0</v>
      </c>
      <c r="N176" s="21" t="s">
        <v>705</v>
      </c>
      <c r="O176" s="21" t="s">
        <v>719</v>
      </c>
      <c r="P176" s="22">
        <v>0.74</v>
      </c>
      <c r="Q176" s="22">
        <v>0.73</v>
      </c>
      <c r="R176" s="21"/>
    </row>
    <row r="177" spans="1:18" ht="36.75" customHeight="1" thickBot="1" x14ac:dyDescent="0.3">
      <c r="A177" s="17" t="s">
        <v>805</v>
      </c>
      <c r="B177" s="18" t="s">
        <v>705</v>
      </c>
      <c r="C177" s="63" t="s">
        <v>806</v>
      </c>
      <c r="D177" s="19" t="s">
        <v>20</v>
      </c>
      <c r="E177" s="49" t="s">
        <v>41</v>
      </c>
      <c r="F177" s="19" t="s">
        <v>807</v>
      </c>
      <c r="G177" s="19" t="s">
        <v>15</v>
      </c>
      <c r="H177" s="19" t="s">
        <v>746</v>
      </c>
      <c r="I177" s="19">
        <v>334</v>
      </c>
      <c r="J177" s="19" t="s">
        <v>22</v>
      </c>
      <c r="K177" s="20">
        <v>30000000</v>
      </c>
      <c r="L177" s="20">
        <v>0</v>
      </c>
      <c r="M177" s="19">
        <v>0</v>
      </c>
      <c r="N177" s="21" t="s">
        <v>705</v>
      </c>
      <c r="O177" s="21" t="s">
        <v>719</v>
      </c>
      <c r="P177" s="22">
        <v>0.65</v>
      </c>
      <c r="Q177" s="22">
        <v>0.95</v>
      </c>
      <c r="R177" s="21"/>
    </row>
    <row r="178" spans="1:18" ht="36.75" customHeight="1" thickBot="1" x14ac:dyDescent="0.3">
      <c r="A178" s="17" t="s">
        <v>808</v>
      </c>
      <c r="B178" s="18" t="s">
        <v>705</v>
      </c>
      <c r="C178" s="63" t="s">
        <v>809</v>
      </c>
      <c r="D178" s="19" t="s">
        <v>20</v>
      </c>
      <c r="E178" s="49" t="s">
        <v>41</v>
      </c>
      <c r="F178" s="19" t="s">
        <v>810</v>
      </c>
      <c r="G178" s="19" t="s">
        <v>15</v>
      </c>
      <c r="H178" s="19" t="s">
        <v>333</v>
      </c>
      <c r="I178" s="19">
        <v>334</v>
      </c>
      <c r="J178" s="19" t="s">
        <v>22</v>
      </c>
      <c r="K178" s="20">
        <v>197430398</v>
      </c>
      <c r="L178" s="20">
        <v>0</v>
      </c>
      <c r="M178" s="19">
        <v>0</v>
      </c>
      <c r="N178" s="21" t="s">
        <v>791</v>
      </c>
      <c r="O178" s="21" t="s">
        <v>811</v>
      </c>
      <c r="P178" s="22">
        <v>0.73</v>
      </c>
      <c r="Q178" s="22">
        <v>0.55000000000000004</v>
      </c>
      <c r="R178" s="21"/>
    </row>
    <row r="179" spans="1:18" ht="36.75" customHeight="1" thickBot="1" x14ac:dyDescent="0.3">
      <c r="A179" s="17" t="s">
        <v>812</v>
      </c>
      <c r="B179" s="18" t="s">
        <v>705</v>
      </c>
      <c r="C179" s="63" t="s">
        <v>761</v>
      </c>
      <c r="D179" s="19" t="s">
        <v>20</v>
      </c>
      <c r="E179" s="49" t="s">
        <v>41</v>
      </c>
      <c r="F179" s="19" t="s">
        <v>813</v>
      </c>
      <c r="G179" s="19" t="s">
        <v>15</v>
      </c>
      <c r="H179" s="19" t="s">
        <v>746</v>
      </c>
      <c r="I179" s="19">
        <v>181</v>
      </c>
      <c r="J179" s="19" t="s">
        <v>22</v>
      </c>
      <c r="K179" s="20">
        <v>30000000</v>
      </c>
      <c r="L179" s="20">
        <v>0</v>
      </c>
      <c r="M179" s="19">
        <v>0</v>
      </c>
      <c r="N179" s="21" t="s">
        <v>791</v>
      </c>
      <c r="O179" s="21" t="s">
        <v>792</v>
      </c>
      <c r="P179" s="22">
        <v>1</v>
      </c>
      <c r="Q179" s="22">
        <v>0.95</v>
      </c>
      <c r="R179" s="21"/>
    </row>
    <row r="180" spans="1:18" ht="36.75" customHeight="1" thickBot="1" x14ac:dyDescent="0.3">
      <c r="A180" s="17" t="s">
        <v>814</v>
      </c>
      <c r="B180" s="18" t="s">
        <v>791</v>
      </c>
      <c r="C180" s="63" t="s">
        <v>761</v>
      </c>
      <c r="D180" s="19" t="s">
        <v>20</v>
      </c>
      <c r="E180" s="49" t="s">
        <v>41</v>
      </c>
      <c r="F180" s="19" t="s">
        <v>815</v>
      </c>
      <c r="G180" s="19" t="s">
        <v>15</v>
      </c>
      <c r="H180" s="19" t="s">
        <v>746</v>
      </c>
      <c r="I180" s="19">
        <v>181</v>
      </c>
      <c r="J180" s="19" t="s">
        <v>22</v>
      </c>
      <c r="K180" s="20">
        <v>30000000</v>
      </c>
      <c r="L180" s="20">
        <v>0</v>
      </c>
      <c r="M180" s="19">
        <v>0</v>
      </c>
      <c r="N180" s="21" t="s">
        <v>791</v>
      </c>
      <c r="O180" s="21" t="s">
        <v>792</v>
      </c>
      <c r="P180" s="22">
        <v>1</v>
      </c>
      <c r="Q180" s="22">
        <v>0.95</v>
      </c>
      <c r="R180" s="21"/>
    </row>
    <row r="181" spans="1:18" ht="36.75" customHeight="1" thickBot="1" x14ac:dyDescent="0.3">
      <c r="A181" s="17" t="s">
        <v>816</v>
      </c>
      <c r="B181" s="18" t="s">
        <v>774</v>
      </c>
      <c r="C181" s="63" t="s">
        <v>817</v>
      </c>
      <c r="D181" s="19" t="s">
        <v>20</v>
      </c>
      <c r="E181" s="49" t="s">
        <v>41</v>
      </c>
      <c r="F181" s="19" t="s">
        <v>818</v>
      </c>
      <c r="G181" s="19" t="s">
        <v>15</v>
      </c>
      <c r="H181" s="19" t="s">
        <v>819</v>
      </c>
      <c r="I181" s="19">
        <v>334</v>
      </c>
      <c r="J181" s="19" t="s">
        <v>22</v>
      </c>
      <c r="K181" s="20">
        <v>818472134</v>
      </c>
      <c r="L181" s="20">
        <v>0</v>
      </c>
      <c r="M181" s="19">
        <v>0</v>
      </c>
      <c r="N181" s="21" t="s">
        <v>774</v>
      </c>
      <c r="O181" s="21" t="s">
        <v>820</v>
      </c>
      <c r="P181" s="22">
        <v>0.56000000000000005</v>
      </c>
      <c r="Q181" s="22">
        <v>0.45</v>
      </c>
      <c r="R181" s="21"/>
    </row>
    <row r="182" spans="1:18" ht="36.75" customHeight="1" thickBot="1" x14ac:dyDescent="0.3">
      <c r="A182" s="17" t="s">
        <v>821</v>
      </c>
      <c r="B182" s="18" t="s">
        <v>774</v>
      </c>
      <c r="C182" s="63" t="s">
        <v>822</v>
      </c>
      <c r="D182" s="19" t="s">
        <v>20</v>
      </c>
      <c r="E182" s="49" t="s">
        <v>41</v>
      </c>
      <c r="F182" s="19" t="s">
        <v>823</v>
      </c>
      <c r="G182" s="19" t="s">
        <v>15</v>
      </c>
      <c r="H182" s="19" t="s">
        <v>824</v>
      </c>
      <c r="I182" s="19">
        <v>181</v>
      </c>
      <c r="J182" s="19" t="s">
        <v>22</v>
      </c>
      <c r="K182" s="20">
        <v>57034800</v>
      </c>
      <c r="L182" s="20">
        <v>0</v>
      </c>
      <c r="M182" s="19">
        <v>0</v>
      </c>
      <c r="N182" s="21" t="s">
        <v>774</v>
      </c>
      <c r="O182" s="21" t="s">
        <v>782</v>
      </c>
      <c r="P182" s="22">
        <v>1</v>
      </c>
      <c r="Q182" s="22">
        <v>1</v>
      </c>
      <c r="R182" s="21"/>
    </row>
    <row r="183" spans="1:18" ht="36.75" customHeight="1" thickBot="1" x14ac:dyDescent="0.3">
      <c r="A183" s="17" t="s">
        <v>825</v>
      </c>
      <c r="B183" s="18" t="s">
        <v>791</v>
      </c>
      <c r="C183" s="63" t="s">
        <v>826</v>
      </c>
      <c r="D183" s="19" t="s">
        <v>20</v>
      </c>
      <c r="E183" s="49" t="s">
        <v>41</v>
      </c>
      <c r="F183" s="19" t="s">
        <v>827</v>
      </c>
      <c r="G183" s="19" t="s">
        <v>15</v>
      </c>
      <c r="H183" s="19" t="s">
        <v>824</v>
      </c>
      <c r="I183" s="19">
        <v>181</v>
      </c>
      <c r="J183" s="19" t="s">
        <v>22</v>
      </c>
      <c r="K183" s="20">
        <v>15843000</v>
      </c>
      <c r="L183" s="20">
        <v>0</v>
      </c>
      <c r="M183" s="19">
        <v>0</v>
      </c>
      <c r="N183" s="21" t="s">
        <v>791</v>
      </c>
      <c r="O183" s="21" t="s">
        <v>792</v>
      </c>
      <c r="P183" s="22">
        <v>1</v>
      </c>
      <c r="Q183" s="22">
        <v>1</v>
      </c>
      <c r="R183" s="21"/>
    </row>
    <row r="184" spans="1:18" ht="36.75" customHeight="1" thickBot="1" x14ac:dyDescent="0.3">
      <c r="A184" s="17" t="s">
        <v>828</v>
      </c>
      <c r="B184" s="18" t="s">
        <v>791</v>
      </c>
      <c r="C184" s="63" t="s">
        <v>829</v>
      </c>
      <c r="D184" s="19" t="s">
        <v>20</v>
      </c>
      <c r="E184" s="49" t="s">
        <v>41</v>
      </c>
      <c r="F184" s="19" t="s">
        <v>830</v>
      </c>
      <c r="G184" s="19" t="s">
        <v>15</v>
      </c>
      <c r="H184" s="19" t="s">
        <v>824</v>
      </c>
      <c r="I184" s="19">
        <v>181</v>
      </c>
      <c r="J184" s="19" t="s">
        <v>22</v>
      </c>
      <c r="K184" s="20">
        <v>57034800</v>
      </c>
      <c r="L184" s="20">
        <v>0</v>
      </c>
      <c r="M184" s="19">
        <v>0</v>
      </c>
      <c r="N184" s="21" t="s">
        <v>774</v>
      </c>
      <c r="O184" s="21" t="s">
        <v>782</v>
      </c>
      <c r="P184" s="22">
        <v>1</v>
      </c>
      <c r="Q184" s="22">
        <v>1</v>
      </c>
      <c r="R184" s="21"/>
    </row>
    <row r="185" spans="1:18" ht="36.75" customHeight="1" thickBot="1" x14ac:dyDescent="0.3">
      <c r="A185" s="17" t="s">
        <v>831</v>
      </c>
      <c r="B185" s="18" t="s">
        <v>791</v>
      </c>
      <c r="C185" s="63" t="s">
        <v>832</v>
      </c>
      <c r="D185" s="19" t="s">
        <v>20</v>
      </c>
      <c r="E185" s="49" t="s">
        <v>41</v>
      </c>
      <c r="F185" s="19" t="s">
        <v>833</v>
      </c>
      <c r="G185" s="19" t="s">
        <v>15</v>
      </c>
      <c r="H185" s="19" t="s">
        <v>824</v>
      </c>
      <c r="I185" s="19">
        <v>181</v>
      </c>
      <c r="J185" s="19" t="s">
        <v>22</v>
      </c>
      <c r="K185" s="20">
        <v>15843000</v>
      </c>
      <c r="L185" s="20">
        <v>0</v>
      </c>
      <c r="M185" s="19">
        <v>0</v>
      </c>
      <c r="N185" s="21" t="s">
        <v>774</v>
      </c>
      <c r="O185" s="21" t="s">
        <v>782</v>
      </c>
      <c r="P185" s="22">
        <v>1</v>
      </c>
      <c r="Q185" s="22">
        <v>1</v>
      </c>
      <c r="R185" s="21"/>
    </row>
    <row r="186" spans="1:18" ht="36.75" customHeight="1" thickBot="1" x14ac:dyDescent="0.3">
      <c r="A186" s="17" t="s">
        <v>834</v>
      </c>
      <c r="B186" s="18" t="s">
        <v>791</v>
      </c>
      <c r="C186" s="63" t="s">
        <v>835</v>
      </c>
      <c r="D186" s="19" t="s">
        <v>20</v>
      </c>
      <c r="E186" s="49" t="s">
        <v>82</v>
      </c>
      <c r="F186" s="19" t="s">
        <v>836</v>
      </c>
      <c r="G186" s="19" t="s">
        <v>15</v>
      </c>
      <c r="H186" s="19" t="s">
        <v>213</v>
      </c>
      <c r="I186" s="19">
        <v>222</v>
      </c>
      <c r="J186" s="19" t="s">
        <v>22</v>
      </c>
      <c r="K186" s="20">
        <v>2096232600</v>
      </c>
      <c r="L186" s="20">
        <v>0</v>
      </c>
      <c r="M186" s="19">
        <v>15</v>
      </c>
      <c r="N186" s="21">
        <v>44673</v>
      </c>
      <c r="O186" s="21">
        <v>44910</v>
      </c>
      <c r="P186" s="22">
        <v>0.51</v>
      </c>
      <c r="Q186" s="22">
        <v>0.41</v>
      </c>
      <c r="R186" s="21"/>
    </row>
    <row r="187" spans="1:18" ht="36.75" customHeight="1" thickBot="1" x14ac:dyDescent="0.3">
      <c r="A187" s="17" t="s">
        <v>838</v>
      </c>
      <c r="B187" s="18" t="s">
        <v>791</v>
      </c>
      <c r="C187" s="63" t="s">
        <v>839</v>
      </c>
      <c r="D187" s="19" t="s">
        <v>20</v>
      </c>
      <c r="E187" s="49" t="s">
        <v>41</v>
      </c>
      <c r="F187" s="19" t="s">
        <v>840</v>
      </c>
      <c r="G187" s="19" t="s">
        <v>15</v>
      </c>
      <c r="H187" s="19" t="s">
        <v>841</v>
      </c>
      <c r="I187" s="19">
        <v>334</v>
      </c>
      <c r="J187" s="19" t="s">
        <v>22</v>
      </c>
      <c r="K187" s="20">
        <v>99000000</v>
      </c>
      <c r="L187" s="20">
        <v>0</v>
      </c>
      <c r="M187" s="19">
        <v>0</v>
      </c>
      <c r="N187" s="21" t="s">
        <v>791</v>
      </c>
      <c r="O187" s="21" t="s">
        <v>811</v>
      </c>
      <c r="P187" s="22">
        <v>0.65</v>
      </c>
      <c r="Q187" s="22">
        <v>0.55000000000000004</v>
      </c>
      <c r="R187" s="21"/>
    </row>
    <row r="188" spans="1:18" ht="36.75" customHeight="1" thickBot="1" x14ac:dyDescent="0.3">
      <c r="A188" s="17" t="s">
        <v>842</v>
      </c>
      <c r="B188" s="18" t="s">
        <v>791</v>
      </c>
      <c r="C188" s="63" t="s">
        <v>843</v>
      </c>
      <c r="D188" s="19" t="s">
        <v>20</v>
      </c>
      <c r="E188" s="49" t="s">
        <v>41</v>
      </c>
      <c r="F188" s="19" t="s">
        <v>844</v>
      </c>
      <c r="G188" s="19" t="s">
        <v>15</v>
      </c>
      <c r="H188" s="19" t="s">
        <v>845</v>
      </c>
      <c r="I188" s="19">
        <v>334</v>
      </c>
      <c r="J188" s="19" t="s">
        <v>22</v>
      </c>
      <c r="K188" s="20">
        <v>55000000</v>
      </c>
      <c r="L188" s="20">
        <v>0</v>
      </c>
      <c r="M188" s="19">
        <v>0</v>
      </c>
      <c r="N188" s="21" t="s">
        <v>774</v>
      </c>
      <c r="O188" s="21" t="s">
        <v>820</v>
      </c>
      <c r="P188" s="22">
        <v>0.7357357357357357</v>
      </c>
      <c r="Q188" s="22">
        <v>0</v>
      </c>
      <c r="R188" s="21"/>
    </row>
    <row r="189" spans="1:18" ht="36.75" customHeight="1" thickBot="1" x14ac:dyDescent="0.3">
      <c r="A189" s="17" t="s">
        <v>846</v>
      </c>
      <c r="B189" s="18" t="s">
        <v>774</v>
      </c>
      <c r="C189" s="63" t="s">
        <v>847</v>
      </c>
      <c r="D189" s="19" t="s">
        <v>20</v>
      </c>
      <c r="E189" s="49" t="s">
        <v>41</v>
      </c>
      <c r="F189" s="19" t="s">
        <v>848</v>
      </c>
      <c r="G189" s="19" t="s">
        <v>15</v>
      </c>
      <c r="H189" s="19" t="s">
        <v>262</v>
      </c>
      <c r="I189" s="19">
        <v>10</v>
      </c>
      <c r="J189" s="19" t="s">
        <v>22</v>
      </c>
      <c r="K189" s="20">
        <v>4165096</v>
      </c>
      <c r="L189" s="20">
        <v>0</v>
      </c>
      <c r="M189" s="19">
        <v>0</v>
      </c>
      <c r="N189" s="21" t="s">
        <v>849</v>
      </c>
      <c r="O189" s="21" t="s">
        <v>850</v>
      </c>
      <c r="P189" s="22">
        <v>0.65</v>
      </c>
      <c r="Q189" s="22">
        <v>0</v>
      </c>
      <c r="R189" s="21"/>
    </row>
    <row r="190" spans="1:18" ht="36.75" customHeight="1" thickBot="1" x14ac:dyDescent="0.3">
      <c r="A190" s="17" t="s">
        <v>851</v>
      </c>
      <c r="B190" s="18" t="s">
        <v>774</v>
      </c>
      <c r="C190" s="63" t="s">
        <v>832</v>
      </c>
      <c r="D190" s="19" t="s">
        <v>20</v>
      </c>
      <c r="E190" s="49" t="s">
        <v>41</v>
      </c>
      <c r="F190" s="19" t="s">
        <v>852</v>
      </c>
      <c r="G190" s="19" t="s">
        <v>15</v>
      </c>
      <c r="H190" s="19" t="s">
        <v>824</v>
      </c>
      <c r="I190" s="19">
        <v>181</v>
      </c>
      <c r="J190" s="19" t="s">
        <v>22</v>
      </c>
      <c r="K190" s="20">
        <v>15843000</v>
      </c>
      <c r="L190" s="20">
        <v>0</v>
      </c>
      <c r="M190" s="19">
        <v>0</v>
      </c>
      <c r="N190" s="21" t="s">
        <v>774</v>
      </c>
      <c r="O190" s="21" t="s">
        <v>782</v>
      </c>
      <c r="P190" s="22">
        <v>1</v>
      </c>
      <c r="Q190" s="22">
        <v>1</v>
      </c>
      <c r="R190" s="21"/>
    </row>
    <row r="191" spans="1:18" ht="36.75" customHeight="1" thickBot="1" x14ac:dyDescent="0.3">
      <c r="A191" s="17" t="s">
        <v>853</v>
      </c>
      <c r="B191" s="18" t="s">
        <v>774</v>
      </c>
      <c r="C191" s="63" t="s">
        <v>854</v>
      </c>
      <c r="D191" s="19" t="s">
        <v>20</v>
      </c>
      <c r="E191" s="49" t="s">
        <v>41</v>
      </c>
      <c r="F191" s="19" t="s">
        <v>355</v>
      </c>
      <c r="G191" s="19" t="s">
        <v>15</v>
      </c>
      <c r="H191" s="19" t="s">
        <v>118</v>
      </c>
      <c r="I191" s="19">
        <v>337</v>
      </c>
      <c r="J191" s="19" t="s">
        <v>22</v>
      </c>
      <c r="K191" s="20">
        <v>3500000</v>
      </c>
      <c r="L191" s="20">
        <v>0</v>
      </c>
      <c r="M191" s="19">
        <v>0</v>
      </c>
      <c r="N191" s="21" t="s">
        <v>849</v>
      </c>
      <c r="O191" s="21" t="s">
        <v>36</v>
      </c>
      <c r="P191" s="22">
        <v>0.73</v>
      </c>
      <c r="Q191" s="22">
        <v>0.17</v>
      </c>
      <c r="R191" s="21"/>
    </row>
    <row r="192" spans="1:18" ht="36.75" customHeight="1" thickBot="1" x14ac:dyDescent="0.3">
      <c r="A192" s="17" t="s">
        <v>856</v>
      </c>
      <c r="B192" s="18" t="s">
        <v>774</v>
      </c>
      <c r="C192" s="63" t="s">
        <v>857</v>
      </c>
      <c r="D192" s="19" t="s">
        <v>20</v>
      </c>
      <c r="E192" s="49" t="s">
        <v>41</v>
      </c>
      <c r="F192" s="19" t="s">
        <v>1377</v>
      </c>
      <c r="G192" s="19" t="s">
        <v>15</v>
      </c>
      <c r="H192" s="19" t="s">
        <v>746</v>
      </c>
      <c r="I192" s="19">
        <v>334</v>
      </c>
      <c r="J192" s="19" t="s">
        <v>22</v>
      </c>
      <c r="K192" s="20">
        <v>81327400</v>
      </c>
      <c r="L192" s="20">
        <v>0</v>
      </c>
      <c r="M192" s="19">
        <v>0</v>
      </c>
      <c r="N192" s="21" t="s">
        <v>774</v>
      </c>
      <c r="O192" s="21" t="s">
        <v>820</v>
      </c>
      <c r="P192" s="22">
        <v>0.65</v>
      </c>
      <c r="Q192" s="22">
        <v>0.7</v>
      </c>
      <c r="R192" s="21"/>
    </row>
    <row r="193" spans="1:18" ht="36.75" customHeight="1" thickBot="1" x14ac:dyDescent="0.3">
      <c r="A193" s="17" t="s">
        <v>858</v>
      </c>
      <c r="B193" s="18" t="s">
        <v>774</v>
      </c>
      <c r="C193" s="63" t="s">
        <v>859</v>
      </c>
      <c r="D193" s="19" t="s">
        <v>20</v>
      </c>
      <c r="E193" s="49" t="s">
        <v>41</v>
      </c>
      <c r="F193" s="19" t="s">
        <v>860</v>
      </c>
      <c r="G193" s="19" t="s">
        <v>15</v>
      </c>
      <c r="H193" s="19" t="s">
        <v>262</v>
      </c>
      <c r="I193" s="19">
        <v>28</v>
      </c>
      <c r="J193" s="19" t="s">
        <v>22</v>
      </c>
      <c r="K193" s="20">
        <v>19059040</v>
      </c>
      <c r="L193" s="20">
        <v>1535140</v>
      </c>
      <c r="M193" s="19">
        <v>6</v>
      </c>
      <c r="N193" s="21" t="s">
        <v>861</v>
      </c>
      <c r="O193" s="21">
        <v>44629</v>
      </c>
      <c r="P193" s="22">
        <v>0.65</v>
      </c>
      <c r="Q193" s="22">
        <v>0.7</v>
      </c>
      <c r="R193" s="21"/>
    </row>
    <row r="194" spans="1:18" ht="36.75" customHeight="1" thickBot="1" x14ac:dyDescent="0.3">
      <c r="A194" s="17" t="s">
        <v>862</v>
      </c>
      <c r="B194" s="18" t="s">
        <v>774</v>
      </c>
      <c r="C194" s="63" t="s">
        <v>863</v>
      </c>
      <c r="D194" s="19" t="s">
        <v>20</v>
      </c>
      <c r="E194" s="49" t="s">
        <v>41</v>
      </c>
      <c r="F194" s="19" t="s">
        <v>864</v>
      </c>
      <c r="G194" s="19" t="s">
        <v>15</v>
      </c>
      <c r="H194" s="19" t="s">
        <v>865</v>
      </c>
      <c r="I194" s="19">
        <v>326</v>
      </c>
      <c r="J194" s="19" t="s">
        <v>22</v>
      </c>
      <c r="K194" s="20">
        <v>21357240</v>
      </c>
      <c r="L194" s="20">
        <v>0</v>
      </c>
      <c r="M194" s="19">
        <v>0</v>
      </c>
      <c r="N194" s="21" t="s">
        <v>866</v>
      </c>
      <c r="O194" s="21" t="s">
        <v>652</v>
      </c>
      <c r="P194" s="22">
        <v>0.66</v>
      </c>
      <c r="Q194" s="22">
        <v>0.31</v>
      </c>
      <c r="R194" s="21"/>
    </row>
    <row r="195" spans="1:18" ht="36.75" customHeight="1" thickBot="1" x14ac:dyDescent="0.3">
      <c r="A195" s="17" t="s">
        <v>867</v>
      </c>
      <c r="B195" s="18" t="s">
        <v>791</v>
      </c>
      <c r="C195" s="63" t="s">
        <v>868</v>
      </c>
      <c r="D195" s="19" t="s">
        <v>20</v>
      </c>
      <c r="E195" s="49" t="s">
        <v>41</v>
      </c>
      <c r="F195" s="19" t="s">
        <v>869</v>
      </c>
      <c r="G195" s="19" t="s">
        <v>15</v>
      </c>
      <c r="H195" s="19" t="s">
        <v>870</v>
      </c>
      <c r="I195" s="19">
        <v>334</v>
      </c>
      <c r="J195" s="19" t="s">
        <v>22</v>
      </c>
      <c r="K195" s="20">
        <v>55000000</v>
      </c>
      <c r="L195" s="20">
        <v>0</v>
      </c>
      <c r="M195" s="19">
        <v>0</v>
      </c>
      <c r="N195" s="21" t="s">
        <v>774</v>
      </c>
      <c r="O195" s="21" t="s">
        <v>820</v>
      </c>
      <c r="P195" s="22">
        <v>0.65</v>
      </c>
      <c r="Q195" s="22">
        <v>0.7</v>
      </c>
      <c r="R195" s="21"/>
    </row>
    <row r="196" spans="1:18" ht="36.75" customHeight="1" thickBot="1" x14ac:dyDescent="0.3">
      <c r="A196" s="17" t="s">
        <v>871</v>
      </c>
      <c r="B196" s="18" t="s">
        <v>774</v>
      </c>
      <c r="C196" s="63" t="s">
        <v>872</v>
      </c>
      <c r="D196" s="19" t="s">
        <v>20</v>
      </c>
      <c r="E196" s="49" t="s">
        <v>41</v>
      </c>
      <c r="F196" s="19" t="s">
        <v>873</v>
      </c>
      <c r="G196" s="19" t="s">
        <v>15</v>
      </c>
      <c r="H196" s="19" t="s">
        <v>874</v>
      </c>
      <c r="I196" s="19">
        <v>336</v>
      </c>
      <c r="J196" s="19" t="s">
        <v>22</v>
      </c>
      <c r="K196" s="20">
        <v>1500000000</v>
      </c>
      <c r="L196" s="20">
        <v>0</v>
      </c>
      <c r="M196" s="19">
        <v>0</v>
      </c>
      <c r="N196" s="21" t="s">
        <v>849</v>
      </c>
      <c r="O196" s="21" t="s">
        <v>652</v>
      </c>
      <c r="P196" s="22">
        <v>0.72</v>
      </c>
      <c r="Q196" s="22">
        <v>0.48</v>
      </c>
      <c r="R196" s="21"/>
    </row>
    <row r="197" spans="1:18" ht="36.75" customHeight="1" thickBot="1" x14ac:dyDescent="0.3">
      <c r="A197" s="17" t="s">
        <v>875</v>
      </c>
      <c r="B197" s="18" t="s">
        <v>774</v>
      </c>
      <c r="C197" s="63" t="s">
        <v>876</v>
      </c>
      <c r="D197" s="19" t="s">
        <v>20</v>
      </c>
      <c r="E197" s="49" t="s">
        <v>41</v>
      </c>
      <c r="F197" s="19" t="s">
        <v>877</v>
      </c>
      <c r="G197" s="19" t="s">
        <v>15</v>
      </c>
      <c r="H197" s="19" t="s">
        <v>231</v>
      </c>
      <c r="I197" s="19">
        <v>181</v>
      </c>
      <c r="J197" s="19" t="s">
        <v>22</v>
      </c>
      <c r="K197" s="20">
        <v>1689476962</v>
      </c>
      <c r="L197" s="20">
        <v>0</v>
      </c>
      <c r="M197" s="19">
        <v>0</v>
      </c>
      <c r="N197" s="21" t="s">
        <v>837</v>
      </c>
      <c r="O197" s="21" t="s">
        <v>63</v>
      </c>
      <c r="P197" s="22">
        <v>0.77</v>
      </c>
      <c r="Q197" s="22">
        <v>0.77</v>
      </c>
      <c r="R197" s="21"/>
    </row>
    <row r="198" spans="1:18" ht="36.75" customHeight="1" thickBot="1" x14ac:dyDescent="0.3">
      <c r="A198" s="28" t="s">
        <v>878</v>
      </c>
      <c r="B198" s="18" t="s">
        <v>879</v>
      </c>
      <c r="C198" s="63" t="s">
        <v>880</v>
      </c>
      <c r="D198" s="19" t="s">
        <v>58</v>
      </c>
      <c r="E198" s="49" t="s">
        <v>147</v>
      </c>
      <c r="F198" s="19" t="s">
        <v>881</v>
      </c>
      <c r="G198" s="19" t="s">
        <v>15</v>
      </c>
      <c r="H198" s="19" t="s">
        <v>884</v>
      </c>
      <c r="I198" s="19">
        <v>46</v>
      </c>
      <c r="J198" s="19" t="s">
        <v>22</v>
      </c>
      <c r="K198" s="20">
        <v>16163352</v>
      </c>
      <c r="L198" s="20">
        <v>0</v>
      </c>
      <c r="M198" s="19">
        <v>30</v>
      </c>
      <c r="N198" s="21" t="s">
        <v>883</v>
      </c>
      <c r="O198" s="21">
        <v>44727</v>
      </c>
      <c r="P198" s="22">
        <v>0.64</v>
      </c>
      <c r="Q198" s="22">
        <v>0.55000000000000004</v>
      </c>
      <c r="R198" s="21"/>
    </row>
    <row r="199" spans="1:18" ht="36.75" customHeight="1" thickBot="1" x14ac:dyDescent="0.3">
      <c r="A199" s="17" t="s">
        <v>885</v>
      </c>
      <c r="B199" s="18" t="s">
        <v>883</v>
      </c>
      <c r="C199" s="63" t="s">
        <v>886</v>
      </c>
      <c r="D199" s="19" t="s">
        <v>20</v>
      </c>
      <c r="E199" s="49" t="s">
        <v>41</v>
      </c>
      <c r="F199" s="19" t="s">
        <v>887</v>
      </c>
      <c r="G199" s="19" t="s">
        <v>15</v>
      </c>
      <c r="H199" s="19" t="s">
        <v>333</v>
      </c>
      <c r="I199" s="19">
        <v>285</v>
      </c>
      <c r="J199" s="19" t="s">
        <v>14</v>
      </c>
      <c r="K199" s="20">
        <v>191333339</v>
      </c>
      <c r="L199" s="20">
        <v>0</v>
      </c>
      <c r="M199" s="19">
        <v>0</v>
      </c>
      <c r="N199" s="21" t="s">
        <v>883</v>
      </c>
      <c r="O199" s="21" t="s">
        <v>36</v>
      </c>
      <c r="P199" s="22">
        <v>0.73</v>
      </c>
      <c r="Q199" s="22">
        <v>0.64</v>
      </c>
      <c r="R199" s="21"/>
    </row>
    <row r="200" spans="1:18" ht="36.75" customHeight="1" thickBot="1" x14ac:dyDescent="0.3">
      <c r="A200" s="17" t="s">
        <v>888</v>
      </c>
      <c r="B200" s="18" t="s">
        <v>889</v>
      </c>
      <c r="C200" s="63" t="s">
        <v>890</v>
      </c>
      <c r="D200" s="19" t="s">
        <v>116</v>
      </c>
      <c r="E200" s="49" t="s">
        <v>41</v>
      </c>
      <c r="F200" s="19" t="s">
        <v>891</v>
      </c>
      <c r="G200" s="19" t="s">
        <v>15</v>
      </c>
      <c r="H200" s="19" t="s">
        <v>893</v>
      </c>
      <c r="I200" s="19">
        <v>277</v>
      </c>
      <c r="J200" s="19" t="s">
        <v>22</v>
      </c>
      <c r="K200" s="20">
        <v>75000000</v>
      </c>
      <c r="L200" s="20">
        <v>0</v>
      </c>
      <c r="M200" s="19">
        <v>0</v>
      </c>
      <c r="N200" s="21" t="s">
        <v>894</v>
      </c>
      <c r="O200" s="21" t="s">
        <v>36</v>
      </c>
      <c r="P200" s="22">
        <v>0.56000000000000005</v>
      </c>
      <c r="Q200" s="22">
        <v>7.0000000000000007E-2</v>
      </c>
      <c r="R200" s="21"/>
    </row>
    <row r="201" spans="1:18" ht="36.75" customHeight="1" thickBot="1" x14ac:dyDescent="0.3">
      <c r="A201" s="17" t="s">
        <v>895</v>
      </c>
      <c r="B201" s="18" t="s">
        <v>892</v>
      </c>
      <c r="C201" s="63" t="s">
        <v>896</v>
      </c>
      <c r="D201" s="19" t="s">
        <v>116</v>
      </c>
      <c r="E201" s="49" t="s">
        <v>59</v>
      </c>
      <c r="F201" s="19" t="s">
        <v>897</v>
      </c>
      <c r="G201" s="19" t="s">
        <v>15</v>
      </c>
      <c r="H201" s="19" t="s">
        <v>302</v>
      </c>
      <c r="I201" s="19">
        <v>270</v>
      </c>
      <c r="J201" s="19" t="s">
        <v>22</v>
      </c>
      <c r="K201" s="20">
        <v>9481920</v>
      </c>
      <c r="L201" s="20">
        <v>0</v>
      </c>
      <c r="M201" s="19">
        <v>0</v>
      </c>
      <c r="N201" s="21" t="s">
        <v>898</v>
      </c>
      <c r="O201" s="21" t="s">
        <v>36</v>
      </c>
      <c r="P201" s="22">
        <v>0.43</v>
      </c>
      <c r="Q201" s="22">
        <v>0.43</v>
      </c>
      <c r="R201" s="21"/>
    </row>
    <row r="202" spans="1:18" s="6" customFormat="1" ht="36.75" customHeight="1" thickBot="1" x14ac:dyDescent="0.3">
      <c r="A202" s="17" t="s">
        <v>899</v>
      </c>
      <c r="B202" s="17">
        <v>44685</v>
      </c>
      <c r="C202" s="65" t="s">
        <v>900</v>
      </c>
      <c r="D202" s="29" t="s">
        <v>58</v>
      </c>
      <c r="E202" s="51" t="s">
        <v>41</v>
      </c>
      <c r="F202" s="29" t="s">
        <v>901</v>
      </c>
      <c r="G202" s="29"/>
      <c r="H202" s="29" t="s">
        <v>902</v>
      </c>
      <c r="I202" s="29">
        <v>240</v>
      </c>
      <c r="J202" s="29" t="s">
        <v>22</v>
      </c>
      <c r="K202" s="30">
        <v>250221400</v>
      </c>
      <c r="L202" s="20">
        <v>0</v>
      </c>
      <c r="M202" s="19">
        <v>0</v>
      </c>
      <c r="N202" s="31">
        <v>44687</v>
      </c>
      <c r="O202" s="31">
        <v>44926</v>
      </c>
      <c r="P202" s="27">
        <v>0.5</v>
      </c>
      <c r="Q202" s="27">
        <v>0</v>
      </c>
      <c r="R202" s="31"/>
    </row>
    <row r="203" spans="1:18" s="6" customFormat="1" ht="36.75" customHeight="1" thickBot="1" x14ac:dyDescent="0.3">
      <c r="A203" s="17" t="s">
        <v>903</v>
      </c>
      <c r="B203" s="17">
        <v>44699</v>
      </c>
      <c r="C203" s="65" t="s">
        <v>904</v>
      </c>
      <c r="D203" s="29" t="s">
        <v>116</v>
      </c>
      <c r="E203" s="51" t="s">
        <v>188</v>
      </c>
      <c r="F203" s="29" t="s">
        <v>905</v>
      </c>
      <c r="G203" s="29"/>
      <c r="H203" s="29" t="s">
        <v>906</v>
      </c>
      <c r="I203" s="29">
        <v>153</v>
      </c>
      <c r="J203" s="29" t="s">
        <v>22</v>
      </c>
      <c r="K203" s="30">
        <v>69650000</v>
      </c>
      <c r="L203" s="20">
        <v>0</v>
      </c>
      <c r="M203" s="19">
        <v>0</v>
      </c>
      <c r="N203" s="31">
        <v>44701</v>
      </c>
      <c r="O203" s="31">
        <v>44853</v>
      </c>
      <c r="P203" s="22">
        <v>0.4</v>
      </c>
      <c r="Q203" s="22">
        <v>0</v>
      </c>
      <c r="R203" s="31"/>
    </row>
    <row r="204" spans="1:18" s="6" customFormat="1" ht="36.75" customHeight="1" thickBot="1" x14ac:dyDescent="0.3">
      <c r="A204" s="17" t="s">
        <v>907</v>
      </c>
      <c r="B204" s="17">
        <v>44700</v>
      </c>
      <c r="C204" s="65" t="s">
        <v>908</v>
      </c>
      <c r="D204" s="29" t="s">
        <v>20</v>
      </c>
      <c r="E204" s="51" t="s">
        <v>41</v>
      </c>
      <c r="F204" s="29" t="s">
        <v>909</v>
      </c>
      <c r="G204" s="29"/>
      <c r="H204" s="29" t="s">
        <v>333</v>
      </c>
      <c r="I204" s="29">
        <v>211</v>
      </c>
      <c r="J204" s="29" t="s">
        <v>14</v>
      </c>
      <c r="K204" s="30">
        <v>56000000</v>
      </c>
      <c r="L204" s="20">
        <v>0</v>
      </c>
      <c r="M204" s="19">
        <v>0</v>
      </c>
      <c r="N204" s="31">
        <v>44700</v>
      </c>
      <c r="O204" s="31">
        <v>44910</v>
      </c>
      <c r="P204" s="22">
        <v>0.63</v>
      </c>
      <c r="Q204" s="22">
        <v>0.49</v>
      </c>
      <c r="R204" s="31"/>
    </row>
    <row r="205" spans="1:18" s="6" customFormat="1" ht="36.75" customHeight="1" thickBot="1" x14ac:dyDescent="0.3">
      <c r="A205" s="17" t="s">
        <v>910</v>
      </c>
      <c r="B205" s="17">
        <v>44705</v>
      </c>
      <c r="C205" s="65" t="s">
        <v>911</v>
      </c>
      <c r="D205" s="29" t="s">
        <v>40</v>
      </c>
      <c r="E205" s="51" t="s">
        <v>188</v>
      </c>
      <c r="F205" s="29" t="s">
        <v>912</v>
      </c>
      <c r="G205" s="29"/>
      <c r="H205" s="19" t="s">
        <v>76</v>
      </c>
      <c r="I205" s="29">
        <v>220</v>
      </c>
      <c r="J205" s="29" t="s">
        <v>22</v>
      </c>
      <c r="K205" s="30">
        <v>1700000000</v>
      </c>
      <c r="L205" s="20">
        <v>0</v>
      </c>
      <c r="M205" s="19">
        <v>0</v>
      </c>
      <c r="N205" s="31">
        <v>44706</v>
      </c>
      <c r="O205" s="31">
        <v>44925</v>
      </c>
      <c r="P205" s="22">
        <v>0.51</v>
      </c>
      <c r="Q205" s="22">
        <v>0.25</v>
      </c>
      <c r="R205" s="31"/>
    </row>
    <row r="206" spans="1:18" s="6" customFormat="1" ht="36.75" customHeight="1" thickBot="1" x14ac:dyDescent="0.3">
      <c r="A206" s="17" t="s">
        <v>913</v>
      </c>
      <c r="B206" s="17">
        <v>44712</v>
      </c>
      <c r="C206" s="65" t="s">
        <v>914</v>
      </c>
      <c r="D206" s="29" t="s">
        <v>67</v>
      </c>
      <c r="E206" s="51" t="s">
        <v>147</v>
      </c>
      <c r="F206" s="29" t="s">
        <v>915</v>
      </c>
      <c r="G206" s="29" t="s">
        <v>917</v>
      </c>
      <c r="H206" s="19" t="s">
        <v>196</v>
      </c>
      <c r="I206" s="29">
        <v>200</v>
      </c>
      <c r="J206" s="29" t="s">
        <v>22</v>
      </c>
      <c r="K206" s="30">
        <v>4929242188</v>
      </c>
      <c r="L206" s="20">
        <v>0</v>
      </c>
      <c r="M206" s="19">
        <v>0</v>
      </c>
      <c r="N206" s="31">
        <v>44715</v>
      </c>
      <c r="O206" s="31">
        <v>44926</v>
      </c>
      <c r="P206" s="22">
        <v>0.03</v>
      </c>
      <c r="Q206" s="22">
        <v>0</v>
      </c>
      <c r="R206" s="31"/>
    </row>
    <row r="207" spans="1:18" s="6" customFormat="1" ht="36.75" customHeight="1" thickBot="1" x14ac:dyDescent="0.3">
      <c r="A207" s="17" t="s">
        <v>918</v>
      </c>
      <c r="B207" s="17">
        <v>44713</v>
      </c>
      <c r="C207" s="65" t="s">
        <v>919</v>
      </c>
      <c r="D207" s="51" t="s">
        <v>58</v>
      </c>
      <c r="E207" s="51" t="s">
        <v>41</v>
      </c>
      <c r="F207" s="29" t="s">
        <v>920</v>
      </c>
      <c r="G207" s="29"/>
      <c r="H207" s="19" t="s">
        <v>196</v>
      </c>
      <c r="I207" s="29">
        <v>209</v>
      </c>
      <c r="J207" s="29" t="s">
        <v>22</v>
      </c>
      <c r="K207" s="30">
        <v>427321101</v>
      </c>
      <c r="L207" s="20">
        <v>0</v>
      </c>
      <c r="M207" s="19">
        <v>0</v>
      </c>
      <c r="N207" s="31">
        <v>44718</v>
      </c>
      <c r="O207" s="31">
        <v>44926</v>
      </c>
      <c r="P207" s="22">
        <v>0.4</v>
      </c>
      <c r="Q207" s="22">
        <v>0.22</v>
      </c>
      <c r="R207" s="31"/>
    </row>
    <row r="208" spans="1:18" s="6" customFormat="1" ht="36.75" customHeight="1" thickBot="1" x14ac:dyDescent="0.3">
      <c r="A208" s="17" t="s">
        <v>921</v>
      </c>
      <c r="B208" s="17">
        <v>44722</v>
      </c>
      <c r="C208" s="65" t="s">
        <v>922</v>
      </c>
      <c r="D208" s="32"/>
      <c r="E208" s="51" t="s">
        <v>41</v>
      </c>
      <c r="F208" s="29" t="s">
        <v>923</v>
      </c>
      <c r="G208" s="29"/>
      <c r="H208" s="19" t="s">
        <v>196</v>
      </c>
      <c r="I208" s="29">
        <v>183</v>
      </c>
      <c r="J208" s="29" t="s">
        <v>22</v>
      </c>
      <c r="K208" s="30">
        <v>997815000</v>
      </c>
      <c r="L208" s="20">
        <v>0</v>
      </c>
      <c r="M208" s="19">
        <v>0</v>
      </c>
      <c r="N208" s="31">
        <v>44728</v>
      </c>
      <c r="O208" s="31">
        <v>44910</v>
      </c>
      <c r="P208" s="22">
        <v>0.57999999999999996</v>
      </c>
      <c r="Q208" s="22">
        <v>0.6</v>
      </c>
      <c r="R208" s="31"/>
    </row>
    <row r="209" spans="1:18" s="6" customFormat="1" ht="36.75" customHeight="1" thickBot="1" x14ac:dyDescent="0.3">
      <c r="A209" s="28" t="s">
        <v>924</v>
      </c>
      <c r="B209" s="17">
        <v>44721</v>
      </c>
      <c r="C209" s="65" t="s">
        <v>925</v>
      </c>
      <c r="D209" s="29" t="s">
        <v>67</v>
      </c>
      <c r="E209" s="51" t="s">
        <v>147</v>
      </c>
      <c r="F209" s="29" t="s">
        <v>926</v>
      </c>
      <c r="G209" s="29" t="s">
        <v>927</v>
      </c>
      <c r="H209" s="19" t="s">
        <v>196</v>
      </c>
      <c r="I209" s="29">
        <v>202</v>
      </c>
      <c r="J209" s="29" t="s">
        <v>22</v>
      </c>
      <c r="K209" s="30">
        <v>1984983644</v>
      </c>
      <c r="L209" s="20">
        <v>0</v>
      </c>
      <c r="M209" s="19">
        <v>0</v>
      </c>
      <c r="N209" s="31">
        <v>44725</v>
      </c>
      <c r="O209" s="31">
        <v>44926</v>
      </c>
      <c r="P209" s="22">
        <v>0</v>
      </c>
      <c r="Q209" s="22">
        <v>0</v>
      </c>
      <c r="R209" s="31"/>
    </row>
    <row r="210" spans="1:18" s="6" customFormat="1" ht="36.75" customHeight="1" thickBot="1" x14ac:dyDescent="0.3">
      <c r="A210" s="17" t="s">
        <v>928</v>
      </c>
      <c r="B210" s="17">
        <v>44722</v>
      </c>
      <c r="C210" s="65" t="s">
        <v>929</v>
      </c>
      <c r="D210" s="29" t="s">
        <v>67</v>
      </c>
      <c r="E210" s="51" t="s">
        <v>147</v>
      </c>
      <c r="F210" s="29" t="s">
        <v>930</v>
      </c>
      <c r="G210" s="29" t="s">
        <v>931</v>
      </c>
      <c r="H210" s="19" t="s">
        <v>196</v>
      </c>
      <c r="I210" s="29">
        <v>185</v>
      </c>
      <c r="J210" s="29" t="s">
        <v>22</v>
      </c>
      <c r="K210" s="30">
        <v>1646337960</v>
      </c>
      <c r="L210" s="20">
        <v>0</v>
      </c>
      <c r="M210" s="19">
        <v>0</v>
      </c>
      <c r="N210" s="31">
        <v>44742</v>
      </c>
      <c r="O210" s="31">
        <v>44926</v>
      </c>
      <c r="P210" s="22">
        <v>0.12</v>
      </c>
      <c r="Q210" s="22">
        <v>0</v>
      </c>
      <c r="R210" s="31"/>
    </row>
    <row r="211" spans="1:18" s="6" customFormat="1" ht="36.75" customHeight="1" thickBot="1" x14ac:dyDescent="0.3">
      <c r="A211" s="28" t="s">
        <v>932</v>
      </c>
      <c r="B211" s="17">
        <v>44725</v>
      </c>
      <c r="C211" s="65" t="s">
        <v>933</v>
      </c>
      <c r="D211" s="29" t="s">
        <v>116</v>
      </c>
      <c r="E211" s="51" t="s">
        <v>59</v>
      </c>
      <c r="F211" s="29" t="s">
        <v>934</v>
      </c>
      <c r="G211" s="29"/>
      <c r="H211" s="19" t="s">
        <v>196</v>
      </c>
      <c r="I211" s="29">
        <v>30</v>
      </c>
      <c r="J211" s="29" t="s">
        <v>22</v>
      </c>
      <c r="K211" s="30">
        <v>8922058</v>
      </c>
      <c r="L211" s="20">
        <v>0</v>
      </c>
      <c r="M211" s="19">
        <v>0</v>
      </c>
      <c r="N211" s="31">
        <v>44725</v>
      </c>
      <c r="O211" s="31">
        <v>44754</v>
      </c>
      <c r="P211" s="22">
        <v>0.06</v>
      </c>
      <c r="Q211" s="22">
        <v>0.06</v>
      </c>
      <c r="R211" s="31"/>
    </row>
    <row r="212" spans="1:18" s="6" customFormat="1" ht="36.75" customHeight="1" thickBot="1" x14ac:dyDescent="0.3">
      <c r="A212" s="17" t="s">
        <v>935</v>
      </c>
      <c r="B212" s="17">
        <v>44727</v>
      </c>
      <c r="C212" s="65" t="s">
        <v>936</v>
      </c>
      <c r="D212" s="29" t="s">
        <v>116</v>
      </c>
      <c r="E212" s="51" t="s">
        <v>41</v>
      </c>
      <c r="F212" s="29" t="s">
        <v>937</v>
      </c>
      <c r="G212" s="29"/>
      <c r="H212" s="19" t="s">
        <v>196</v>
      </c>
      <c r="I212" s="29">
        <v>198</v>
      </c>
      <c r="J212" s="29" t="s">
        <v>22</v>
      </c>
      <c r="K212" s="30">
        <v>90000000</v>
      </c>
      <c r="L212" s="20">
        <v>0</v>
      </c>
      <c r="M212" s="19">
        <v>0</v>
      </c>
      <c r="N212" s="31">
        <v>44729</v>
      </c>
      <c r="O212" s="31">
        <v>44926</v>
      </c>
      <c r="P212" s="22">
        <v>0</v>
      </c>
      <c r="Q212" s="22">
        <v>0</v>
      </c>
      <c r="R212" s="31"/>
    </row>
    <row r="213" spans="1:18" s="6" customFormat="1" ht="36.75" customHeight="1" thickBot="1" x14ac:dyDescent="0.3">
      <c r="A213" s="17" t="s">
        <v>938</v>
      </c>
      <c r="B213" s="17">
        <v>44734</v>
      </c>
      <c r="C213" s="65" t="s">
        <v>939</v>
      </c>
      <c r="D213" s="19" t="s">
        <v>20</v>
      </c>
      <c r="E213" s="51" t="s">
        <v>41</v>
      </c>
      <c r="F213" s="29" t="s">
        <v>940</v>
      </c>
      <c r="G213" s="29"/>
      <c r="H213" s="19" t="s">
        <v>196</v>
      </c>
      <c r="I213" s="29">
        <v>193</v>
      </c>
      <c r="J213" s="29" t="s">
        <v>14</v>
      </c>
      <c r="K213" s="30">
        <v>63333330</v>
      </c>
      <c r="L213" s="20">
        <v>0</v>
      </c>
      <c r="M213" s="19">
        <v>0</v>
      </c>
      <c r="N213" s="31">
        <v>44734</v>
      </c>
      <c r="O213" s="31">
        <v>44926</v>
      </c>
      <c r="P213" s="22">
        <v>0.52083333333333337</v>
      </c>
      <c r="Q213" s="22">
        <v>0</v>
      </c>
      <c r="R213" s="31"/>
    </row>
    <row r="214" spans="1:18" s="6" customFormat="1" ht="36.75" customHeight="1" thickBot="1" x14ac:dyDescent="0.3">
      <c r="A214" s="17" t="s">
        <v>941</v>
      </c>
      <c r="B214" s="17">
        <v>44733</v>
      </c>
      <c r="C214" s="65" t="s">
        <v>942</v>
      </c>
      <c r="D214" s="19" t="s">
        <v>20</v>
      </c>
      <c r="E214" s="51" t="s">
        <v>41</v>
      </c>
      <c r="F214" s="29" t="s">
        <v>943</v>
      </c>
      <c r="G214" s="29"/>
      <c r="H214" s="19" t="s">
        <v>196</v>
      </c>
      <c r="I214" s="29">
        <v>177</v>
      </c>
      <c r="J214" s="29" t="s">
        <v>14</v>
      </c>
      <c r="K214" s="30">
        <v>96000000</v>
      </c>
      <c r="L214" s="20">
        <v>0</v>
      </c>
      <c r="M214" s="19">
        <v>0</v>
      </c>
      <c r="N214" s="31">
        <v>44734</v>
      </c>
      <c r="O214" s="31">
        <v>44910</v>
      </c>
      <c r="P214" s="22">
        <v>0.56818181818181823</v>
      </c>
      <c r="Q214" s="22">
        <v>0</v>
      </c>
      <c r="R214" s="31"/>
    </row>
    <row r="215" spans="1:18" s="6" customFormat="1" ht="36.75" customHeight="1" thickBot="1" x14ac:dyDescent="0.3">
      <c r="A215" s="17" t="s">
        <v>944</v>
      </c>
      <c r="B215" s="17">
        <v>44735</v>
      </c>
      <c r="C215" s="65" t="s">
        <v>945</v>
      </c>
      <c r="D215" s="19" t="s">
        <v>20</v>
      </c>
      <c r="E215" s="51" t="s">
        <v>41</v>
      </c>
      <c r="F215" s="29" t="s">
        <v>946</v>
      </c>
      <c r="G215" s="29"/>
      <c r="H215" s="19" t="s">
        <v>196</v>
      </c>
      <c r="I215" s="29">
        <v>175</v>
      </c>
      <c r="J215" s="29" t="s">
        <v>14</v>
      </c>
      <c r="K215" s="30">
        <v>58333333</v>
      </c>
      <c r="L215" s="20">
        <v>0</v>
      </c>
      <c r="M215" s="19">
        <v>0</v>
      </c>
      <c r="N215" s="31">
        <v>44736</v>
      </c>
      <c r="O215" s="31">
        <v>44910</v>
      </c>
      <c r="P215" s="22">
        <v>0.21</v>
      </c>
      <c r="Q215" s="22">
        <v>0.38</v>
      </c>
      <c r="R215" s="31"/>
    </row>
    <row r="216" spans="1:18" s="6" customFormat="1" ht="36.75" customHeight="1" thickBot="1" x14ac:dyDescent="0.3">
      <c r="A216" s="17" t="s">
        <v>947</v>
      </c>
      <c r="B216" s="17">
        <v>44734</v>
      </c>
      <c r="C216" s="65" t="s">
        <v>948</v>
      </c>
      <c r="D216" s="19" t="s">
        <v>20</v>
      </c>
      <c r="E216" s="51" t="s">
        <v>41</v>
      </c>
      <c r="F216" s="29" t="s">
        <v>949</v>
      </c>
      <c r="G216" s="29"/>
      <c r="H216" s="19" t="s">
        <v>196</v>
      </c>
      <c r="I216" s="29">
        <v>177</v>
      </c>
      <c r="J216" s="29" t="s">
        <v>14</v>
      </c>
      <c r="K216" s="30">
        <v>58333333</v>
      </c>
      <c r="L216" s="20">
        <v>0</v>
      </c>
      <c r="M216" s="19">
        <v>0</v>
      </c>
      <c r="N216" s="31">
        <v>44734</v>
      </c>
      <c r="O216" s="31">
        <v>44910</v>
      </c>
      <c r="P216" s="22">
        <v>0.57999999999999996</v>
      </c>
      <c r="Q216" s="22">
        <v>0.39</v>
      </c>
      <c r="R216" s="31"/>
    </row>
    <row r="217" spans="1:18" s="6" customFormat="1" ht="36.75" customHeight="1" thickBot="1" x14ac:dyDescent="0.3">
      <c r="A217" s="17" t="s">
        <v>950</v>
      </c>
      <c r="B217" s="17">
        <v>44734</v>
      </c>
      <c r="C217" s="65" t="s">
        <v>951</v>
      </c>
      <c r="D217" s="19" t="s">
        <v>20</v>
      </c>
      <c r="E217" s="51" t="s">
        <v>41</v>
      </c>
      <c r="F217" s="29" t="s">
        <v>952</v>
      </c>
      <c r="G217" s="29"/>
      <c r="H217" s="19" t="s">
        <v>196</v>
      </c>
      <c r="I217" s="29">
        <v>177</v>
      </c>
      <c r="J217" s="29" t="s">
        <v>14</v>
      </c>
      <c r="K217" s="30">
        <v>78431365</v>
      </c>
      <c r="L217" s="20">
        <v>0</v>
      </c>
      <c r="M217" s="19">
        <v>0</v>
      </c>
      <c r="N217" s="31">
        <v>44734</v>
      </c>
      <c r="O217" s="31">
        <v>44910</v>
      </c>
      <c r="P217" s="22">
        <v>0.56999999999999995</v>
      </c>
      <c r="Q217" s="22">
        <v>0.4</v>
      </c>
      <c r="R217" s="31"/>
    </row>
    <row r="218" spans="1:18" s="6" customFormat="1" ht="36.75" customHeight="1" thickBot="1" x14ac:dyDescent="0.3">
      <c r="A218" s="17" t="s">
        <v>953</v>
      </c>
      <c r="B218" s="17">
        <v>44736</v>
      </c>
      <c r="C218" s="65" t="s">
        <v>954</v>
      </c>
      <c r="D218" s="29" t="s">
        <v>67</v>
      </c>
      <c r="E218" s="51" t="s">
        <v>147</v>
      </c>
      <c r="F218" s="29" t="s">
        <v>955</v>
      </c>
      <c r="G218" s="29" t="s">
        <v>956</v>
      </c>
      <c r="H218" s="19" t="s">
        <v>196</v>
      </c>
      <c r="I218" s="29">
        <v>187</v>
      </c>
      <c r="J218" s="29" t="s">
        <v>22</v>
      </c>
      <c r="K218" s="30">
        <v>3243276689</v>
      </c>
      <c r="L218" s="20">
        <v>0</v>
      </c>
      <c r="M218" s="19">
        <v>0</v>
      </c>
      <c r="N218" s="31">
        <v>44740</v>
      </c>
      <c r="O218" s="31">
        <v>44926</v>
      </c>
      <c r="P218" s="22">
        <v>0</v>
      </c>
      <c r="Q218" s="22">
        <v>0</v>
      </c>
      <c r="R218" s="31"/>
    </row>
    <row r="219" spans="1:18" s="6" customFormat="1" ht="36.75" customHeight="1" thickBot="1" x14ac:dyDescent="0.3">
      <c r="A219" s="17" t="s">
        <v>957</v>
      </c>
      <c r="B219" s="17">
        <v>44735</v>
      </c>
      <c r="C219" s="65" t="s">
        <v>958</v>
      </c>
      <c r="D219" s="19" t="s">
        <v>20</v>
      </c>
      <c r="E219" s="51" t="s">
        <v>41</v>
      </c>
      <c r="F219" s="29" t="s">
        <v>959</v>
      </c>
      <c r="G219" s="29"/>
      <c r="H219" s="19" t="s">
        <v>656</v>
      </c>
      <c r="I219" s="29">
        <v>175</v>
      </c>
      <c r="J219" s="29" t="s">
        <v>14</v>
      </c>
      <c r="K219" s="30">
        <v>46400000</v>
      </c>
      <c r="L219" s="20">
        <v>0</v>
      </c>
      <c r="M219" s="19">
        <v>0</v>
      </c>
      <c r="N219" s="31">
        <v>44736</v>
      </c>
      <c r="O219" s="31">
        <v>44910</v>
      </c>
      <c r="P219" s="22">
        <v>0.56321839080459768</v>
      </c>
      <c r="Q219" s="22">
        <v>0</v>
      </c>
      <c r="R219" s="31"/>
    </row>
    <row r="220" spans="1:18" s="6" customFormat="1" ht="36.75" customHeight="1" thickBot="1" x14ac:dyDescent="0.3">
      <c r="A220" s="17" t="s">
        <v>960</v>
      </c>
      <c r="B220" s="17">
        <v>44735</v>
      </c>
      <c r="C220" s="65" t="s">
        <v>961</v>
      </c>
      <c r="D220" s="19" t="s">
        <v>20</v>
      </c>
      <c r="E220" s="51" t="s">
        <v>41</v>
      </c>
      <c r="F220" s="29" t="s">
        <v>962</v>
      </c>
      <c r="G220" s="29"/>
      <c r="H220" s="19" t="s">
        <v>656</v>
      </c>
      <c r="I220" s="29">
        <v>175</v>
      </c>
      <c r="J220" s="29" t="s">
        <v>14</v>
      </c>
      <c r="K220" s="30">
        <v>46400000</v>
      </c>
      <c r="L220" s="20">
        <v>0</v>
      </c>
      <c r="M220" s="19">
        <v>0</v>
      </c>
      <c r="N220" s="31">
        <v>44736</v>
      </c>
      <c r="O220" s="31">
        <v>44910</v>
      </c>
      <c r="P220" s="22">
        <v>0.56321839080459768</v>
      </c>
      <c r="Q220" s="22">
        <v>0</v>
      </c>
      <c r="R220" s="31"/>
    </row>
    <row r="221" spans="1:18" s="6" customFormat="1" ht="36.75" customHeight="1" thickBot="1" x14ac:dyDescent="0.3">
      <c r="A221" s="17" t="s">
        <v>963</v>
      </c>
      <c r="B221" s="17">
        <v>44740</v>
      </c>
      <c r="C221" s="65" t="s">
        <v>964</v>
      </c>
      <c r="D221" s="29" t="s">
        <v>40</v>
      </c>
      <c r="E221" s="51" t="s">
        <v>108</v>
      </c>
      <c r="F221" s="29" t="s">
        <v>956</v>
      </c>
      <c r="G221" s="29"/>
      <c r="H221" s="19" t="s">
        <v>884</v>
      </c>
      <c r="I221" s="29">
        <v>7491</v>
      </c>
      <c r="J221" s="29" t="s">
        <v>22</v>
      </c>
      <c r="K221" s="30">
        <v>201579337</v>
      </c>
      <c r="L221" s="20">
        <v>0</v>
      </c>
      <c r="M221" s="19">
        <v>0</v>
      </c>
      <c r="N221" s="31">
        <v>37436</v>
      </c>
      <c r="O221" s="31">
        <v>44926</v>
      </c>
      <c r="P221" s="22">
        <v>0</v>
      </c>
      <c r="Q221" s="22">
        <v>0</v>
      </c>
      <c r="R221" s="31"/>
    </row>
    <row r="222" spans="1:18" s="6" customFormat="1" ht="36.75" customHeight="1" thickBot="1" x14ac:dyDescent="0.3">
      <c r="A222" s="17" t="s">
        <v>965</v>
      </c>
      <c r="B222" s="17">
        <v>44741</v>
      </c>
      <c r="C222" s="65" t="s">
        <v>966</v>
      </c>
      <c r="D222" s="29" t="s">
        <v>40</v>
      </c>
      <c r="E222" s="51" t="s">
        <v>108</v>
      </c>
      <c r="F222" s="29" t="s">
        <v>956</v>
      </c>
      <c r="G222" s="29"/>
      <c r="H222" s="19" t="s">
        <v>967</v>
      </c>
      <c r="I222" s="29">
        <v>186</v>
      </c>
      <c r="J222" s="29" t="s">
        <v>22</v>
      </c>
      <c r="K222" s="30">
        <v>312187750</v>
      </c>
      <c r="L222" s="20">
        <v>0</v>
      </c>
      <c r="M222" s="19">
        <v>0</v>
      </c>
      <c r="N222" s="31">
        <v>44741</v>
      </c>
      <c r="O222" s="31">
        <v>44926</v>
      </c>
      <c r="P222" s="22">
        <v>0.03</v>
      </c>
      <c r="Q222" s="22">
        <v>0</v>
      </c>
      <c r="R222" s="31"/>
    </row>
    <row r="223" spans="1:18" s="6" customFormat="1" ht="36.75" customHeight="1" thickBot="1" x14ac:dyDescent="0.3">
      <c r="A223" s="17" t="s">
        <v>968</v>
      </c>
      <c r="B223" s="17">
        <v>44741</v>
      </c>
      <c r="C223" s="65" t="s">
        <v>969</v>
      </c>
      <c r="D223" s="19" t="s">
        <v>20</v>
      </c>
      <c r="E223" s="51" t="s">
        <v>41</v>
      </c>
      <c r="F223" s="29" t="s">
        <v>970</v>
      </c>
      <c r="G223" s="29"/>
      <c r="H223" s="19" t="s">
        <v>231</v>
      </c>
      <c r="I223" s="29">
        <v>170</v>
      </c>
      <c r="J223" s="29" t="s">
        <v>14</v>
      </c>
      <c r="K223" s="30">
        <v>74845933</v>
      </c>
      <c r="L223" s="20">
        <v>0</v>
      </c>
      <c r="M223" s="19">
        <v>0</v>
      </c>
      <c r="N223" s="31">
        <v>44741</v>
      </c>
      <c r="O223" s="31">
        <v>44910</v>
      </c>
      <c r="P223" s="22">
        <v>0.55000000000000004</v>
      </c>
      <c r="Q223" s="22">
        <v>0.37</v>
      </c>
      <c r="R223" s="31"/>
    </row>
    <row r="224" spans="1:18" s="6" customFormat="1" ht="36.75" customHeight="1" thickBot="1" x14ac:dyDescent="0.3">
      <c r="A224" s="17" t="s">
        <v>971</v>
      </c>
      <c r="B224" s="17">
        <v>44742</v>
      </c>
      <c r="C224" s="65" t="s">
        <v>972</v>
      </c>
      <c r="D224" s="19" t="s">
        <v>20</v>
      </c>
      <c r="E224" s="51" t="s">
        <v>41</v>
      </c>
      <c r="F224" s="29" t="s">
        <v>973</v>
      </c>
      <c r="G224" s="29"/>
      <c r="H224" s="19" t="s">
        <v>231</v>
      </c>
      <c r="I224" s="29">
        <v>168</v>
      </c>
      <c r="J224" s="29" t="s">
        <v>14</v>
      </c>
      <c r="K224" s="30">
        <v>89066666</v>
      </c>
      <c r="L224" s="20">
        <v>0</v>
      </c>
      <c r="M224" s="19">
        <v>0</v>
      </c>
      <c r="N224" s="31">
        <v>44743</v>
      </c>
      <c r="O224" s="31">
        <v>44910</v>
      </c>
      <c r="P224" s="22">
        <v>0.54</v>
      </c>
      <c r="Q224" s="22">
        <v>0.37</v>
      </c>
      <c r="R224" s="31"/>
    </row>
    <row r="225" spans="1:18" s="6" customFormat="1" ht="36.75" customHeight="1" thickBot="1" x14ac:dyDescent="0.3">
      <c r="A225" s="17" t="s">
        <v>974</v>
      </c>
      <c r="B225" s="17">
        <v>44747</v>
      </c>
      <c r="C225" s="65" t="s">
        <v>975</v>
      </c>
      <c r="D225" s="19" t="s">
        <v>20</v>
      </c>
      <c r="E225" s="51" t="s">
        <v>41</v>
      </c>
      <c r="F225" s="29" t="s">
        <v>633</v>
      </c>
      <c r="G225" s="29"/>
      <c r="H225" s="19" t="s">
        <v>487</v>
      </c>
      <c r="I225" s="29">
        <v>123</v>
      </c>
      <c r="J225" s="29" t="s">
        <v>22</v>
      </c>
      <c r="K225" s="30">
        <v>95591944</v>
      </c>
      <c r="L225" s="20">
        <v>0</v>
      </c>
      <c r="M225" s="19">
        <v>0</v>
      </c>
      <c r="N225" s="31">
        <v>44747</v>
      </c>
      <c r="O225" s="31">
        <v>44869</v>
      </c>
      <c r="P225" s="22">
        <v>0.71311475409836067</v>
      </c>
      <c r="Q225" s="22">
        <v>0</v>
      </c>
      <c r="R225" s="31"/>
    </row>
    <row r="226" spans="1:18" s="6" customFormat="1" ht="36.75" customHeight="1" thickBot="1" x14ac:dyDescent="0.3">
      <c r="A226" s="17" t="s">
        <v>976</v>
      </c>
      <c r="B226" s="17">
        <v>44750</v>
      </c>
      <c r="C226" s="65" t="s">
        <v>977</v>
      </c>
      <c r="D226" s="29" t="s">
        <v>40</v>
      </c>
      <c r="E226" s="51" t="s">
        <v>108</v>
      </c>
      <c r="F226" s="29" t="s">
        <v>931</v>
      </c>
      <c r="G226" s="29"/>
      <c r="H226" s="19" t="s">
        <v>967</v>
      </c>
      <c r="I226" s="29">
        <v>168</v>
      </c>
      <c r="J226" s="29" t="s">
        <v>22</v>
      </c>
      <c r="K226" s="30">
        <v>342478320</v>
      </c>
      <c r="L226" s="20">
        <v>0</v>
      </c>
      <c r="M226" s="19">
        <v>0</v>
      </c>
      <c r="N226" s="31">
        <v>44762</v>
      </c>
      <c r="O226" s="31">
        <v>44926</v>
      </c>
      <c r="P226" s="22">
        <v>0.12</v>
      </c>
      <c r="Q226" s="22">
        <v>0</v>
      </c>
      <c r="R226" s="31"/>
    </row>
    <row r="227" spans="1:18" s="6" customFormat="1" ht="36.75" customHeight="1" thickBot="1" x14ac:dyDescent="0.3">
      <c r="A227" s="17" t="s">
        <v>978</v>
      </c>
      <c r="B227" s="17">
        <v>44754</v>
      </c>
      <c r="C227" s="65" t="s">
        <v>979</v>
      </c>
      <c r="D227" s="19" t="s">
        <v>20</v>
      </c>
      <c r="E227" s="51" t="s">
        <v>41</v>
      </c>
      <c r="F227" s="29" t="s">
        <v>980</v>
      </c>
      <c r="G227" s="29"/>
      <c r="H227" s="19" t="s">
        <v>981</v>
      </c>
      <c r="I227" s="29">
        <v>156</v>
      </c>
      <c r="J227" s="29" t="s">
        <v>22</v>
      </c>
      <c r="K227" s="30">
        <v>950000000</v>
      </c>
      <c r="L227" s="20">
        <v>0</v>
      </c>
      <c r="M227" s="19">
        <v>0</v>
      </c>
      <c r="N227" s="31">
        <v>44755</v>
      </c>
      <c r="O227" s="31">
        <v>44910</v>
      </c>
      <c r="P227" s="22">
        <v>0.52</v>
      </c>
      <c r="Q227" s="22">
        <v>0.5</v>
      </c>
      <c r="R227" s="31"/>
    </row>
    <row r="228" spans="1:18" s="6" customFormat="1" ht="36.75" customHeight="1" thickBot="1" x14ac:dyDescent="0.3">
      <c r="A228" s="28" t="s">
        <v>982</v>
      </c>
      <c r="B228" s="17">
        <v>44750</v>
      </c>
      <c r="C228" s="65" t="s">
        <v>983</v>
      </c>
      <c r="D228" s="19" t="s">
        <v>20</v>
      </c>
      <c r="E228" s="51" t="s">
        <v>41</v>
      </c>
      <c r="F228" s="29" t="s">
        <v>984</v>
      </c>
      <c r="G228" s="29"/>
      <c r="H228" s="19" t="s">
        <v>985</v>
      </c>
      <c r="I228" s="29">
        <v>30</v>
      </c>
      <c r="J228" s="29" t="s">
        <v>22</v>
      </c>
      <c r="K228" s="30">
        <v>27366760</v>
      </c>
      <c r="L228" s="20">
        <v>0</v>
      </c>
      <c r="M228" s="19">
        <v>0</v>
      </c>
      <c r="N228" s="31">
        <v>44761</v>
      </c>
      <c r="O228" s="31">
        <v>44790</v>
      </c>
      <c r="P228" s="22">
        <v>1</v>
      </c>
      <c r="Q228" s="22">
        <v>1</v>
      </c>
      <c r="R228" s="31"/>
    </row>
    <row r="229" spans="1:18" s="6" customFormat="1" ht="36.75" customHeight="1" thickBot="1" x14ac:dyDescent="0.3">
      <c r="A229" s="17" t="s">
        <v>986</v>
      </c>
      <c r="B229" s="17">
        <v>44756</v>
      </c>
      <c r="C229" s="65" t="s">
        <v>987</v>
      </c>
      <c r="D229" s="29" t="s">
        <v>40</v>
      </c>
      <c r="E229" s="51" t="s">
        <v>108</v>
      </c>
      <c r="F229" s="29" t="s">
        <v>927</v>
      </c>
      <c r="G229" s="29"/>
      <c r="H229" s="19" t="s">
        <v>988</v>
      </c>
      <c r="I229" s="29">
        <v>165</v>
      </c>
      <c r="J229" s="29" t="s">
        <v>22</v>
      </c>
      <c r="K229" s="30">
        <v>207765159</v>
      </c>
      <c r="L229" s="20">
        <v>0</v>
      </c>
      <c r="M229" s="19">
        <v>0</v>
      </c>
      <c r="N229" s="31">
        <v>44757</v>
      </c>
      <c r="O229" s="31">
        <v>44926</v>
      </c>
      <c r="P229" s="22">
        <v>0.04</v>
      </c>
      <c r="Q229" s="22">
        <v>0</v>
      </c>
      <c r="R229" s="31"/>
    </row>
    <row r="230" spans="1:18" s="6" customFormat="1" ht="36.75" customHeight="1" thickBot="1" x14ac:dyDescent="0.3">
      <c r="A230" s="17" t="s">
        <v>989</v>
      </c>
      <c r="B230" s="17">
        <v>44757</v>
      </c>
      <c r="C230" s="65" t="s">
        <v>990</v>
      </c>
      <c r="D230" s="29" t="s">
        <v>116</v>
      </c>
      <c r="E230" s="51" t="s">
        <v>41</v>
      </c>
      <c r="F230" s="29" t="s">
        <v>991</v>
      </c>
      <c r="G230" s="29"/>
      <c r="H230" s="19" t="s">
        <v>992</v>
      </c>
      <c r="I230" s="29">
        <v>60</v>
      </c>
      <c r="J230" s="29" t="s">
        <v>22</v>
      </c>
      <c r="K230" s="30">
        <v>27909339</v>
      </c>
      <c r="L230" s="20">
        <v>0</v>
      </c>
      <c r="M230" s="19">
        <v>0</v>
      </c>
      <c r="N230" s="31">
        <v>44755</v>
      </c>
      <c r="O230" s="31">
        <v>44816</v>
      </c>
      <c r="P230" s="22">
        <v>0.65</v>
      </c>
      <c r="Q230" s="22">
        <v>0</v>
      </c>
      <c r="R230" s="31"/>
    </row>
    <row r="231" spans="1:18" s="6" customFormat="1" ht="36.75" customHeight="1" thickBot="1" x14ac:dyDescent="0.3">
      <c r="A231" s="17" t="s">
        <v>993</v>
      </c>
      <c r="B231" s="17">
        <v>44754</v>
      </c>
      <c r="C231" s="65" t="s">
        <v>994</v>
      </c>
      <c r="D231" s="29" t="s">
        <v>116</v>
      </c>
      <c r="E231" s="51" t="s">
        <v>41</v>
      </c>
      <c r="F231" s="29" t="s">
        <v>995</v>
      </c>
      <c r="G231" s="29"/>
      <c r="H231" s="19" t="s">
        <v>893</v>
      </c>
      <c r="I231" s="29">
        <v>60</v>
      </c>
      <c r="J231" s="29" t="s">
        <v>22</v>
      </c>
      <c r="K231" s="30">
        <v>97624065</v>
      </c>
      <c r="L231" s="20">
        <v>0</v>
      </c>
      <c r="M231" s="19">
        <v>0</v>
      </c>
      <c r="N231" s="31">
        <v>44755</v>
      </c>
      <c r="O231" s="31">
        <v>44816</v>
      </c>
      <c r="P231" s="22">
        <v>0.8</v>
      </c>
      <c r="Q231" s="22">
        <v>0</v>
      </c>
      <c r="R231" s="31"/>
    </row>
    <row r="232" spans="1:18" s="6" customFormat="1" ht="36.75" customHeight="1" thickBot="1" x14ac:dyDescent="0.3">
      <c r="A232" s="17" t="s">
        <v>996</v>
      </c>
      <c r="B232" s="17">
        <v>44757</v>
      </c>
      <c r="C232" s="65" t="s">
        <v>997</v>
      </c>
      <c r="D232" s="29" t="s">
        <v>116</v>
      </c>
      <c r="E232" s="51" t="s">
        <v>41</v>
      </c>
      <c r="F232" s="29" t="s">
        <v>998</v>
      </c>
      <c r="G232" s="29"/>
      <c r="H232" s="19" t="s">
        <v>999</v>
      </c>
      <c r="I232" s="29">
        <v>167</v>
      </c>
      <c r="J232" s="29" t="s">
        <v>22</v>
      </c>
      <c r="K232" s="30">
        <v>52506781</v>
      </c>
      <c r="L232" s="20">
        <v>0</v>
      </c>
      <c r="M232" s="19">
        <v>0</v>
      </c>
      <c r="N232" s="31">
        <v>44756</v>
      </c>
      <c r="O232" s="31">
        <v>44926</v>
      </c>
      <c r="P232" s="22">
        <v>0.5</v>
      </c>
      <c r="Q232" s="22">
        <v>0.02</v>
      </c>
      <c r="R232" s="31"/>
    </row>
    <row r="233" spans="1:18" s="6" customFormat="1" ht="36.75" customHeight="1" thickBot="1" x14ac:dyDescent="0.3">
      <c r="A233" s="28" t="s">
        <v>1000</v>
      </c>
      <c r="B233" s="17">
        <v>44757</v>
      </c>
      <c r="C233" s="65" t="s">
        <v>1001</v>
      </c>
      <c r="D233" s="29" t="s">
        <v>116</v>
      </c>
      <c r="E233" s="51" t="s">
        <v>41</v>
      </c>
      <c r="F233" s="29" t="s">
        <v>1002</v>
      </c>
      <c r="G233" s="29"/>
      <c r="H233" s="19" t="s">
        <v>1003</v>
      </c>
      <c r="I233" s="29">
        <v>30</v>
      </c>
      <c r="J233" s="29" t="s">
        <v>22</v>
      </c>
      <c r="K233" s="30">
        <v>20778210</v>
      </c>
      <c r="L233" s="20">
        <v>0</v>
      </c>
      <c r="M233" s="19">
        <v>0</v>
      </c>
      <c r="N233" s="31">
        <v>44756</v>
      </c>
      <c r="O233" s="31">
        <v>44786</v>
      </c>
      <c r="P233" s="22">
        <v>0.1</v>
      </c>
      <c r="Q233" s="22">
        <v>0</v>
      </c>
      <c r="R233" s="31"/>
    </row>
    <row r="234" spans="1:18" s="6" customFormat="1" ht="36.75" customHeight="1" thickBot="1" x14ac:dyDescent="0.3">
      <c r="A234" s="28" t="s">
        <v>1004</v>
      </c>
      <c r="B234" s="17">
        <v>44764</v>
      </c>
      <c r="C234" s="65" t="s">
        <v>1005</v>
      </c>
      <c r="D234" s="29" t="s">
        <v>40</v>
      </c>
      <c r="E234" s="51" t="s">
        <v>41</v>
      </c>
      <c r="F234" s="29" t="s">
        <v>1006</v>
      </c>
      <c r="G234" s="29"/>
      <c r="H234" s="19" t="s">
        <v>874</v>
      </c>
      <c r="I234" s="29">
        <v>365</v>
      </c>
      <c r="J234" s="29" t="s">
        <v>22</v>
      </c>
      <c r="K234" s="30">
        <v>0</v>
      </c>
      <c r="L234" s="20">
        <v>0</v>
      </c>
      <c r="M234" s="19">
        <v>0</v>
      </c>
      <c r="N234" s="31">
        <v>44762</v>
      </c>
      <c r="O234" s="31">
        <v>45126</v>
      </c>
      <c r="P234" s="22">
        <v>0</v>
      </c>
      <c r="Q234" s="22">
        <v>0</v>
      </c>
      <c r="R234" s="31"/>
    </row>
    <row r="235" spans="1:18" s="6" customFormat="1" ht="36.75" customHeight="1" thickBot="1" x14ac:dyDescent="0.3">
      <c r="A235" s="17" t="s">
        <v>1007</v>
      </c>
      <c r="B235" s="17">
        <v>44761</v>
      </c>
      <c r="C235" s="65" t="s">
        <v>1008</v>
      </c>
      <c r="D235" s="19" t="s">
        <v>20</v>
      </c>
      <c r="E235" s="51" t="s">
        <v>41</v>
      </c>
      <c r="F235" s="29" t="s">
        <v>1009</v>
      </c>
      <c r="G235" s="29"/>
      <c r="H235" s="19" t="s">
        <v>656</v>
      </c>
      <c r="I235" s="29">
        <v>167</v>
      </c>
      <c r="J235" s="29" t="s">
        <v>14</v>
      </c>
      <c r="K235" s="30">
        <v>54666662</v>
      </c>
      <c r="L235" s="20">
        <v>0</v>
      </c>
      <c r="M235" s="19">
        <v>0</v>
      </c>
      <c r="N235" s="31">
        <v>44764</v>
      </c>
      <c r="O235" s="31">
        <v>44926</v>
      </c>
      <c r="P235" s="22">
        <v>0.43209876543209874</v>
      </c>
      <c r="Q235" s="22">
        <v>0</v>
      </c>
      <c r="R235" s="31"/>
    </row>
    <row r="236" spans="1:18" s="6" customFormat="1" ht="36.75" customHeight="1" thickBot="1" x14ac:dyDescent="0.3">
      <c r="A236" s="17" t="s">
        <v>1010</v>
      </c>
      <c r="B236" s="17">
        <v>44761</v>
      </c>
      <c r="C236" s="65" t="s">
        <v>776</v>
      </c>
      <c r="D236" s="19" t="s">
        <v>20</v>
      </c>
      <c r="E236" s="51" t="s">
        <v>41</v>
      </c>
      <c r="F236" s="29" t="s">
        <v>1011</v>
      </c>
      <c r="G236" s="29"/>
      <c r="H236" s="19" t="s">
        <v>1012</v>
      </c>
      <c r="I236" s="29">
        <v>166</v>
      </c>
      <c r="J236" s="29" t="s">
        <v>22</v>
      </c>
      <c r="K236" s="30">
        <v>19200000</v>
      </c>
      <c r="L236" s="20">
        <v>0</v>
      </c>
      <c r="M236" s="19">
        <v>0</v>
      </c>
      <c r="N236" s="31">
        <v>44763</v>
      </c>
      <c r="O236" s="31">
        <v>44926</v>
      </c>
      <c r="P236" s="22">
        <v>0.25</v>
      </c>
      <c r="Q236" s="22">
        <v>0</v>
      </c>
      <c r="R236" s="31"/>
    </row>
    <row r="237" spans="1:18" s="6" customFormat="1" ht="36.75" customHeight="1" thickBot="1" x14ac:dyDescent="0.3">
      <c r="A237" s="17" t="s">
        <v>1013</v>
      </c>
      <c r="B237" s="17">
        <v>44761</v>
      </c>
      <c r="C237" s="65" t="s">
        <v>1014</v>
      </c>
      <c r="D237" s="19" t="s">
        <v>20</v>
      </c>
      <c r="E237" s="51" t="s">
        <v>41</v>
      </c>
      <c r="F237" s="29" t="s">
        <v>1015</v>
      </c>
      <c r="G237" s="29"/>
      <c r="H237" s="19" t="s">
        <v>1012</v>
      </c>
      <c r="I237" s="29">
        <v>166</v>
      </c>
      <c r="J237" s="29" t="s">
        <v>22</v>
      </c>
      <c r="K237" s="30">
        <v>19200000</v>
      </c>
      <c r="L237" s="20">
        <v>0</v>
      </c>
      <c r="M237" s="19">
        <v>0</v>
      </c>
      <c r="N237" s="31">
        <v>44763</v>
      </c>
      <c r="O237" s="31">
        <v>44926</v>
      </c>
      <c r="P237" s="22">
        <v>0.23</v>
      </c>
      <c r="Q237" s="22">
        <v>0</v>
      </c>
      <c r="R237" s="31"/>
    </row>
    <row r="238" spans="1:18" s="6" customFormat="1" ht="36.75" customHeight="1" thickBot="1" x14ac:dyDescent="0.3">
      <c r="A238" s="17" t="s">
        <v>1016</v>
      </c>
      <c r="B238" s="17">
        <v>44764</v>
      </c>
      <c r="C238" s="65" t="s">
        <v>1017</v>
      </c>
      <c r="D238" s="19" t="s">
        <v>20</v>
      </c>
      <c r="E238" s="51" t="s">
        <v>41</v>
      </c>
      <c r="F238" s="29" t="s">
        <v>1018</v>
      </c>
      <c r="G238" s="29"/>
      <c r="H238" s="19" t="s">
        <v>231</v>
      </c>
      <c r="I238" s="29">
        <v>166</v>
      </c>
      <c r="J238" s="29" t="s">
        <v>14</v>
      </c>
      <c r="K238" s="30">
        <v>78933329</v>
      </c>
      <c r="L238" s="20">
        <v>0</v>
      </c>
      <c r="M238" s="19">
        <v>0</v>
      </c>
      <c r="N238" s="31">
        <v>44767</v>
      </c>
      <c r="O238" s="31">
        <v>44910</v>
      </c>
      <c r="P238" s="22">
        <v>0.47</v>
      </c>
      <c r="Q238" s="22">
        <v>0</v>
      </c>
      <c r="R238" s="31"/>
    </row>
    <row r="239" spans="1:18" s="6" customFormat="1" ht="36.75" customHeight="1" thickBot="1" x14ac:dyDescent="0.3">
      <c r="A239" s="17" t="s">
        <v>1019</v>
      </c>
      <c r="B239" s="17">
        <v>44764</v>
      </c>
      <c r="C239" s="65" t="s">
        <v>1020</v>
      </c>
      <c r="D239" s="19" t="s">
        <v>20</v>
      </c>
      <c r="E239" s="51" t="s">
        <v>41</v>
      </c>
      <c r="F239" s="29" t="s">
        <v>1021</v>
      </c>
      <c r="G239" s="29"/>
      <c r="H239" s="19" t="s">
        <v>231</v>
      </c>
      <c r="I239" s="29">
        <v>147</v>
      </c>
      <c r="J239" s="29" t="s">
        <v>14</v>
      </c>
      <c r="K239" s="30">
        <v>65434166</v>
      </c>
      <c r="L239" s="20">
        <v>0</v>
      </c>
      <c r="M239" s="19">
        <v>0</v>
      </c>
      <c r="N239" s="31">
        <v>44764</v>
      </c>
      <c r="O239" s="31">
        <v>44910</v>
      </c>
      <c r="P239" s="22">
        <v>0.47</v>
      </c>
      <c r="Q239" s="22">
        <v>0.26</v>
      </c>
      <c r="R239" s="31"/>
    </row>
    <row r="240" spans="1:18" s="6" customFormat="1" ht="36.75" customHeight="1" thickBot="1" x14ac:dyDescent="0.3">
      <c r="A240" s="17" t="s">
        <v>1022</v>
      </c>
      <c r="B240" s="17">
        <v>44764</v>
      </c>
      <c r="C240" s="65" t="s">
        <v>1023</v>
      </c>
      <c r="D240" s="19" t="s">
        <v>20</v>
      </c>
      <c r="E240" s="51" t="s">
        <v>41</v>
      </c>
      <c r="F240" s="29" t="s">
        <v>1024</v>
      </c>
      <c r="G240" s="29"/>
      <c r="H240" s="19" t="s">
        <v>1012</v>
      </c>
      <c r="I240" s="29">
        <v>160</v>
      </c>
      <c r="J240" s="29" t="s">
        <v>22</v>
      </c>
      <c r="K240" s="30">
        <v>19200000</v>
      </c>
      <c r="L240" s="20">
        <v>0</v>
      </c>
      <c r="M240" s="19">
        <v>0</v>
      </c>
      <c r="N240" s="31">
        <v>44767</v>
      </c>
      <c r="O240" s="31">
        <v>44926</v>
      </c>
      <c r="P240" s="22">
        <v>0.23</v>
      </c>
      <c r="Q240" s="22">
        <v>0</v>
      </c>
      <c r="R240" s="31"/>
    </row>
    <row r="241" spans="1:18" s="6" customFormat="1" ht="36.75" customHeight="1" thickBot="1" x14ac:dyDescent="0.3">
      <c r="A241" s="17" t="s">
        <v>1025</v>
      </c>
      <c r="B241" s="17">
        <v>44768</v>
      </c>
      <c r="C241" s="65" t="s">
        <v>1026</v>
      </c>
      <c r="D241" s="19" t="s">
        <v>20</v>
      </c>
      <c r="E241" s="51" t="s">
        <v>41</v>
      </c>
      <c r="F241" s="29" t="s">
        <v>1027</v>
      </c>
      <c r="G241" s="29"/>
      <c r="H241" s="19" t="s">
        <v>231</v>
      </c>
      <c r="I241" s="29">
        <v>142</v>
      </c>
      <c r="J241" s="29" t="s">
        <v>14</v>
      </c>
      <c r="K241" s="30">
        <v>77333325</v>
      </c>
      <c r="L241" s="20">
        <v>0</v>
      </c>
      <c r="M241" s="19">
        <v>0</v>
      </c>
      <c r="N241" s="31">
        <v>44770</v>
      </c>
      <c r="O241" s="31">
        <v>44910</v>
      </c>
      <c r="P241" s="22">
        <v>0.46</v>
      </c>
      <c r="Q241" s="22">
        <v>0.24</v>
      </c>
      <c r="R241" s="31"/>
    </row>
    <row r="242" spans="1:18" s="6" customFormat="1" ht="36.75" customHeight="1" thickBot="1" x14ac:dyDescent="0.3">
      <c r="A242" s="17" t="s">
        <v>1271</v>
      </c>
      <c r="B242" s="17">
        <v>44774</v>
      </c>
      <c r="C242" s="65" t="s">
        <v>1306</v>
      </c>
      <c r="D242" s="19" t="s">
        <v>20</v>
      </c>
      <c r="E242" s="51" t="s">
        <v>41</v>
      </c>
      <c r="F242" s="29" t="s">
        <v>1339</v>
      </c>
      <c r="G242" s="29"/>
      <c r="H242" s="19" t="s">
        <v>773</v>
      </c>
      <c r="I242" s="29">
        <v>133</v>
      </c>
      <c r="J242" s="29" t="s">
        <v>22</v>
      </c>
      <c r="K242" s="30">
        <v>183938292</v>
      </c>
      <c r="L242" s="20">
        <v>0</v>
      </c>
      <c r="M242" s="19">
        <v>0</v>
      </c>
      <c r="N242" s="31">
        <v>44777</v>
      </c>
      <c r="O242" s="31">
        <v>44910</v>
      </c>
      <c r="P242" s="22">
        <v>0.45</v>
      </c>
      <c r="Q242" s="22">
        <v>0</v>
      </c>
      <c r="R242" s="31"/>
    </row>
    <row r="243" spans="1:18" s="6" customFormat="1" ht="36.75" customHeight="1" thickBot="1" x14ac:dyDescent="0.3">
      <c r="A243" s="17" t="s">
        <v>1272</v>
      </c>
      <c r="B243" s="17">
        <v>44774</v>
      </c>
      <c r="C243" s="65" t="s">
        <v>1307</v>
      </c>
      <c r="D243" s="19" t="s">
        <v>20</v>
      </c>
      <c r="E243" s="51" t="s">
        <v>41</v>
      </c>
      <c r="F243" s="29" t="s">
        <v>1339</v>
      </c>
      <c r="G243" s="29"/>
      <c r="H243" s="19" t="s">
        <v>1376</v>
      </c>
      <c r="I243" s="29">
        <v>133</v>
      </c>
      <c r="J243" s="29" t="s">
        <v>22</v>
      </c>
      <c r="K243" s="30">
        <v>95247600</v>
      </c>
      <c r="L243" s="20">
        <v>0</v>
      </c>
      <c r="M243" s="19">
        <v>0</v>
      </c>
      <c r="N243" s="31">
        <v>44777</v>
      </c>
      <c r="O243" s="31">
        <v>44910</v>
      </c>
      <c r="P243" s="22">
        <v>0</v>
      </c>
      <c r="Q243" s="22">
        <v>0</v>
      </c>
      <c r="R243" s="31"/>
    </row>
    <row r="244" spans="1:18" s="6" customFormat="1" ht="36.75" customHeight="1" thickBot="1" x14ac:dyDescent="0.3">
      <c r="A244" s="28" t="s">
        <v>1273</v>
      </c>
      <c r="B244" s="17">
        <v>44778</v>
      </c>
      <c r="C244" s="65" t="s">
        <v>1308</v>
      </c>
      <c r="D244" s="29" t="s">
        <v>116</v>
      </c>
      <c r="E244" s="51" t="s">
        <v>108</v>
      </c>
      <c r="F244" s="29" t="s">
        <v>1340</v>
      </c>
      <c r="G244" s="29"/>
      <c r="H244" s="19" t="s">
        <v>196</v>
      </c>
      <c r="I244" s="29">
        <v>148</v>
      </c>
      <c r="J244" s="29" t="s">
        <v>22</v>
      </c>
      <c r="K244" s="30">
        <v>59800000</v>
      </c>
      <c r="L244" s="20">
        <v>0</v>
      </c>
      <c r="M244" s="19">
        <v>0</v>
      </c>
      <c r="N244" s="31">
        <v>44778</v>
      </c>
      <c r="O244" s="31">
        <v>44926</v>
      </c>
      <c r="P244" s="22">
        <v>0</v>
      </c>
      <c r="Q244" s="22">
        <v>0</v>
      </c>
      <c r="R244" s="31"/>
    </row>
    <row r="245" spans="1:18" s="6" customFormat="1" ht="36.75" customHeight="1" thickBot="1" x14ac:dyDescent="0.3">
      <c r="A245" s="28" t="s">
        <v>1274</v>
      </c>
      <c r="B245" s="17">
        <v>44775</v>
      </c>
      <c r="C245" s="65" t="s">
        <v>1309</v>
      </c>
      <c r="D245" s="19" t="s">
        <v>20</v>
      </c>
      <c r="E245" s="51" t="s">
        <v>41</v>
      </c>
      <c r="F245" s="29" t="s">
        <v>1341</v>
      </c>
      <c r="G245" s="29"/>
      <c r="H245" s="19" t="s">
        <v>742</v>
      </c>
      <c r="I245" s="29">
        <v>148</v>
      </c>
      <c r="J245" s="29" t="s">
        <v>22</v>
      </c>
      <c r="K245" s="30">
        <v>15109936593</v>
      </c>
      <c r="L245" s="20">
        <v>0</v>
      </c>
      <c r="M245" s="19">
        <v>0</v>
      </c>
      <c r="N245" s="31">
        <v>44782</v>
      </c>
      <c r="O245" s="31">
        <v>44926</v>
      </c>
      <c r="P245" s="22">
        <v>0.15</v>
      </c>
      <c r="Q245" s="22">
        <v>0</v>
      </c>
      <c r="R245" s="31"/>
    </row>
    <row r="246" spans="1:18" s="6" customFormat="1" ht="36.75" customHeight="1" thickBot="1" x14ac:dyDescent="0.3">
      <c r="A246" s="17" t="s">
        <v>1275</v>
      </c>
      <c r="B246" s="17">
        <v>44776</v>
      </c>
      <c r="C246" s="65" t="s">
        <v>1310</v>
      </c>
      <c r="D246" s="19" t="s">
        <v>20</v>
      </c>
      <c r="E246" s="51" t="s">
        <v>41</v>
      </c>
      <c r="F246" s="29" t="s">
        <v>1342</v>
      </c>
      <c r="G246" s="29"/>
      <c r="H246" s="19" t="s">
        <v>665</v>
      </c>
      <c r="I246" s="29">
        <v>149</v>
      </c>
      <c r="J246" s="29" t="s">
        <v>22</v>
      </c>
      <c r="K246" s="30">
        <v>10000000</v>
      </c>
      <c r="L246" s="20">
        <v>0</v>
      </c>
      <c r="M246" s="19">
        <v>0</v>
      </c>
      <c r="N246" s="31">
        <v>44777</v>
      </c>
      <c r="O246" s="31">
        <v>44926</v>
      </c>
      <c r="P246" s="22">
        <v>0.38</v>
      </c>
      <c r="Q246" s="22">
        <v>0.2</v>
      </c>
      <c r="R246" s="31"/>
    </row>
    <row r="247" spans="1:18" s="6" customFormat="1" ht="36.75" customHeight="1" thickBot="1" x14ac:dyDescent="0.3">
      <c r="A247" s="17" t="s">
        <v>1276</v>
      </c>
      <c r="B247" s="17">
        <v>44776</v>
      </c>
      <c r="C247" s="65" t="s">
        <v>1311</v>
      </c>
      <c r="D247" s="29" t="s">
        <v>40</v>
      </c>
      <c r="E247" s="49" t="s">
        <v>188</v>
      </c>
      <c r="F247" s="29" t="s">
        <v>1343</v>
      </c>
      <c r="G247" s="29"/>
      <c r="H247" s="19" t="s">
        <v>855</v>
      </c>
      <c r="I247" s="29">
        <v>132</v>
      </c>
      <c r="J247" s="29" t="s">
        <v>22</v>
      </c>
      <c r="K247" s="30">
        <v>684000000</v>
      </c>
      <c r="L247" s="20">
        <v>0</v>
      </c>
      <c r="M247" s="19">
        <v>0</v>
      </c>
      <c r="N247" s="31">
        <v>44778</v>
      </c>
      <c r="O247" s="31">
        <v>44910</v>
      </c>
      <c r="P247" s="22">
        <v>0.41</v>
      </c>
      <c r="Q247" s="22">
        <v>0</v>
      </c>
      <c r="R247" s="31"/>
    </row>
    <row r="248" spans="1:18" s="6" customFormat="1" ht="36.75" customHeight="1" thickBot="1" x14ac:dyDescent="0.3">
      <c r="A248" s="17" t="s">
        <v>1277</v>
      </c>
      <c r="B248" s="17">
        <v>44777</v>
      </c>
      <c r="C248" s="65" t="s">
        <v>1312</v>
      </c>
      <c r="D248" s="19" t="s">
        <v>20</v>
      </c>
      <c r="E248" s="51" t="s">
        <v>41</v>
      </c>
      <c r="F248" s="29" t="s">
        <v>1344</v>
      </c>
      <c r="G248" s="29"/>
      <c r="H248" s="19" t="s">
        <v>1369</v>
      </c>
      <c r="I248" s="29">
        <v>149</v>
      </c>
      <c r="J248" s="29" t="s">
        <v>22</v>
      </c>
      <c r="K248" s="30">
        <v>42500000</v>
      </c>
      <c r="L248" s="20">
        <v>0</v>
      </c>
      <c r="M248" s="19">
        <v>0</v>
      </c>
      <c r="N248" s="31">
        <v>44777</v>
      </c>
      <c r="O248" s="31">
        <v>44926</v>
      </c>
      <c r="P248" s="22">
        <v>0.3825503355704698</v>
      </c>
      <c r="Q248" s="22">
        <v>0</v>
      </c>
      <c r="R248" s="31"/>
    </row>
    <row r="249" spans="1:18" s="6" customFormat="1" ht="36.75" customHeight="1" thickBot="1" x14ac:dyDescent="0.3">
      <c r="A249" s="17" t="s">
        <v>1278</v>
      </c>
      <c r="B249" s="17">
        <v>44792</v>
      </c>
      <c r="C249" s="65" t="s">
        <v>1313</v>
      </c>
      <c r="D249" s="19" t="s">
        <v>20</v>
      </c>
      <c r="E249" s="51" t="s">
        <v>41</v>
      </c>
      <c r="F249" s="29" t="s">
        <v>1345</v>
      </c>
      <c r="G249" s="29"/>
      <c r="H249" s="19" t="s">
        <v>475</v>
      </c>
      <c r="I249" s="29">
        <v>131</v>
      </c>
      <c r="J249" s="29" t="s">
        <v>22</v>
      </c>
      <c r="K249" s="30">
        <v>22400000</v>
      </c>
      <c r="L249" s="20">
        <v>0</v>
      </c>
      <c r="M249" s="19">
        <v>0</v>
      </c>
      <c r="N249" s="31">
        <v>44795</v>
      </c>
      <c r="O249" s="31">
        <v>44926</v>
      </c>
      <c r="P249" s="22">
        <v>7.0000000000000007E-2</v>
      </c>
      <c r="Q249" s="22">
        <v>0</v>
      </c>
      <c r="R249" s="31"/>
    </row>
    <row r="250" spans="1:18" s="6" customFormat="1" ht="36.75" customHeight="1" thickBot="1" x14ac:dyDescent="0.3">
      <c r="A250" s="17" t="s">
        <v>1279</v>
      </c>
      <c r="B250" s="17">
        <v>44781</v>
      </c>
      <c r="C250" s="65" t="s">
        <v>1314</v>
      </c>
      <c r="D250" s="19" t="s">
        <v>67</v>
      </c>
      <c r="E250" s="51" t="s">
        <v>147</v>
      </c>
      <c r="F250" s="29" t="s">
        <v>1346</v>
      </c>
      <c r="G250" s="29" t="s">
        <v>1350</v>
      </c>
      <c r="H250" s="19"/>
      <c r="I250" s="29">
        <v>145</v>
      </c>
      <c r="J250" s="29" t="s">
        <v>22</v>
      </c>
      <c r="K250" s="30">
        <v>1466363343</v>
      </c>
      <c r="L250" s="20">
        <v>0</v>
      </c>
      <c r="M250" s="19">
        <v>0</v>
      </c>
      <c r="N250" s="31">
        <v>44782</v>
      </c>
      <c r="O250" s="31">
        <v>44926</v>
      </c>
      <c r="P250" s="22">
        <v>0</v>
      </c>
      <c r="Q250" s="22">
        <v>0</v>
      </c>
      <c r="R250" s="31"/>
    </row>
    <row r="251" spans="1:18" s="6" customFormat="1" ht="36.75" customHeight="1" thickBot="1" x14ac:dyDescent="0.3">
      <c r="A251" s="17" t="s">
        <v>1280</v>
      </c>
      <c r="B251" s="17">
        <v>44778</v>
      </c>
      <c r="C251" s="65" t="s">
        <v>1315</v>
      </c>
      <c r="D251" s="19" t="s">
        <v>20</v>
      </c>
      <c r="E251" s="51" t="s">
        <v>41</v>
      </c>
      <c r="F251" s="29" t="s">
        <v>1347</v>
      </c>
      <c r="G251" s="29"/>
      <c r="H251" s="19" t="s">
        <v>610</v>
      </c>
      <c r="I251" s="29">
        <v>145</v>
      </c>
      <c r="J251" s="29" t="s">
        <v>14</v>
      </c>
      <c r="K251" s="30">
        <v>88800000</v>
      </c>
      <c r="L251" s="20">
        <v>0</v>
      </c>
      <c r="M251" s="19">
        <v>0</v>
      </c>
      <c r="N251" s="31">
        <v>44781</v>
      </c>
      <c r="O251" s="31">
        <v>44926</v>
      </c>
      <c r="P251" s="22">
        <v>0.37</v>
      </c>
      <c r="Q251" s="22">
        <v>0.16</v>
      </c>
      <c r="R251" s="31"/>
    </row>
    <row r="252" spans="1:18" s="6" customFormat="1" ht="36.75" customHeight="1" thickBot="1" x14ac:dyDescent="0.3">
      <c r="A252" s="17" t="s">
        <v>1281</v>
      </c>
      <c r="B252" s="17">
        <v>44778</v>
      </c>
      <c r="C252" s="65" t="s">
        <v>1316</v>
      </c>
      <c r="D252" s="19" t="s">
        <v>20</v>
      </c>
      <c r="E252" s="51" t="s">
        <v>41</v>
      </c>
      <c r="F252" s="29" t="s">
        <v>1348</v>
      </c>
      <c r="G252" s="29"/>
      <c r="H252" s="19" t="s">
        <v>610</v>
      </c>
      <c r="I252" s="29">
        <v>145</v>
      </c>
      <c r="J252" s="29" t="s">
        <v>14</v>
      </c>
      <c r="K252" s="30">
        <v>88200000</v>
      </c>
      <c r="L252" s="20">
        <v>0</v>
      </c>
      <c r="M252" s="19">
        <v>0</v>
      </c>
      <c r="N252" s="31">
        <v>44781</v>
      </c>
      <c r="O252" s="31">
        <v>44926</v>
      </c>
      <c r="P252" s="22">
        <v>0.37</v>
      </c>
      <c r="Q252" s="22">
        <v>0.16</v>
      </c>
      <c r="R252" s="31"/>
    </row>
    <row r="253" spans="1:18" s="6" customFormat="1" ht="36.75" customHeight="1" thickBot="1" x14ac:dyDescent="0.3">
      <c r="A253" s="17" t="s">
        <v>1282</v>
      </c>
      <c r="B253" s="17">
        <v>44781</v>
      </c>
      <c r="C253" s="65" t="s">
        <v>1317</v>
      </c>
      <c r="D253" s="19" t="s">
        <v>20</v>
      </c>
      <c r="E253" s="51" t="s">
        <v>41</v>
      </c>
      <c r="F253" s="29" t="s">
        <v>1349</v>
      </c>
      <c r="G253" s="29"/>
      <c r="H253" s="19" t="s">
        <v>610</v>
      </c>
      <c r="I253" s="29">
        <v>129</v>
      </c>
      <c r="J253" s="29" t="s">
        <v>14</v>
      </c>
      <c r="K253" s="30">
        <v>70933324</v>
      </c>
      <c r="L253" s="20">
        <v>0</v>
      </c>
      <c r="M253" s="19">
        <v>0</v>
      </c>
      <c r="N253" s="31">
        <v>44781</v>
      </c>
      <c r="O253" s="31">
        <v>44910</v>
      </c>
      <c r="P253" s="22">
        <v>0.41</v>
      </c>
      <c r="Q253" s="22">
        <v>0.18</v>
      </c>
      <c r="R253" s="31"/>
    </row>
    <row r="254" spans="1:18" s="6" customFormat="1" ht="36.75" customHeight="1" thickBot="1" x14ac:dyDescent="0.3">
      <c r="A254" s="17" t="s">
        <v>1283</v>
      </c>
      <c r="B254" s="17">
        <v>44781</v>
      </c>
      <c r="C254" s="65" t="s">
        <v>1318</v>
      </c>
      <c r="D254" s="19" t="s">
        <v>40</v>
      </c>
      <c r="E254" s="51" t="s">
        <v>108</v>
      </c>
      <c r="F254" s="29" t="s">
        <v>1350</v>
      </c>
      <c r="G254" s="29"/>
      <c r="H254" s="19" t="s">
        <v>1370</v>
      </c>
      <c r="I254" s="29">
        <v>137</v>
      </c>
      <c r="J254" s="29" t="s">
        <v>22</v>
      </c>
      <c r="K254" s="30">
        <v>150410000</v>
      </c>
      <c r="L254" s="20">
        <v>0</v>
      </c>
      <c r="M254" s="19">
        <v>0</v>
      </c>
      <c r="N254" s="31">
        <v>44789</v>
      </c>
      <c r="O254" s="31">
        <v>44926</v>
      </c>
      <c r="P254" s="22">
        <v>0</v>
      </c>
      <c r="Q254" s="22">
        <v>0</v>
      </c>
      <c r="R254" s="31"/>
    </row>
    <row r="255" spans="1:18" s="6" customFormat="1" ht="36.75" customHeight="1" thickBot="1" x14ac:dyDescent="0.3">
      <c r="A255" s="17" t="s">
        <v>1284</v>
      </c>
      <c r="B255" s="17">
        <v>44782</v>
      </c>
      <c r="C255" s="65" t="s">
        <v>1319</v>
      </c>
      <c r="D255" s="19" t="s">
        <v>20</v>
      </c>
      <c r="E255" s="51" t="s">
        <v>41</v>
      </c>
      <c r="F255" s="29" t="s">
        <v>1351</v>
      </c>
      <c r="G255" s="29"/>
      <c r="H255" s="19" t="s">
        <v>475</v>
      </c>
      <c r="I255" s="29">
        <v>143</v>
      </c>
      <c r="J255" s="29" t="s">
        <v>22</v>
      </c>
      <c r="K255" s="30">
        <v>23666666</v>
      </c>
      <c r="L255" s="20">
        <v>0</v>
      </c>
      <c r="M255" s="19">
        <v>0</v>
      </c>
      <c r="N255" s="31">
        <v>44782</v>
      </c>
      <c r="O255" s="31">
        <v>44926</v>
      </c>
      <c r="P255" s="22">
        <v>0.15</v>
      </c>
      <c r="Q255" s="22">
        <v>0</v>
      </c>
      <c r="R255" s="31"/>
    </row>
    <row r="256" spans="1:18" s="6" customFormat="1" ht="36.75" customHeight="1" thickBot="1" x14ac:dyDescent="0.3">
      <c r="A256" s="17" t="s">
        <v>1285</v>
      </c>
      <c r="B256" s="17">
        <v>44782</v>
      </c>
      <c r="C256" s="65" t="s">
        <v>1320</v>
      </c>
      <c r="D256" s="19" t="s">
        <v>20</v>
      </c>
      <c r="E256" s="51" t="s">
        <v>41</v>
      </c>
      <c r="F256" s="29" t="s">
        <v>1352</v>
      </c>
      <c r="G256" s="29"/>
      <c r="H256" s="19" t="s">
        <v>1371</v>
      </c>
      <c r="I256" s="29">
        <v>143</v>
      </c>
      <c r="J256" s="29" t="s">
        <v>22</v>
      </c>
      <c r="K256" s="30">
        <v>33750000</v>
      </c>
      <c r="L256" s="20">
        <v>0</v>
      </c>
      <c r="M256" s="19">
        <v>0</v>
      </c>
      <c r="N256" s="31">
        <v>44782</v>
      </c>
      <c r="O256" s="31">
        <v>44926</v>
      </c>
      <c r="P256" s="22">
        <v>0.3611111111111111</v>
      </c>
      <c r="Q256" s="22">
        <v>0</v>
      </c>
      <c r="R256" s="31"/>
    </row>
    <row r="257" spans="1:18" s="6" customFormat="1" ht="36.75" customHeight="1" thickBot="1" x14ac:dyDescent="0.3">
      <c r="A257" s="17" t="s">
        <v>1286</v>
      </c>
      <c r="B257" s="17">
        <v>44782</v>
      </c>
      <c r="C257" s="65" t="s">
        <v>1321</v>
      </c>
      <c r="D257" s="29" t="s">
        <v>116</v>
      </c>
      <c r="E257" s="51" t="s">
        <v>59</v>
      </c>
      <c r="F257" s="29" t="s">
        <v>1353</v>
      </c>
      <c r="G257" s="29"/>
      <c r="H257" s="19" t="s">
        <v>170</v>
      </c>
      <c r="I257" s="29">
        <v>31</v>
      </c>
      <c r="J257" s="29" t="s">
        <v>22</v>
      </c>
      <c r="K257" s="30">
        <v>10420000</v>
      </c>
      <c r="L257" s="20">
        <v>0</v>
      </c>
      <c r="M257" s="19">
        <v>0</v>
      </c>
      <c r="N257" s="31">
        <v>44791</v>
      </c>
      <c r="O257" s="31">
        <v>44822</v>
      </c>
      <c r="P257" s="22">
        <v>0.5</v>
      </c>
      <c r="Q257" s="22">
        <v>0</v>
      </c>
      <c r="R257" s="31"/>
    </row>
    <row r="258" spans="1:18" s="6" customFormat="1" ht="36.75" customHeight="1" thickBot="1" x14ac:dyDescent="0.3">
      <c r="A258" s="17" t="s">
        <v>1287</v>
      </c>
      <c r="B258" s="17">
        <v>44790</v>
      </c>
      <c r="C258" s="65" t="s">
        <v>1322</v>
      </c>
      <c r="D258" s="29" t="s">
        <v>40</v>
      </c>
      <c r="E258" s="49" t="s">
        <v>188</v>
      </c>
      <c r="F258" s="29" t="s">
        <v>1354</v>
      </c>
      <c r="G258" s="29" t="s">
        <v>1340</v>
      </c>
      <c r="H258" s="19"/>
      <c r="I258" s="29">
        <v>129</v>
      </c>
      <c r="J258" s="29" t="s">
        <v>22</v>
      </c>
      <c r="K258" s="30">
        <v>1204764898</v>
      </c>
      <c r="L258" s="20">
        <v>0</v>
      </c>
      <c r="M258" s="19">
        <v>0</v>
      </c>
      <c r="N258" s="31">
        <v>44797</v>
      </c>
      <c r="O258" s="31">
        <v>44926</v>
      </c>
      <c r="P258" s="22">
        <v>0.04</v>
      </c>
      <c r="Q258" s="22">
        <v>0.03</v>
      </c>
      <c r="R258" s="31"/>
    </row>
    <row r="259" spans="1:18" s="6" customFormat="1" ht="36.75" customHeight="1" thickBot="1" x14ac:dyDescent="0.3">
      <c r="A259" s="17" t="s">
        <v>1288</v>
      </c>
      <c r="B259" s="17">
        <v>44798</v>
      </c>
      <c r="C259" s="65" t="s">
        <v>1323</v>
      </c>
      <c r="D259" s="29" t="s">
        <v>40</v>
      </c>
      <c r="E259" s="51" t="s">
        <v>108</v>
      </c>
      <c r="F259" s="29" t="s">
        <v>1355</v>
      </c>
      <c r="G259" s="29"/>
      <c r="H259" s="19" t="s">
        <v>240</v>
      </c>
      <c r="I259" s="29">
        <v>124</v>
      </c>
      <c r="J259" s="29" t="s">
        <v>22</v>
      </c>
      <c r="K259" s="30">
        <v>493850000</v>
      </c>
      <c r="L259" s="20">
        <v>0</v>
      </c>
      <c r="M259" s="19">
        <v>0</v>
      </c>
      <c r="N259" s="31">
        <v>44802</v>
      </c>
      <c r="O259" s="31">
        <v>44926</v>
      </c>
      <c r="P259" s="22">
        <v>0.24</v>
      </c>
      <c r="Q259" s="22">
        <v>0</v>
      </c>
      <c r="R259" s="31"/>
    </row>
    <row r="260" spans="1:18" s="6" customFormat="1" ht="36.75" customHeight="1" thickBot="1" x14ac:dyDescent="0.3">
      <c r="A260" s="17" t="s">
        <v>1449</v>
      </c>
      <c r="B260" s="17">
        <v>44819</v>
      </c>
      <c r="C260" s="65" t="s">
        <v>1451</v>
      </c>
      <c r="D260" s="19" t="s">
        <v>20</v>
      </c>
      <c r="E260" s="51" t="s">
        <v>41</v>
      </c>
      <c r="F260" s="29" t="s">
        <v>1453</v>
      </c>
      <c r="G260" s="29"/>
      <c r="H260" s="19" t="s">
        <v>1455</v>
      </c>
      <c r="I260" s="29">
        <v>107</v>
      </c>
      <c r="J260" s="29" t="s">
        <v>22</v>
      </c>
      <c r="K260" s="30">
        <v>7533341</v>
      </c>
      <c r="L260" s="20">
        <v>0</v>
      </c>
      <c r="M260" s="19">
        <v>0</v>
      </c>
      <c r="N260" s="31">
        <v>44819</v>
      </c>
      <c r="O260" s="31">
        <v>44926</v>
      </c>
      <c r="P260" s="22">
        <v>0</v>
      </c>
      <c r="Q260" s="22">
        <v>0</v>
      </c>
      <c r="R260" s="31"/>
    </row>
    <row r="261" spans="1:18" s="6" customFormat="1" ht="36.75" customHeight="1" thickBot="1" x14ac:dyDescent="0.3">
      <c r="A261" s="17" t="s">
        <v>1450</v>
      </c>
      <c r="B261" s="17">
        <v>44819</v>
      </c>
      <c r="C261" s="65" t="s">
        <v>1452</v>
      </c>
      <c r="D261" s="19" t="s">
        <v>20</v>
      </c>
      <c r="E261" s="51" t="s">
        <v>41</v>
      </c>
      <c r="F261" s="29" t="s">
        <v>1454</v>
      </c>
      <c r="G261" s="29"/>
      <c r="H261" s="19" t="s">
        <v>1456</v>
      </c>
      <c r="I261" s="29">
        <v>107</v>
      </c>
      <c r="J261" s="29" t="s">
        <v>22</v>
      </c>
      <c r="K261" s="30">
        <v>22600000</v>
      </c>
      <c r="L261" s="20">
        <v>0</v>
      </c>
      <c r="M261" s="19">
        <v>0</v>
      </c>
      <c r="N261" s="31">
        <v>44819</v>
      </c>
      <c r="O261" s="31">
        <v>44926</v>
      </c>
      <c r="P261" s="22">
        <v>0</v>
      </c>
      <c r="Q261" s="22">
        <v>0</v>
      </c>
      <c r="R261" s="31"/>
    </row>
    <row r="262" spans="1:18" s="6" customFormat="1" ht="36.75" customHeight="1" thickBot="1" x14ac:dyDescent="0.3">
      <c r="A262" s="17" t="s">
        <v>1289</v>
      </c>
      <c r="B262" s="17">
        <v>44792</v>
      </c>
      <c r="C262" s="65" t="s">
        <v>1324</v>
      </c>
      <c r="D262" s="19" t="s">
        <v>20</v>
      </c>
      <c r="E262" s="51" t="s">
        <v>41</v>
      </c>
      <c r="F262" s="29" t="s">
        <v>1356</v>
      </c>
      <c r="G262" s="29"/>
      <c r="H262" s="19" t="s">
        <v>475</v>
      </c>
      <c r="I262" s="29">
        <v>134</v>
      </c>
      <c r="J262" s="29" t="s">
        <v>22</v>
      </c>
      <c r="K262" s="30">
        <v>33600000</v>
      </c>
      <c r="L262" s="20">
        <v>0</v>
      </c>
      <c r="M262" s="19">
        <v>0</v>
      </c>
      <c r="N262" s="31">
        <v>44792</v>
      </c>
      <c r="O262" s="31">
        <v>44926</v>
      </c>
      <c r="P262" s="22">
        <v>0</v>
      </c>
      <c r="Q262" s="22">
        <v>0</v>
      </c>
      <c r="R262" s="31"/>
    </row>
    <row r="263" spans="1:18" s="6" customFormat="1" ht="36.75" customHeight="1" thickBot="1" x14ac:dyDescent="0.3">
      <c r="A263" s="17" t="s">
        <v>1290</v>
      </c>
      <c r="B263" s="17">
        <v>44792</v>
      </c>
      <c r="C263" s="65" t="s">
        <v>1325</v>
      </c>
      <c r="D263" s="19" t="s">
        <v>20</v>
      </c>
      <c r="E263" s="51" t="s">
        <v>41</v>
      </c>
      <c r="F263" s="29" t="s">
        <v>1357</v>
      </c>
      <c r="G263" s="29"/>
      <c r="H263" s="19" t="s">
        <v>610</v>
      </c>
      <c r="I263" s="29">
        <v>115</v>
      </c>
      <c r="J263" s="29" t="s">
        <v>14</v>
      </c>
      <c r="K263" s="30">
        <v>53781504</v>
      </c>
      <c r="L263" s="20">
        <v>0</v>
      </c>
      <c r="M263" s="19">
        <v>0</v>
      </c>
      <c r="N263" s="31">
        <v>44795</v>
      </c>
      <c r="O263" s="31">
        <v>44910</v>
      </c>
      <c r="P263" s="22">
        <v>0.33</v>
      </c>
      <c r="Q263" s="22">
        <v>0.08</v>
      </c>
      <c r="R263" s="31"/>
    </row>
    <row r="264" spans="1:18" s="6" customFormat="1" ht="36.75" customHeight="1" thickBot="1" x14ac:dyDescent="0.3">
      <c r="A264" s="17" t="s">
        <v>1291</v>
      </c>
      <c r="B264" s="17">
        <v>44792</v>
      </c>
      <c r="C264" s="65" t="s">
        <v>1326</v>
      </c>
      <c r="D264" s="19" t="s">
        <v>20</v>
      </c>
      <c r="E264" s="51" t="s">
        <v>41</v>
      </c>
      <c r="F264" s="29" t="s">
        <v>1358</v>
      </c>
      <c r="G264" s="29"/>
      <c r="H264" s="19" t="s">
        <v>183</v>
      </c>
      <c r="I264" s="29">
        <v>30</v>
      </c>
      <c r="J264" s="29" t="s">
        <v>22</v>
      </c>
      <c r="K264" s="30">
        <v>9000000</v>
      </c>
      <c r="L264" s="20">
        <v>0</v>
      </c>
      <c r="M264" s="19">
        <v>0</v>
      </c>
      <c r="N264" s="31">
        <v>44792</v>
      </c>
      <c r="O264" s="31">
        <v>44819</v>
      </c>
      <c r="P264" s="22">
        <v>0</v>
      </c>
      <c r="Q264" s="22">
        <v>0</v>
      </c>
      <c r="R264" s="31"/>
    </row>
    <row r="265" spans="1:18" s="6" customFormat="1" ht="36.75" customHeight="1" thickBot="1" x14ac:dyDescent="0.3">
      <c r="A265" s="17" t="s">
        <v>1292</v>
      </c>
      <c r="B265" s="17">
        <v>44792</v>
      </c>
      <c r="C265" s="65" t="s">
        <v>1327</v>
      </c>
      <c r="D265" s="19" t="s">
        <v>20</v>
      </c>
      <c r="E265" s="51" t="s">
        <v>41</v>
      </c>
      <c r="F265" s="29" t="s">
        <v>779</v>
      </c>
      <c r="G265" s="29"/>
      <c r="H265" s="19" t="s">
        <v>1372</v>
      </c>
      <c r="I265" s="29">
        <v>131</v>
      </c>
      <c r="J265" s="29" t="s">
        <v>22</v>
      </c>
      <c r="K265" s="30">
        <v>25000000</v>
      </c>
      <c r="L265" s="20">
        <v>0</v>
      </c>
      <c r="M265" s="19">
        <v>0</v>
      </c>
      <c r="N265" s="31">
        <v>44795</v>
      </c>
      <c r="O265" s="31">
        <v>44926</v>
      </c>
      <c r="P265" s="22">
        <v>0</v>
      </c>
      <c r="Q265" s="22">
        <v>0</v>
      </c>
      <c r="R265" s="31"/>
    </row>
    <row r="266" spans="1:18" s="6" customFormat="1" ht="36.75" customHeight="1" thickBot="1" x14ac:dyDescent="0.3">
      <c r="A266" s="17" t="s">
        <v>1293</v>
      </c>
      <c r="B266" s="17">
        <v>44792</v>
      </c>
      <c r="C266" s="65" t="s">
        <v>1328</v>
      </c>
      <c r="D266" s="19" t="s">
        <v>20</v>
      </c>
      <c r="E266" s="51" t="s">
        <v>41</v>
      </c>
      <c r="F266" s="29" t="s">
        <v>815</v>
      </c>
      <c r="G266" s="29"/>
      <c r="H266" s="19" t="s">
        <v>1372</v>
      </c>
      <c r="I266" s="29">
        <v>131</v>
      </c>
      <c r="J266" s="29" t="s">
        <v>22</v>
      </c>
      <c r="K266" s="30">
        <v>25000000</v>
      </c>
      <c r="L266" s="20">
        <v>0</v>
      </c>
      <c r="M266" s="19">
        <v>0</v>
      </c>
      <c r="N266" s="31">
        <v>44795</v>
      </c>
      <c r="O266" s="31">
        <v>44926</v>
      </c>
      <c r="P266" s="22">
        <v>0</v>
      </c>
      <c r="Q266" s="22">
        <v>0</v>
      </c>
      <c r="R266" s="31"/>
    </row>
    <row r="267" spans="1:18" s="6" customFormat="1" ht="36.75" customHeight="1" thickBot="1" x14ac:dyDescent="0.3">
      <c r="A267" s="17" t="s">
        <v>1294</v>
      </c>
      <c r="B267" s="17">
        <v>44792</v>
      </c>
      <c r="C267" s="65" t="s">
        <v>1329</v>
      </c>
      <c r="D267" s="19" t="s">
        <v>20</v>
      </c>
      <c r="E267" s="51" t="s">
        <v>41</v>
      </c>
      <c r="F267" s="29" t="s">
        <v>1359</v>
      </c>
      <c r="G267" s="29"/>
      <c r="H267" s="19" t="s">
        <v>1372</v>
      </c>
      <c r="I267" s="29">
        <v>131</v>
      </c>
      <c r="J267" s="29" t="s">
        <v>22</v>
      </c>
      <c r="K267" s="30">
        <v>25000000</v>
      </c>
      <c r="L267" s="20">
        <v>0</v>
      </c>
      <c r="M267" s="19">
        <v>0</v>
      </c>
      <c r="N267" s="31">
        <v>44795</v>
      </c>
      <c r="O267" s="31">
        <v>44926</v>
      </c>
      <c r="P267" s="22">
        <v>0</v>
      </c>
      <c r="Q267" s="22">
        <v>0</v>
      </c>
      <c r="R267" s="31"/>
    </row>
    <row r="268" spans="1:18" s="6" customFormat="1" ht="36.75" customHeight="1" thickBot="1" x14ac:dyDescent="0.3">
      <c r="A268" s="17" t="s">
        <v>1295</v>
      </c>
      <c r="B268" s="17">
        <v>44792</v>
      </c>
      <c r="C268" s="65" t="s">
        <v>1328</v>
      </c>
      <c r="D268" s="19" t="s">
        <v>20</v>
      </c>
      <c r="E268" s="51" t="s">
        <v>41</v>
      </c>
      <c r="F268" s="29" t="s">
        <v>1360</v>
      </c>
      <c r="G268" s="29"/>
      <c r="H268" s="19" t="s">
        <v>1372</v>
      </c>
      <c r="I268" s="29">
        <v>131</v>
      </c>
      <c r="J268" s="29" t="s">
        <v>22</v>
      </c>
      <c r="K268" s="30">
        <v>25000000</v>
      </c>
      <c r="L268" s="20">
        <v>0</v>
      </c>
      <c r="M268" s="19">
        <v>0</v>
      </c>
      <c r="N268" s="31">
        <v>44795</v>
      </c>
      <c r="O268" s="31">
        <v>44926</v>
      </c>
      <c r="P268" s="22">
        <v>0</v>
      </c>
      <c r="Q268" s="22">
        <v>0</v>
      </c>
      <c r="R268" s="31"/>
    </row>
    <row r="269" spans="1:18" s="6" customFormat="1" ht="36.75" customHeight="1" thickBot="1" x14ac:dyDescent="0.3">
      <c r="A269" s="17" t="s">
        <v>1296</v>
      </c>
      <c r="B269" s="17">
        <v>44792</v>
      </c>
      <c r="C269" s="65" t="s">
        <v>1330</v>
      </c>
      <c r="D269" s="19" t="s">
        <v>20</v>
      </c>
      <c r="E269" s="51" t="s">
        <v>41</v>
      </c>
      <c r="F269" s="29" t="s">
        <v>790</v>
      </c>
      <c r="G269" s="29"/>
      <c r="H269" s="19" t="s">
        <v>1372</v>
      </c>
      <c r="I269" s="29">
        <v>131</v>
      </c>
      <c r="J269" s="29" t="s">
        <v>22</v>
      </c>
      <c r="K269" s="30">
        <v>25000000</v>
      </c>
      <c r="L269" s="20">
        <v>0</v>
      </c>
      <c r="M269" s="19">
        <v>0</v>
      </c>
      <c r="N269" s="31">
        <v>44795</v>
      </c>
      <c r="O269" s="31">
        <v>44926</v>
      </c>
      <c r="P269" s="22">
        <v>0</v>
      </c>
      <c r="Q269" s="22">
        <v>0</v>
      </c>
      <c r="R269" s="31"/>
    </row>
    <row r="270" spans="1:18" s="6" customFormat="1" ht="36.75" customHeight="1" thickBot="1" x14ac:dyDescent="0.3">
      <c r="A270" s="17" t="s">
        <v>1297</v>
      </c>
      <c r="B270" s="17">
        <v>44792</v>
      </c>
      <c r="C270" s="65" t="s">
        <v>1330</v>
      </c>
      <c r="D270" s="19" t="s">
        <v>20</v>
      </c>
      <c r="E270" s="51" t="s">
        <v>41</v>
      </c>
      <c r="F270" s="29" t="s">
        <v>1361</v>
      </c>
      <c r="G270" s="29"/>
      <c r="H270" s="19" t="s">
        <v>1372</v>
      </c>
      <c r="I270" s="29">
        <v>131</v>
      </c>
      <c r="J270" s="29" t="s">
        <v>22</v>
      </c>
      <c r="K270" s="30">
        <v>25000000</v>
      </c>
      <c r="L270" s="20">
        <v>0</v>
      </c>
      <c r="M270" s="19">
        <v>0</v>
      </c>
      <c r="N270" s="31">
        <v>44795</v>
      </c>
      <c r="O270" s="31">
        <v>44926</v>
      </c>
      <c r="P270" s="22">
        <v>0</v>
      </c>
      <c r="Q270" s="22">
        <v>0</v>
      </c>
      <c r="R270" s="31"/>
    </row>
    <row r="271" spans="1:18" s="6" customFormat="1" ht="36.75" customHeight="1" thickBot="1" x14ac:dyDescent="0.3">
      <c r="A271" s="17" t="s">
        <v>1298</v>
      </c>
      <c r="B271" s="17">
        <v>44802</v>
      </c>
      <c r="C271" s="65" t="s">
        <v>1331</v>
      </c>
      <c r="D271" s="29" t="s">
        <v>40</v>
      </c>
      <c r="E271" s="49" t="s">
        <v>188</v>
      </c>
      <c r="F271" s="29" t="s">
        <v>1362</v>
      </c>
      <c r="G271" s="29"/>
      <c r="H271" s="19" t="s">
        <v>1373</v>
      </c>
      <c r="I271" s="29">
        <v>131</v>
      </c>
      <c r="J271" s="29" t="s">
        <v>22</v>
      </c>
      <c r="K271" s="30">
        <v>3752150000</v>
      </c>
      <c r="L271" s="20">
        <v>0</v>
      </c>
      <c r="M271" s="19">
        <v>0</v>
      </c>
      <c r="N271" s="31">
        <v>44805</v>
      </c>
      <c r="O271" s="31">
        <v>44926</v>
      </c>
      <c r="P271" s="22">
        <v>0</v>
      </c>
      <c r="Q271" s="22">
        <v>0</v>
      </c>
      <c r="R271" s="31"/>
    </row>
    <row r="272" spans="1:18" s="6" customFormat="1" ht="36.75" customHeight="1" thickBot="1" x14ac:dyDescent="0.3">
      <c r="A272" s="17" t="s">
        <v>1299</v>
      </c>
      <c r="B272" s="17">
        <v>44804</v>
      </c>
      <c r="C272" s="65" t="s">
        <v>1338</v>
      </c>
      <c r="D272" s="19" t="s">
        <v>20</v>
      </c>
      <c r="E272" s="51" t="s">
        <v>41</v>
      </c>
      <c r="F272" s="29" t="s">
        <v>1363</v>
      </c>
      <c r="G272" s="29"/>
      <c r="H272" s="19" t="s">
        <v>824</v>
      </c>
      <c r="I272" s="29">
        <v>92</v>
      </c>
      <c r="J272" s="29" t="s">
        <v>22</v>
      </c>
      <c r="K272" s="30">
        <v>7921500</v>
      </c>
      <c r="L272" s="20">
        <v>0</v>
      </c>
      <c r="M272" s="19">
        <v>0</v>
      </c>
      <c r="N272" s="31">
        <v>44805</v>
      </c>
      <c r="O272" s="31">
        <v>44895</v>
      </c>
      <c r="P272" s="22">
        <v>0.33</v>
      </c>
      <c r="Q272" s="22">
        <v>0</v>
      </c>
      <c r="R272" s="31"/>
    </row>
    <row r="273" spans="1:18" s="6" customFormat="1" ht="36.75" customHeight="1" thickBot="1" x14ac:dyDescent="0.3">
      <c r="A273" s="17" t="s">
        <v>1300</v>
      </c>
      <c r="B273" s="17">
        <v>44796</v>
      </c>
      <c r="C273" s="65" t="s">
        <v>1332</v>
      </c>
      <c r="D273" s="19" t="s">
        <v>20</v>
      </c>
      <c r="E273" s="51" t="s">
        <v>41</v>
      </c>
      <c r="F273" s="29" t="s">
        <v>1364</v>
      </c>
      <c r="G273" s="29"/>
      <c r="H273" s="19" t="s">
        <v>824</v>
      </c>
      <c r="I273" s="29">
        <v>92</v>
      </c>
      <c r="J273" s="29" t="s">
        <v>22</v>
      </c>
      <c r="K273" s="30">
        <v>28517400</v>
      </c>
      <c r="L273" s="20">
        <v>0</v>
      </c>
      <c r="M273" s="19">
        <v>0</v>
      </c>
      <c r="N273" s="31">
        <v>44796</v>
      </c>
      <c r="O273" s="31">
        <v>44887</v>
      </c>
      <c r="P273" s="22">
        <v>0.41</v>
      </c>
      <c r="Q273" s="22">
        <v>0.33</v>
      </c>
      <c r="R273" s="31"/>
    </row>
    <row r="274" spans="1:18" s="6" customFormat="1" ht="36.75" customHeight="1" thickBot="1" x14ac:dyDescent="0.3">
      <c r="A274" s="17" t="s">
        <v>1301</v>
      </c>
      <c r="B274" s="17">
        <v>44796</v>
      </c>
      <c r="C274" s="65" t="s">
        <v>1333</v>
      </c>
      <c r="D274" s="19" t="s">
        <v>20</v>
      </c>
      <c r="E274" s="51" t="s">
        <v>41</v>
      </c>
      <c r="F274" s="29" t="s">
        <v>1365</v>
      </c>
      <c r="G274" s="29"/>
      <c r="H274" s="19" t="s">
        <v>824</v>
      </c>
      <c r="I274" s="29">
        <v>92</v>
      </c>
      <c r="J274" s="29" t="s">
        <v>22</v>
      </c>
      <c r="K274" s="30">
        <v>28517400</v>
      </c>
      <c r="L274" s="20">
        <v>0</v>
      </c>
      <c r="M274" s="19">
        <v>0</v>
      </c>
      <c r="N274" s="31">
        <v>44796</v>
      </c>
      <c r="O274" s="31">
        <v>44887</v>
      </c>
      <c r="P274" s="22">
        <v>0.42</v>
      </c>
      <c r="Q274" s="22">
        <v>0.33</v>
      </c>
      <c r="R274" s="31"/>
    </row>
    <row r="275" spans="1:18" s="6" customFormat="1" ht="36.75" customHeight="1" thickBot="1" x14ac:dyDescent="0.3">
      <c r="A275" s="17" t="s">
        <v>1302</v>
      </c>
      <c r="B275" s="17">
        <v>44797</v>
      </c>
      <c r="C275" s="65" t="s">
        <v>1334</v>
      </c>
      <c r="D275" s="19" t="s">
        <v>20</v>
      </c>
      <c r="E275" s="51" t="s">
        <v>41</v>
      </c>
      <c r="F275" s="29" t="s">
        <v>1366</v>
      </c>
      <c r="G275" s="29"/>
      <c r="H275" s="19" t="s">
        <v>1374</v>
      </c>
      <c r="I275" s="29">
        <v>130</v>
      </c>
      <c r="J275" s="29" t="s">
        <v>22</v>
      </c>
      <c r="K275" s="30">
        <v>39666666</v>
      </c>
      <c r="L275" s="20">
        <v>0</v>
      </c>
      <c r="M275" s="19">
        <v>0</v>
      </c>
      <c r="N275" s="31">
        <v>44798</v>
      </c>
      <c r="O275" s="31">
        <v>44926</v>
      </c>
      <c r="P275" s="22">
        <v>0.27</v>
      </c>
      <c r="Q275" s="22">
        <v>0.39700000000000002</v>
      </c>
      <c r="R275" s="31"/>
    </row>
    <row r="276" spans="1:18" s="6" customFormat="1" ht="36.75" customHeight="1" thickBot="1" x14ac:dyDescent="0.3">
      <c r="A276" s="17" t="s">
        <v>1303</v>
      </c>
      <c r="B276" s="17">
        <v>44796</v>
      </c>
      <c r="C276" s="65" t="s">
        <v>1335</v>
      </c>
      <c r="D276" s="19" t="s">
        <v>20</v>
      </c>
      <c r="E276" s="51" t="s">
        <v>41</v>
      </c>
      <c r="F276" s="29" t="s">
        <v>1367</v>
      </c>
      <c r="G276" s="29"/>
      <c r="H276" s="19" t="s">
        <v>1375</v>
      </c>
      <c r="I276" s="29">
        <v>90</v>
      </c>
      <c r="J276" s="29" t="s">
        <v>22</v>
      </c>
      <c r="K276" s="30">
        <v>7921500</v>
      </c>
      <c r="L276" s="20">
        <v>0</v>
      </c>
      <c r="M276" s="19">
        <v>0</v>
      </c>
      <c r="N276" s="31">
        <v>44797</v>
      </c>
      <c r="O276" s="31">
        <v>44888</v>
      </c>
      <c r="P276" s="22">
        <v>0.33</v>
      </c>
      <c r="Q276" s="22">
        <v>0.33</v>
      </c>
      <c r="R276" s="31"/>
    </row>
    <row r="277" spans="1:18" s="6" customFormat="1" ht="36.75" customHeight="1" thickBot="1" x14ac:dyDescent="0.3">
      <c r="A277" s="17" t="s">
        <v>1304</v>
      </c>
      <c r="B277" s="17">
        <v>44797</v>
      </c>
      <c r="C277" s="65" t="s">
        <v>1336</v>
      </c>
      <c r="D277" s="19" t="s">
        <v>20</v>
      </c>
      <c r="E277" s="51" t="s">
        <v>41</v>
      </c>
      <c r="F277" s="29" t="s">
        <v>852</v>
      </c>
      <c r="G277" s="29"/>
      <c r="H277" s="19" t="s">
        <v>1375</v>
      </c>
      <c r="I277" s="29">
        <v>90</v>
      </c>
      <c r="J277" s="29" t="s">
        <v>22</v>
      </c>
      <c r="K277" s="30">
        <v>7921500</v>
      </c>
      <c r="L277" s="20">
        <v>0</v>
      </c>
      <c r="M277" s="19">
        <v>0</v>
      </c>
      <c r="N277" s="31">
        <v>44798</v>
      </c>
      <c r="O277" s="31">
        <v>44889</v>
      </c>
      <c r="P277" s="22">
        <v>0.33</v>
      </c>
      <c r="Q277" s="22">
        <v>0.33</v>
      </c>
      <c r="R277" s="31"/>
    </row>
    <row r="278" spans="1:18" s="6" customFormat="1" ht="36.75" customHeight="1" thickBot="1" x14ac:dyDescent="0.3">
      <c r="A278" s="17" t="s">
        <v>1305</v>
      </c>
      <c r="B278" s="17">
        <v>44799</v>
      </c>
      <c r="C278" s="65" t="s">
        <v>1337</v>
      </c>
      <c r="D278" s="51" t="s">
        <v>58</v>
      </c>
      <c r="E278" s="51" t="s">
        <v>147</v>
      </c>
      <c r="F278" s="29" t="s">
        <v>1368</v>
      </c>
      <c r="G278" s="29" t="s">
        <v>1421</v>
      </c>
      <c r="H278" s="19" t="s">
        <v>580</v>
      </c>
      <c r="I278" s="29">
        <v>130</v>
      </c>
      <c r="J278" s="29" t="s">
        <v>22</v>
      </c>
      <c r="K278" s="30">
        <v>700036398</v>
      </c>
      <c r="L278" s="20">
        <v>0</v>
      </c>
      <c r="M278" s="19">
        <v>0</v>
      </c>
      <c r="N278" s="31">
        <v>44799</v>
      </c>
      <c r="O278" s="31">
        <v>44926</v>
      </c>
      <c r="P278" s="22">
        <v>0</v>
      </c>
      <c r="Q278" s="22">
        <v>0</v>
      </c>
      <c r="R278" s="31"/>
    </row>
    <row r="279" spans="1:18" s="6" customFormat="1" ht="36.75" customHeight="1" thickBot="1" x14ac:dyDescent="0.3">
      <c r="A279" s="17" t="s">
        <v>1382</v>
      </c>
      <c r="B279" s="17">
        <v>44805</v>
      </c>
      <c r="C279" s="65" t="s">
        <v>1395</v>
      </c>
      <c r="D279" s="19" t="s">
        <v>20</v>
      </c>
      <c r="E279" s="51" t="s">
        <v>41</v>
      </c>
      <c r="F279" s="29" t="s">
        <v>1408</v>
      </c>
      <c r="G279" s="29"/>
      <c r="H279" s="19" t="s">
        <v>610</v>
      </c>
      <c r="I279" s="29">
        <v>104</v>
      </c>
      <c r="J279" s="29" t="s">
        <v>14</v>
      </c>
      <c r="K279" s="30">
        <v>76176459</v>
      </c>
      <c r="L279" s="20">
        <v>0</v>
      </c>
      <c r="M279" s="19">
        <v>0</v>
      </c>
      <c r="N279" s="31">
        <v>44806</v>
      </c>
      <c r="O279" s="31">
        <v>44910</v>
      </c>
      <c r="P279" s="22">
        <v>0.27</v>
      </c>
      <c r="Q279" s="22">
        <v>0</v>
      </c>
      <c r="R279" s="31"/>
    </row>
    <row r="280" spans="1:18" s="6" customFormat="1" ht="36.75" customHeight="1" thickBot="1" x14ac:dyDescent="0.3">
      <c r="A280" s="17" t="s">
        <v>1383</v>
      </c>
      <c r="B280" s="17">
        <v>44805</v>
      </c>
      <c r="C280" s="65" t="s">
        <v>1396</v>
      </c>
      <c r="D280" s="19" t="s">
        <v>20</v>
      </c>
      <c r="E280" s="51" t="s">
        <v>41</v>
      </c>
      <c r="F280" s="29" t="s">
        <v>1409</v>
      </c>
      <c r="G280" s="29"/>
      <c r="H280" s="19" t="s">
        <v>410</v>
      </c>
      <c r="I280" s="29">
        <v>121</v>
      </c>
      <c r="J280" s="29" t="s">
        <v>14</v>
      </c>
      <c r="K280" s="30">
        <v>98000000</v>
      </c>
      <c r="L280" s="20">
        <v>0</v>
      </c>
      <c r="M280" s="19">
        <v>0</v>
      </c>
      <c r="N280" s="31">
        <v>44805</v>
      </c>
      <c r="O280" s="31">
        <v>44926</v>
      </c>
      <c r="P280" s="22">
        <v>0.25</v>
      </c>
      <c r="Q280" s="22">
        <v>0</v>
      </c>
      <c r="R280" s="31"/>
    </row>
    <row r="281" spans="1:18" s="6" customFormat="1" ht="36.75" customHeight="1" thickBot="1" x14ac:dyDescent="0.3">
      <c r="A281" s="17" t="s">
        <v>1384</v>
      </c>
      <c r="B281" s="17">
        <v>44805</v>
      </c>
      <c r="C281" s="65" t="s">
        <v>1397</v>
      </c>
      <c r="D281" s="19" t="s">
        <v>20</v>
      </c>
      <c r="E281" s="51" t="s">
        <v>41</v>
      </c>
      <c r="F281" s="29" t="s">
        <v>1410</v>
      </c>
      <c r="G281" s="29"/>
      <c r="H281" s="19" t="s">
        <v>610</v>
      </c>
      <c r="I281" s="29">
        <v>104</v>
      </c>
      <c r="J281" s="29" t="s">
        <v>14</v>
      </c>
      <c r="K281" s="30">
        <v>57478974</v>
      </c>
      <c r="L281" s="20">
        <v>0</v>
      </c>
      <c r="M281" s="19">
        <v>0</v>
      </c>
      <c r="N281" s="31">
        <v>44806</v>
      </c>
      <c r="O281" s="31">
        <v>44910</v>
      </c>
      <c r="P281" s="22">
        <v>0.27</v>
      </c>
      <c r="Q281" s="22">
        <v>0</v>
      </c>
      <c r="R281" s="31"/>
    </row>
    <row r="282" spans="1:18" s="6" customFormat="1" ht="36.75" customHeight="1" thickBot="1" x14ac:dyDescent="0.3">
      <c r="A282" s="17" t="s">
        <v>1385</v>
      </c>
      <c r="B282" s="17">
        <v>44819</v>
      </c>
      <c r="C282" s="65" t="s">
        <v>1398</v>
      </c>
      <c r="D282" s="19" t="s">
        <v>20</v>
      </c>
      <c r="E282" s="51" t="s">
        <v>41</v>
      </c>
      <c r="F282" s="29" t="s">
        <v>1411</v>
      </c>
      <c r="G282" s="29"/>
      <c r="H282" s="19" t="s">
        <v>183</v>
      </c>
      <c r="I282" s="29">
        <v>61</v>
      </c>
      <c r="J282" s="29" t="s">
        <v>22</v>
      </c>
      <c r="K282" s="30">
        <v>18000000</v>
      </c>
      <c r="L282" s="20">
        <v>0</v>
      </c>
      <c r="M282" s="19">
        <v>0</v>
      </c>
      <c r="N282" s="31">
        <v>44819</v>
      </c>
      <c r="O282" s="31">
        <v>44880</v>
      </c>
      <c r="P282" s="22">
        <v>0.27</v>
      </c>
      <c r="Q282" s="22">
        <v>0</v>
      </c>
      <c r="R282" s="31"/>
    </row>
    <row r="283" spans="1:18" s="6" customFormat="1" ht="36.75" customHeight="1" thickBot="1" x14ac:dyDescent="0.3">
      <c r="A283" s="17" t="s">
        <v>1386</v>
      </c>
      <c r="B283" s="17">
        <v>44805</v>
      </c>
      <c r="C283" s="65" t="s">
        <v>1399</v>
      </c>
      <c r="D283" s="19" t="s">
        <v>20</v>
      </c>
      <c r="E283" s="51" t="s">
        <v>41</v>
      </c>
      <c r="F283" s="29" t="s">
        <v>1412</v>
      </c>
      <c r="G283" s="29"/>
      <c r="H283" s="19" t="s">
        <v>610</v>
      </c>
      <c r="I283" s="29">
        <v>120</v>
      </c>
      <c r="J283" s="29" t="s">
        <v>14</v>
      </c>
      <c r="K283" s="30">
        <v>60504200</v>
      </c>
      <c r="L283" s="20">
        <v>0</v>
      </c>
      <c r="M283" s="19">
        <v>0</v>
      </c>
      <c r="N283" s="31">
        <v>44806</v>
      </c>
      <c r="O283" s="31">
        <v>44926</v>
      </c>
      <c r="P283" s="22">
        <v>0.2</v>
      </c>
      <c r="Q283" s="22">
        <v>0</v>
      </c>
      <c r="R283" s="31"/>
    </row>
    <row r="284" spans="1:18" s="6" customFormat="1" ht="36.75" customHeight="1" thickBot="1" x14ac:dyDescent="0.3">
      <c r="A284" s="17" t="s">
        <v>1387</v>
      </c>
      <c r="B284" s="17">
        <v>44805</v>
      </c>
      <c r="C284" s="65" t="s">
        <v>1400</v>
      </c>
      <c r="D284" s="19" t="s">
        <v>20</v>
      </c>
      <c r="E284" s="51" t="s">
        <v>41</v>
      </c>
      <c r="F284" s="29" t="s">
        <v>1413</v>
      </c>
      <c r="G284" s="29"/>
      <c r="H284" s="19" t="s">
        <v>183</v>
      </c>
      <c r="I284" s="29">
        <v>20</v>
      </c>
      <c r="J284" s="29" t="s">
        <v>22</v>
      </c>
      <c r="K284" s="30">
        <v>30000000</v>
      </c>
      <c r="L284" s="20">
        <v>0</v>
      </c>
      <c r="M284" s="19">
        <v>0</v>
      </c>
      <c r="N284" s="31">
        <v>44805</v>
      </c>
      <c r="O284" s="31">
        <v>44824</v>
      </c>
      <c r="P284" s="22">
        <v>1</v>
      </c>
      <c r="Q284" s="22">
        <v>0</v>
      </c>
      <c r="R284" s="31"/>
    </row>
    <row r="285" spans="1:18" s="6" customFormat="1" ht="36.75" customHeight="1" thickBot="1" x14ac:dyDescent="0.3">
      <c r="A285" s="17" t="s">
        <v>1388</v>
      </c>
      <c r="B285" s="17">
        <v>44806</v>
      </c>
      <c r="C285" s="65" t="s">
        <v>1401</v>
      </c>
      <c r="D285" s="29" t="s">
        <v>116</v>
      </c>
      <c r="E285" s="51" t="s">
        <v>59</v>
      </c>
      <c r="F285" s="29" t="s">
        <v>1414</v>
      </c>
      <c r="G285" s="29"/>
      <c r="H285" s="19" t="s">
        <v>1422</v>
      </c>
      <c r="I285" s="29">
        <v>30</v>
      </c>
      <c r="J285" s="29" t="s">
        <v>22</v>
      </c>
      <c r="K285" s="30">
        <v>13846602</v>
      </c>
      <c r="L285" s="20">
        <v>0</v>
      </c>
      <c r="M285" s="19">
        <v>0</v>
      </c>
      <c r="N285" s="31">
        <v>44813</v>
      </c>
      <c r="O285" s="31">
        <v>44842</v>
      </c>
      <c r="P285" s="22">
        <v>0</v>
      </c>
      <c r="Q285" s="22">
        <v>0</v>
      </c>
      <c r="R285" s="31"/>
    </row>
    <row r="286" spans="1:18" s="6" customFormat="1" ht="36.75" customHeight="1" thickBot="1" x14ac:dyDescent="0.3">
      <c r="A286" s="17" t="s">
        <v>1389</v>
      </c>
      <c r="B286" s="17">
        <v>44809</v>
      </c>
      <c r="C286" s="65" t="s">
        <v>1402</v>
      </c>
      <c r="D286" s="29" t="s">
        <v>116</v>
      </c>
      <c r="E286" s="51" t="s">
        <v>108</v>
      </c>
      <c r="F286" s="29" t="s">
        <v>1420</v>
      </c>
      <c r="G286" s="29"/>
      <c r="H286" s="19" t="s">
        <v>580</v>
      </c>
      <c r="I286" s="29">
        <v>107</v>
      </c>
      <c r="J286" s="29" t="s">
        <v>22</v>
      </c>
      <c r="K286" s="30">
        <v>57205384</v>
      </c>
      <c r="L286" s="20">
        <v>0</v>
      </c>
      <c r="M286" s="19">
        <v>0</v>
      </c>
      <c r="N286" s="31">
        <v>44819</v>
      </c>
      <c r="O286" s="31">
        <v>44926</v>
      </c>
      <c r="P286" s="22">
        <v>0</v>
      </c>
      <c r="Q286" s="22">
        <v>0</v>
      </c>
      <c r="R286" s="31"/>
    </row>
    <row r="287" spans="1:18" s="6" customFormat="1" ht="36.75" customHeight="1" thickBot="1" x14ac:dyDescent="0.3">
      <c r="A287" s="17" t="s">
        <v>1390</v>
      </c>
      <c r="B287" s="17">
        <v>44812</v>
      </c>
      <c r="C287" s="65" t="s">
        <v>1403</v>
      </c>
      <c r="D287" s="19" t="s">
        <v>20</v>
      </c>
      <c r="E287" s="51" t="s">
        <v>41</v>
      </c>
      <c r="F287" s="29" t="s">
        <v>1415</v>
      </c>
      <c r="G287" s="29"/>
      <c r="H287" s="19" t="s">
        <v>773</v>
      </c>
      <c r="I287" s="29">
        <v>98</v>
      </c>
      <c r="J287" s="29" t="s">
        <v>22</v>
      </c>
      <c r="K287" s="30">
        <v>556235200</v>
      </c>
      <c r="L287" s="20">
        <v>0</v>
      </c>
      <c r="M287" s="19">
        <v>0</v>
      </c>
      <c r="N287" s="31">
        <v>44812</v>
      </c>
      <c r="O287" s="31">
        <v>44910</v>
      </c>
      <c r="P287" s="22">
        <v>0</v>
      </c>
      <c r="Q287" s="22">
        <v>0</v>
      </c>
      <c r="R287" s="31"/>
    </row>
    <row r="288" spans="1:18" s="6" customFormat="1" ht="36.75" customHeight="1" thickBot="1" x14ac:dyDescent="0.3">
      <c r="A288" s="17" t="s">
        <v>1391</v>
      </c>
      <c r="B288" s="17">
        <v>44806</v>
      </c>
      <c r="C288" s="65" t="s">
        <v>1404</v>
      </c>
      <c r="D288" s="19" t="s">
        <v>20</v>
      </c>
      <c r="E288" s="51" t="s">
        <v>41</v>
      </c>
      <c r="F288" s="29" t="s">
        <v>1416</v>
      </c>
      <c r="G288" s="29"/>
      <c r="H288" s="19" t="s">
        <v>1423</v>
      </c>
      <c r="I288" s="29">
        <v>120</v>
      </c>
      <c r="J288" s="29" t="s">
        <v>22</v>
      </c>
      <c r="K288" s="30">
        <v>71400000</v>
      </c>
      <c r="L288" s="20">
        <v>0</v>
      </c>
      <c r="M288" s="19">
        <v>0</v>
      </c>
      <c r="N288" s="31">
        <v>44806</v>
      </c>
      <c r="O288" s="31">
        <v>44926</v>
      </c>
      <c r="P288" s="22">
        <v>0</v>
      </c>
      <c r="Q288" s="22">
        <v>0</v>
      </c>
      <c r="R288" s="31"/>
    </row>
    <row r="289" spans="1:18" s="6" customFormat="1" ht="36.75" customHeight="1" thickBot="1" x14ac:dyDescent="0.3">
      <c r="A289" s="17" t="s">
        <v>1392</v>
      </c>
      <c r="B289" s="17">
        <v>44812</v>
      </c>
      <c r="C289" s="65" t="s">
        <v>1405</v>
      </c>
      <c r="D289" s="29" t="s">
        <v>116</v>
      </c>
      <c r="E289" s="51" t="s">
        <v>59</v>
      </c>
      <c r="F289" s="29" t="s">
        <v>1417</v>
      </c>
      <c r="G289" s="29"/>
      <c r="H289" s="19" t="s">
        <v>1422</v>
      </c>
      <c r="I289" s="29">
        <v>30</v>
      </c>
      <c r="J289" s="29" t="s">
        <v>22</v>
      </c>
      <c r="K289" s="30">
        <v>21867500</v>
      </c>
      <c r="L289" s="20">
        <v>0</v>
      </c>
      <c r="M289" s="19">
        <v>0</v>
      </c>
      <c r="N289" s="31">
        <v>44818</v>
      </c>
      <c r="O289" s="31">
        <v>44847</v>
      </c>
      <c r="P289" s="22">
        <v>0</v>
      </c>
      <c r="Q289" s="22">
        <v>0</v>
      </c>
      <c r="R289" s="31"/>
    </row>
    <row r="290" spans="1:18" s="6" customFormat="1" ht="36.75" customHeight="1" thickBot="1" x14ac:dyDescent="0.3">
      <c r="A290" s="17" t="s">
        <v>1393</v>
      </c>
      <c r="B290" s="17">
        <v>44817</v>
      </c>
      <c r="C290" s="65" t="s">
        <v>1406</v>
      </c>
      <c r="D290" s="29" t="s">
        <v>58</v>
      </c>
      <c r="E290" s="51" t="s">
        <v>59</v>
      </c>
      <c r="F290" s="29" t="s">
        <v>1418</v>
      </c>
      <c r="G290" s="29"/>
      <c r="H290" s="19" t="s">
        <v>1424</v>
      </c>
      <c r="I290" s="29">
        <v>98</v>
      </c>
      <c r="J290" s="29" t="s">
        <v>22</v>
      </c>
      <c r="K290" s="30">
        <v>10154808787</v>
      </c>
      <c r="L290" s="20">
        <v>0</v>
      </c>
      <c r="M290" s="19">
        <v>0</v>
      </c>
      <c r="N290" s="31">
        <v>44827</v>
      </c>
      <c r="O290" s="31">
        <v>44925</v>
      </c>
      <c r="P290" s="22">
        <v>0</v>
      </c>
      <c r="Q290" s="22">
        <v>0</v>
      </c>
      <c r="R290" s="31"/>
    </row>
    <row r="291" spans="1:18" s="6" customFormat="1" ht="36.75" customHeight="1" thickBot="1" x14ac:dyDescent="0.3">
      <c r="A291" s="17" t="s">
        <v>1394</v>
      </c>
      <c r="B291" s="17">
        <v>44832</v>
      </c>
      <c r="C291" s="65" t="s">
        <v>1407</v>
      </c>
      <c r="D291" s="29" t="s">
        <v>58</v>
      </c>
      <c r="E291" s="51" t="s">
        <v>41</v>
      </c>
      <c r="F291" s="29" t="s">
        <v>1419</v>
      </c>
      <c r="G291" s="29"/>
      <c r="H291" s="19" t="s">
        <v>1425</v>
      </c>
      <c r="I291" s="29">
        <v>93</v>
      </c>
      <c r="J291" s="29" t="s">
        <v>22</v>
      </c>
      <c r="K291" s="30">
        <v>133350000</v>
      </c>
      <c r="L291" s="20">
        <v>0</v>
      </c>
      <c r="M291" s="19">
        <v>0</v>
      </c>
      <c r="N291" s="31">
        <v>44833</v>
      </c>
      <c r="O291" s="31">
        <v>44926</v>
      </c>
      <c r="P291" s="22">
        <v>0</v>
      </c>
      <c r="Q291" s="22">
        <v>0</v>
      </c>
      <c r="R291" s="31"/>
    </row>
    <row r="292" spans="1:18" s="6" customFormat="1" ht="36.75" customHeight="1" thickBot="1" x14ac:dyDescent="0.3">
      <c r="A292" s="33" t="s">
        <v>1379</v>
      </c>
      <c r="B292" s="33">
        <v>44509</v>
      </c>
      <c r="C292" s="66" t="s">
        <v>1380</v>
      </c>
      <c r="D292" s="34" t="s">
        <v>116</v>
      </c>
      <c r="E292" s="52" t="s">
        <v>41</v>
      </c>
      <c r="F292" s="34" t="s">
        <v>1381</v>
      </c>
      <c r="G292" s="34"/>
      <c r="H292" s="35" t="s">
        <v>70</v>
      </c>
      <c r="I292" s="34">
        <v>47</v>
      </c>
      <c r="J292" s="34" t="s">
        <v>22</v>
      </c>
      <c r="K292" s="36">
        <v>4800000</v>
      </c>
      <c r="L292" s="37">
        <v>0</v>
      </c>
      <c r="M292" s="35">
        <v>0</v>
      </c>
      <c r="N292" s="38">
        <v>44518</v>
      </c>
      <c r="O292" s="38">
        <v>44555</v>
      </c>
      <c r="P292" s="39">
        <v>1</v>
      </c>
      <c r="Q292" s="39">
        <v>1</v>
      </c>
      <c r="R292" s="38">
        <v>44805</v>
      </c>
    </row>
    <row r="293" spans="1:18" ht="36.75" customHeight="1" x14ac:dyDescent="0.25">
      <c r="A293" s="40" t="s">
        <v>15</v>
      </c>
      <c r="B293" s="41" t="s">
        <v>15</v>
      </c>
      <c r="C293" s="67" t="s">
        <v>15</v>
      </c>
      <c r="D293" s="42" t="s">
        <v>15</v>
      </c>
      <c r="E293" s="42"/>
      <c r="F293" s="42" t="s">
        <v>15</v>
      </c>
      <c r="G293" s="42" t="s">
        <v>15</v>
      </c>
      <c r="H293" s="42" t="s">
        <v>15</v>
      </c>
      <c r="I293" s="42" t="s">
        <v>15</v>
      </c>
      <c r="J293" s="42"/>
      <c r="K293" s="43" t="s">
        <v>15</v>
      </c>
      <c r="L293" s="43" t="s">
        <v>15</v>
      </c>
      <c r="M293" s="42" t="s">
        <v>15</v>
      </c>
      <c r="N293" s="44"/>
      <c r="O293" s="44" t="s">
        <v>15</v>
      </c>
      <c r="P293" s="42" t="s">
        <v>15</v>
      </c>
      <c r="Q293" s="42" t="s">
        <v>15</v>
      </c>
      <c r="R293" s="44"/>
    </row>
    <row r="294" spans="1:18" ht="36.75" customHeight="1" x14ac:dyDescent="0.25">
      <c r="A294" s="40" t="s">
        <v>15</v>
      </c>
      <c r="B294" s="41" t="s">
        <v>15</v>
      </c>
      <c r="C294" s="67" t="s">
        <v>15</v>
      </c>
      <c r="D294" s="42" t="s">
        <v>15</v>
      </c>
      <c r="E294" s="42"/>
      <c r="F294" s="42" t="s">
        <v>15</v>
      </c>
      <c r="G294" s="42" t="s">
        <v>15</v>
      </c>
      <c r="H294" s="42" t="s">
        <v>15</v>
      </c>
      <c r="I294" s="42" t="s">
        <v>15</v>
      </c>
      <c r="J294" s="42"/>
      <c r="K294" s="43"/>
      <c r="L294" s="43"/>
      <c r="M294" s="42" t="s">
        <v>15</v>
      </c>
      <c r="N294" s="42" t="s">
        <v>15</v>
      </c>
      <c r="O294" s="42" t="s">
        <v>15</v>
      </c>
      <c r="P294" s="42" t="s">
        <v>15</v>
      </c>
      <c r="Q294" s="42" t="s">
        <v>15</v>
      </c>
      <c r="R294" s="42"/>
    </row>
    <row r="351284" spans="1:17" ht="36.75" customHeight="1" x14ac:dyDescent="0.25">
      <c r="A351284" s="12" t="s">
        <v>60</v>
      </c>
      <c r="B351284" s="4" t="s">
        <v>194</v>
      </c>
      <c r="C351284" s="68" t="s">
        <v>24</v>
      </c>
      <c r="D351284" s="3" t="s">
        <v>1031</v>
      </c>
      <c r="P351284" s="9"/>
      <c r="Q351284" s="9"/>
    </row>
    <row r="351285" spans="1:17" ht="36.75" customHeight="1" x14ac:dyDescent="0.25">
      <c r="A351285" s="12" t="s">
        <v>25</v>
      </c>
      <c r="B351285" s="4" t="s">
        <v>23</v>
      </c>
      <c r="C351285" s="68" t="s">
        <v>149</v>
      </c>
      <c r="D351285" s="3" t="s">
        <v>1033</v>
      </c>
      <c r="P351285" s="9"/>
      <c r="Q351285" s="9"/>
    </row>
    <row r="351286" spans="1:17" ht="36.75" customHeight="1" x14ac:dyDescent="0.25">
      <c r="A351286" s="12" t="s">
        <v>74</v>
      </c>
      <c r="B351286" s="4" t="s">
        <v>137</v>
      </c>
      <c r="C351286" s="68" t="s">
        <v>31</v>
      </c>
      <c r="D351286" s="3" t="s">
        <v>33</v>
      </c>
      <c r="P351286" s="9"/>
      <c r="Q351286" s="9"/>
    </row>
    <row r="351287" spans="1:17" ht="36.75" customHeight="1" x14ac:dyDescent="0.25">
      <c r="A351287" s="12" t="s">
        <v>42</v>
      </c>
      <c r="B351287" s="4" t="s">
        <v>1037</v>
      </c>
      <c r="C351287" s="68" t="s">
        <v>1038</v>
      </c>
      <c r="P351287" s="9"/>
      <c r="Q351287" s="9"/>
    </row>
    <row r="351288" spans="1:17" ht="36.75" customHeight="1" x14ac:dyDescent="0.25">
      <c r="A351288" s="12" t="s">
        <v>102</v>
      </c>
      <c r="C351288" s="68" t="s">
        <v>30</v>
      </c>
      <c r="P351288" s="9"/>
      <c r="Q351288" s="9"/>
    </row>
    <row r="351289" spans="1:17" ht="36.75" customHeight="1" x14ac:dyDescent="0.25">
      <c r="A351289" s="12" t="s">
        <v>174</v>
      </c>
      <c r="P351289" s="9"/>
      <c r="Q351289" s="9"/>
    </row>
    <row r="351290" spans="1:17" ht="36.75" customHeight="1" x14ac:dyDescent="0.25">
      <c r="A351290" s="12" t="s">
        <v>91</v>
      </c>
      <c r="P351290" s="9"/>
      <c r="Q351290" s="9"/>
    </row>
    <row r="351291" spans="1:17" ht="36.75" customHeight="1" x14ac:dyDescent="0.25">
      <c r="A351291" s="12" t="s">
        <v>97</v>
      </c>
      <c r="P351291" s="9"/>
      <c r="Q351291" s="9"/>
    </row>
    <row r="351292" spans="1:17" ht="36.75" customHeight="1" x14ac:dyDescent="0.25">
      <c r="A351292" s="12" t="s">
        <v>68</v>
      </c>
      <c r="P351292" s="9"/>
      <c r="Q351292" s="9"/>
    </row>
    <row r="351293" spans="1:17" ht="36.75" customHeight="1" x14ac:dyDescent="0.25">
      <c r="A351293" s="12" t="s">
        <v>48</v>
      </c>
      <c r="P351293" s="9"/>
      <c r="Q351293" s="9"/>
    </row>
    <row r="351294" spans="1:17" ht="36.75" customHeight="1" x14ac:dyDescent="0.25">
      <c r="A351294" s="12" t="s">
        <v>1051</v>
      </c>
      <c r="P351294" s="9"/>
      <c r="Q351294" s="9"/>
    </row>
    <row r="351295" spans="1:17" ht="36.75" customHeight="1" x14ac:dyDescent="0.25">
      <c r="P351295" s="9"/>
      <c r="Q351295" s="9"/>
    </row>
    <row r="351296" spans="1:17" ht="36.75" customHeight="1" x14ac:dyDescent="0.25">
      <c r="P351296" s="9"/>
      <c r="Q351296" s="9"/>
    </row>
    <row r="351297" spans="16:17" ht="36.75" customHeight="1" x14ac:dyDescent="0.25">
      <c r="P351297" s="9"/>
      <c r="Q351297" s="9"/>
    </row>
    <row r="351298" spans="16:17" ht="36.75" customHeight="1" x14ac:dyDescent="0.25">
      <c r="P351298" s="9"/>
      <c r="Q351298" s="9"/>
    </row>
    <row r="351299" spans="16:17" ht="36.75" customHeight="1" x14ac:dyDescent="0.25">
      <c r="P351299" s="9"/>
      <c r="Q351299" s="9"/>
    </row>
    <row r="351300" spans="16:17" ht="36.75" customHeight="1" x14ac:dyDescent="0.25">
      <c r="P351300" s="9"/>
      <c r="Q351300" s="9"/>
    </row>
    <row r="351301" spans="16:17" ht="36.75" customHeight="1" x14ac:dyDescent="0.25">
      <c r="P351301" s="9"/>
      <c r="Q351301" s="9"/>
    </row>
    <row r="351302" spans="16:17" ht="36.75" customHeight="1" x14ac:dyDescent="0.25">
      <c r="P351302" s="9"/>
      <c r="Q351302" s="9"/>
    </row>
    <row r="351303" spans="16:17" ht="36.75" customHeight="1" x14ac:dyDescent="0.25">
      <c r="P351303" s="9"/>
      <c r="Q351303" s="9"/>
    </row>
    <row r="351304" spans="16:17" ht="36.75" customHeight="1" x14ac:dyDescent="0.25">
      <c r="P351304" s="9"/>
      <c r="Q351304" s="9"/>
    </row>
    <row r="351305" spans="16:17" ht="36.75" customHeight="1" x14ac:dyDescent="0.25">
      <c r="P351305" s="9"/>
      <c r="Q351305" s="9"/>
    </row>
    <row r="351306" spans="16:17" ht="36.75" customHeight="1" x14ac:dyDescent="0.25">
      <c r="P351306" s="9"/>
      <c r="Q351306" s="9"/>
    </row>
    <row r="351307" spans="16:17" ht="36.75" customHeight="1" x14ac:dyDescent="0.25">
      <c r="P351307" s="9"/>
      <c r="Q351307" s="9"/>
    </row>
    <row r="351308" spans="16:17" ht="36.75" customHeight="1" x14ac:dyDescent="0.25">
      <c r="P351308" s="9"/>
      <c r="Q351308" s="9"/>
    </row>
    <row r="351309" spans="16:17" ht="36.75" customHeight="1" x14ac:dyDescent="0.25">
      <c r="P351309" s="9"/>
      <c r="Q351309" s="9"/>
    </row>
    <row r="351310" spans="16:17" ht="36.75" customHeight="1" x14ac:dyDescent="0.25">
      <c r="P351310" s="9"/>
      <c r="Q351310" s="9"/>
    </row>
    <row r="351311" spans="16:17" ht="36.75" customHeight="1" x14ac:dyDescent="0.25">
      <c r="P351311" s="9"/>
      <c r="Q351311" s="9"/>
    </row>
    <row r="351312" spans="16:17" ht="36.75" customHeight="1" x14ac:dyDescent="0.25">
      <c r="P351312" s="9"/>
      <c r="Q351312" s="9"/>
    </row>
    <row r="351313" spans="16:17" ht="36.75" customHeight="1" x14ac:dyDescent="0.25">
      <c r="P351313" s="9"/>
      <c r="Q351313" s="9"/>
    </row>
    <row r="351314" spans="16:17" ht="36.75" customHeight="1" x14ac:dyDescent="0.25">
      <c r="P351314" s="9"/>
      <c r="Q351314" s="9"/>
    </row>
    <row r="351315" spans="16:17" ht="36.75" customHeight="1" x14ac:dyDescent="0.25">
      <c r="P351315" s="9"/>
      <c r="Q351315" s="9"/>
    </row>
    <row r="351316" spans="16:17" ht="36.75" customHeight="1" x14ac:dyDescent="0.25">
      <c r="P351316" s="9"/>
      <c r="Q351316" s="9"/>
    </row>
    <row r="351317" spans="16:17" ht="36.75" customHeight="1" x14ac:dyDescent="0.25">
      <c r="P351317" s="9"/>
      <c r="Q351317" s="9"/>
    </row>
    <row r="351318" spans="16:17" ht="36.75" customHeight="1" x14ac:dyDescent="0.25">
      <c r="P351318" s="9"/>
      <c r="Q351318" s="9"/>
    </row>
    <row r="351319" spans="16:17" ht="36.75" customHeight="1" x14ac:dyDescent="0.25">
      <c r="P351319" s="9"/>
      <c r="Q351319" s="9"/>
    </row>
    <row r="351320" spans="16:17" ht="36.75" customHeight="1" x14ac:dyDescent="0.25">
      <c r="P351320" s="9"/>
      <c r="Q351320" s="9"/>
    </row>
    <row r="351321" spans="16:17" ht="36.75" customHeight="1" x14ac:dyDescent="0.25">
      <c r="P351321" s="9"/>
      <c r="Q351321" s="9"/>
    </row>
    <row r="351322" spans="16:17" ht="36.75" customHeight="1" x14ac:dyDescent="0.25">
      <c r="P351322" s="9"/>
      <c r="Q351322" s="9"/>
    </row>
    <row r="351323" spans="16:17" ht="36.75" customHeight="1" x14ac:dyDescent="0.25">
      <c r="P351323" s="9"/>
      <c r="Q351323" s="9"/>
    </row>
    <row r="351324" spans="16:17" ht="36.75" customHeight="1" x14ac:dyDescent="0.25">
      <c r="P351324" s="9"/>
      <c r="Q351324" s="9"/>
    </row>
    <row r="351325" spans="16:17" ht="36.75" customHeight="1" x14ac:dyDescent="0.25">
      <c r="P351325" s="9"/>
      <c r="Q351325" s="9"/>
    </row>
    <row r="351326" spans="16:17" ht="36.75" customHeight="1" x14ac:dyDescent="0.25">
      <c r="P351326" s="9"/>
      <c r="Q351326" s="9"/>
    </row>
    <row r="351327" spans="16:17" ht="36.75" customHeight="1" x14ac:dyDescent="0.25">
      <c r="P351327" s="9"/>
      <c r="Q351327" s="9"/>
    </row>
    <row r="351328" spans="16:17" ht="36.75" customHeight="1" x14ac:dyDescent="0.25">
      <c r="P351328" s="9"/>
      <c r="Q351328" s="9"/>
    </row>
    <row r="351329" spans="16:17" ht="36.75" customHeight="1" x14ac:dyDescent="0.25">
      <c r="P351329" s="9"/>
      <c r="Q351329" s="9"/>
    </row>
    <row r="351330" spans="16:17" ht="36.75" customHeight="1" x14ac:dyDescent="0.25">
      <c r="P351330" s="9"/>
      <c r="Q351330" s="9"/>
    </row>
    <row r="351331" spans="16:17" ht="36.75" customHeight="1" x14ac:dyDescent="0.25">
      <c r="P351331" s="9"/>
      <c r="Q351331" s="9"/>
    </row>
    <row r="351332" spans="16:17" ht="36.75" customHeight="1" x14ac:dyDescent="0.25">
      <c r="P351332" s="9"/>
      <c r="Q351332" s="9"/>
    </row>
    <row r="351333" spans="16:17" ht="36.75" customHeight="1" x14ac:dyDescent="0.25">
      <c r="P351333" s="9"/>
      <c r="Q351333" s="9"/>
    </row>
    <row r="351334" spans="16:17" ht="36.75" customHeight="1" x14ac:dyDescent="0.25">
      <c r="P351334" s="9"/>
      <c r="Q351334" s="9"/>
    </row>
    <row r="351335" spans="16:17" ht="36.75" customHeight="1" x14ac:dyDescent="0.25">
      <c r="P351335" s="9"/>
      <c r="Q351335" s="9"/>
    </row>
    <row r="351336" spans="16:17" ht="36.75" customHeight="1" x14ac:dyDescent="0.25">
      <c r="P351336" s="9"/>
      <c r="Q351336" s="9"/>
    </row>
    <row r="351337" spans="16:17" ht="36.75" customHeight="1" x14ac:dyDescent="0.25">
      <c r="P351337" s="9"/>
      <c r="Q351337" s="9"/>
    </row>
    <row r="351338" spans="16:17" ht="36.75" customHeight="1" x14ac:dyDescent="0.25">
      <c r="P351338" s="9"/>
      <c r="Q351338" s="9"/>
    </row>
  </sheetData>
  <sortState ref="A278:A292">
    <sortCondition ref="A278:A292"/>
  </sortState>
  <mergeCells count="2">
    <mergeCell ref="A1:K1"/>
    <mergeCell ref="P1:Q1"/>
  </mergeCells>
  <phoneticPr fontId="4" type="noConversion"/>
  <dataValidations xWindow="828" yWindow="708" count="19">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P127 P16:P32 P34:P35 P3 P37:P51 P53:P55 P57:P67 P71:P76 P78:P79 P81:P82 P85:P110 P112:P124"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Q127 Q16:Q32 Q34:Q35 Q3 Q37:Q51 Q53:Q55 Q57:Q67 Q71:Q76 Q78:Q79 Q81:Q82 Q85:Q110 Q112:Q124"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34:B201 B223:B224 B3:B32"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05:D206 D3:D32 D279:D291 D209:D277 D34:D203" xr:uid="{00000000-0002-0000-0000-000007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3:C32 C34:C291"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3:K32 K34:K29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3:F32 F34:F291"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4:A206 A3:A32"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3:G32 G34:G291"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3:H32 H34:H291"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L66:L145 L34:L64 L3:L32 L148:L291"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M3:M32 M34:M291"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N34:N241 N3:N32"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O3:O32 O34:O241" xr:uid="{00000000-0002-0000-0000-00002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J3:J32 J293:J294 J34:J291" xr:uid="{00000000-0002-0000-0000-000029000000}">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04" xr:uid="{00000000-0002-0000-0000-000036000000}">
      <formula1>#REF!</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P203:Q291 P128:Q201 P52:Q52"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3:K32 I34:K291" xr:uid="{00000000-0002-0000-00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K3:K32 K34:K291" xr:uid="{00000000-0002-0000-0000-00002A000000}">
      <formula1>$A$351068:$A$351079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351009"/>
  <sheetViews>
    <sheetView zoomScale="80" zoomScaleNormal="80" workbookViewId="0">
      <selection activeCell="A4" sqref="A4"/>
    </sheetView>
  </sheetViews>
  <sheetFormatPr baseColWidth="10" defaultColWidth="9.140625" defaultRowHeight="15" x14ac:dyDescent="0.25"/>
  <cols>
    <col min="1" max="1" width="19" customWidth="1"/>
    <col min="2" max="2" width="16.7109375" customWidth="1"/>
    <col min="3" max="3" width="14.5703125" customWidth="1"/>
    <col min="4" max="4" width="33.7109375" customWidth="1"/>
    <col min="5" max="5" width="49" style="74" customWidth="1"/>
    <col min="6" max="6" width="19" customWidth="1"/>
    <col min="7" max="7" width="12.28515625" style="87" customWidth="1"/>
    <col min="8" max="8" width="39" customWidth="1"/>
    <col min="9" max="11" width="12.140625" style="84" customWidth="1"/>
    <col min="12" max="12" width="14.140625" style="84" customWidth="1"/>
    <col min="13" max="15" width="12.140625" style="84" customWidth="1"/>
    <col min="16" max="16" width="29" customWidth="1"/>
    <col min="17" max="17" width="23" customWidth="1"/>
    <col min="18" max="18" width="19" customWidth="1"/>
    <col min="20" max="253" width="8" hidden="1"/>
  </cols>
  <sheetData>
    <row r="1" spans="1:23" s="11" customFormat="1" x14ac:dyDescent="0.25">
      <c r="E1" s="74"/>
      <c r="G1" s="87"/>
      <c r="I1" s="84"/>
      <c r="J1" s="84"/>
      <c r="K1" s="84"/>
      <c r="L1" s="84"/>
      <c r="M1" s="84"/>
      <c r="N1" s="84"/>
      <c r="O1" s="84"/>
    </row>
    <row r="2" spans="1:23" s="11" customFormat="1" x14ac:dyDescent="0.25">
      <c r="E2" s="74"/>
      <c r="G2" s="87"/>
      <c r="I2" s="84"/>
      <c r="J2" s="84"/>
      <c r="K2" s="84"/>
      <c r="L2" s="84"/>
      <c r="M2" s="84"/>
      <c r="N2" s="84"/>
      <c r="O2" s="84"/>
    </row>
    <row r="3" spans="1:23" s="11" customFormat="1" ht="26.25" customHeight="1" x14ac:dyDescent="0.25">
      <c r="A3" s="72" t="s">
        <v>1474</v>
      </c>
      <c r="B3" s="73"/>
      <c r="C3" s="73"/>
      <c r="D3" s="73"/>
      <c r="E3" s="73"/>
      <c r="F3" s="73"/>
      <c r="G3" s="70"/>
      <c r="H3" s="69"/>
      <c r="I3" s="69"/>
      <c r="J3" s="69"/>
      <c r="K3" s="69"/>
      <c r="L3" s="69"/>
      <c r="M3" s="76" t="s">
        <v>1457</v>
      </c>
      <c r="N3" s="77"/>
      <c r="O3" s="70"/>
      <c r="P3" s="70"/>
      <c r="Q3" s="70"/>
      <c r="R3" s="69"/>
      <c r="S3" s="69"/>
      <c r="T3" s="69"/>
      <c r="U3" s="69"/>
      <c r="V3" s="69"/>
      <c r="W3" s="69"/>
    </row>
    <row r="4" spans="1:23" ht="75" x14ac:dyDescent="0.25">
      <c r="A4" s="78" t="s">
        <v>1132</v>
      </c>
      <c r="B4" s="78" t="s">
        <v>1466</v>
      </c>
      <c r="C4" s="78" t="s">
        <v>1133</v>
      </c>
      <c r="D4" s="78" t="s">
        <v>5</v>
      </c>
      <c r="E4" s="78" t="s">
        <v>1134</v>
      </c>
      <c r="F4" s="78" t="s">
        <v>1135</v>
      </c>
      <c r="G4" s="78" t="s">
        <v>1136</v>
      </c>
      <c r="H4" s="75" t="s">
        <v>6</v>
      </c>
      <c r="I4" s="75" t="s">
        <v>8</v>
      </c>
      <c r="J4" s="75" t="s">
        <v>9</v>
      </c>
      <c r="K4" s="75" t="s">
        <v>1473</v>
      </c>
      <c r="L4" s="75" t="s">
        <v>1467</v>
      </c>
      <c r="M4" s="75" t="s">
        <v>12</v>
      </c>
      <c r="N4" s="75" t="s">
        <v>13</v>
      </c>
      <c r="O4" s="75" t="s">
        <v>1468</v>
      </c>
      <c r="P4" s="71"/>
      <c r="Q4" s="71"/>
      <c r="R4" s="71"/>
      <c r="S4" s="71"/>
      <c r="T4" s="71"/>
      <c r="U4" s="71"/>
      <c r="V4" s="71"/>
      <c r="W4" s="71"/>
    </row>
    <row r="5" spans="1:23" ht="89.25" customHeight="1" x14ac:dyDescent="0.25">
      <c r="A5" s="79" t="s">
        <v>1426</v>
      </c>
      <c r="B5" s="80" t="s">
        <v>1469</v>
      </c>
      <c r="C5" s="81">
        <v>44809</v>
      </c>
      <c r="D5" s="79" t="s">
        <v>1378</v>
      </c>
      <c r="E5" s="82" t="s">
        <v>1431</v>
      </c>
      <c r="F5" s="89">
        <v>446479919.76999998</v>
      </c>
      <c r="G5" s="88">
        <v>112</v>
      </c>
      <c r="H5" s="79" t="s">
        <v>1471</v>
      </c>
      <c r="I5" s="85">
        <v>0</v>
      </c>
      <c r="J5" s="85">
        <v>0</v>
      </c>
      <c r="K5" s="83">
        <v>44813</v>
      </c>
      <c r="L5" s="83">
        <v>44926</v>
      </c>
      <c r="M5" s="86">
        <v>0</v>
      </c>
      <c r="N5" s="86">
        <v>0</v>
      </c>
      <c r="O5" s="83"/>
    </row>
    <row r="6" spans="1:23" ht="90" x14ac:dyDescent="0.25">
      <c r="A6" s="79" t="s">
        <v>1427</v>
      </c>
      <c r="B6" s="80" t="s">
        <v>1447</v>
      </c>
      <c r="C6" s="81">
        <v>44807</v>
      </c>
      <c r="D6" s="79" t="s">
        <v>1429</v>
      </c>
      <c r="E6" s="82" t="s">
        <v>1432</v>
      </c>
      <c r="F6" s="89">
        <v>3983158368</v>
      </c>
      <c r="G6" s="88">
        <v>119</v>
      </c>
      <c r="H6" s="79" t="s">
        <v>1472</v>
      </c>
      <c r="I6" s="85">
        <v>0</v>
      </c>
      <c r="J6" s="85">
        <v>0</v>
      </c>
      <c r="K6" s="83">
        <v>44807</v>
      </c>
      <c r="L6" s="83">
        <v>44926</v>
      </c>
      <c r="M6" s="86">
        <v>1</v>
      </c>
      <c r="N6" s="86">
        <v>1</v>
      </c>
      <c r="O6" s="83"/>
    </row>
    <row r="7" spans="1:23" ht="75" x14ac:dyDescent="0.25">
      <c r="A7" s="79" t="s">
        <v>1428</v>
      </c>
      <c r="B7" s="80" t="s">
        <v>1470</v>
      </c>
      <c r="C7" s="81">
        <v>44817</v>
      </c>
      <c r="D7" s="79" t="s">
        <v>1430</v>
      </c>
      <c r="E7" s="82" t="s">
        <v>1433</v>
      </c>
      <c r="F7" s="89">
        <v>104767192.89</v>
      </c>
      <c r="G7" s="88">
        <v>86</v>
      </c>
      <c r="H7" s="79" t="s">
        <v>1424</v>
      </c>
      <c r="I7" s="85">
        <v>0</v>
      </c>
      <c r="J7" s="85">
        <v>0</v>
      </c>
      <c r="K7" s="83">
        <v>44823</v>
      </c>
      <c r="L7" s="83">
        <v>44910</v>
      </c>
      <c r="M7" s="86">
        <v>0</v>
      </c>
      <c r="N7" s="86">
        <v>0</v>
      </c>
      <c r="O7" s="83"/>
    </row>
    <row r="8" spans="1:23" x14ac:dyDescent="0.25">
      <c r="A8" s="1" t="s">
        <v>15</v>
      </c>
      <c r="B8" s="1" t="s">
        <v>15</v>
      </c>
      <c r="C8" s="1" t="s">
        <v>15</v>
      </c>
      <c r="D8" s="1" t="s">
        <v>15</v>
      </c>
      <c r="E8" s="2" t="s">
        <v>15</v>
      </c>
      <c r="F8" s="1" t="s">
        <v>15</v>
      </c>
      <c r="G8" s="1" t="s">
        <v>15</v>
      </c>
      <c r="H8" s="1" t="s">
        <v>15</v>
      </c>
      <c r="I8" s="1" t="s">
        <v>15</v>
      </c>
      <c r="J8" s="1" t="s">
        <v>15</v>
      </c>
      <c r="K8" s="1"/>
      <c r="L8" s="1" t="s">
        <v>15</v>
      </c>
      <c r="M8" s="1" t="s">
        <v>15</v>
      </c>
      <c r="N8" s="1" t="s">
        <v>15</v>
      </c>
      <c r="O8" s="1" t="s">
        <v>15</v>
      </c>
      <c r="P8" s="1" t="s">
        <v>15</v>
      </c>
      <c r="Q8" s="1" t="s">
        <v>15</v>
      </c>
      <c r="R8" s="1" t="s">
        <v>15</v>
      </c>
    </row>
    <row r="9" spans="1:23" x14ac:dyDescent="0.25">
      <c r="A9" s="1" t="s">
        <v>15</v>
      </c>
      <c r="B9" s="1" t="s">
        <v>15</v>
      </c>
      <c r="C9" s="1" t="s">
        <v>15</v>
      </c>
      <c r="D9" s="1" t="s">
        <v>15</v>
      </c>
      <c r="E9" s="2" t="s">
        <v>15</v>
      </c>
      <c r="F9" s="1" t="s">
        <v>15</v>
      </c>
      <c r="G9" s="1" t="s">
        <v>15</v>
      </c>
      <c r="H9" s="1" t="s">
        <v>15</v>
      </c>
      <c r="I9" s="1" t="s">
        <v>15</v>
      </c>
      <c r="J9" s="1" t="s">
        <v>15</v>
      </c>
      <c r="K9" s="1"/>
      <c r="L9" s="1" t="s">
        <v>15</v>
      </c>
      <c r="M9" s="1" t="s">
        <v>15</v>
      </c>
      <c r="N9" s="1" t="s">
        <v>15</v>
      </c>
      <c r="O9" s="1" t="s">
        <v>15</v>
      </c>
      <c r="P9" s="1"/>
      <c r="Q9" s="1" t="s">
        <v>15</v>
      </c>
      <c r="R9" s="1" t="s">
        <v>15</v>
      </c>
    </row>
    <row r="350999" spans="1:1" x14ac:dyDescent="0.25">
      <c r="A350999" t="s">
        <v>60</v>
      </c>
    </row>
    <row r="351000" spans="1:1" x14ac:dyDescent="0.25">
      <c r="A351000" t="s">
        <v>25</v>
      </c>
    </row>
    <row r="351001" spans="1:1" x14ac:dyDescent="0.25">
      <c r="A351001" t="s">
        <v>74</v>
      </c>
    </row>
    <row r="351002" spans="1:1" x14ac:dyDescent="0.25">
      <c r="A351002" t="s">
        <v>42</v>
      </c>
    </row>
    <row r="351003" spans="1:1" x14ac:dyDescent="0.25">
      <c r="A351003" t="s">
        <v>102</v>
      </c>
    </row>
    <row r="351004" spans="1:1" x14ac:dyDescent="0.25">
      <c r="A351004" t="s">
        <v>174</v>
      </c>
    </row>
    <row r="351005" spans="1:1" x14ac:dyDescent="0.25">
      <c r="A351005" t="s">
        <v>91</v>
      </c>
    </row>
    <row r="351006" spans="1:1" x14ac:dyDescent="0.25">
      <c r="A351006" t="s">
        <v>97</v>
      </c>
    </row>
    <row r="351007" spans="1:1" x14ac:dyDescent="0.25">
      <c r="A351007" t="s">
        <v>68</v>
      </c>
    </row>
    <row r="351008" spans="1:1" x14ac:dyDescent="0.25">
      <c r="A351008" t="s">
        <v>48</v>
      </c>
    </row>
    <row r="351009" spans="1:1" x14ac:dyDescent="0.25">
      <c r="A351009" t="s">
        <v>1051</v>
      </c>
    </row>
  </sheetData>
  <mergeCells count="2">
    <mergeCell ref="A3:F3"/>
    <mergeCell ref="M3:N3"/>
  </mergeCells>
  <phoneticPr fontId="4" type="noConversion"/>
  <dataValidations count="7">
    <dataValidation type="date" allowBlank="1" showInputMessage="1" errorTitle="Entrada no válida" error="Por favor escriba una fecha válida (AAAA/MM/DD)" promptTitle="Ingrese una fecha (AAAA/MM/DD)" prompt=" Registre la fecha en la cual se SUSCRIBIÓ la orden (Formato AAAA/MM/DD)." sqref="C5:C7"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5:D7"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E5:E7"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F7"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5:G7"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H5:H7"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5:A7" xr:uid="{00000000-0002-0000-0200-00000F000000}">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88"/>
  <sheetViews>
    <sheetView tabSelected="1" zoomScaleNormal="100" workbookViewId="0">
      <pane ySplit="2" topLeftCell="A3" activePane="bottomLeft" state="frozen"/>
      <selection activeCell="A16" sqref="A16"/>
      <selection pane="bottomLeft" activeCell="A3" sqref="A3"/>
    </sheetView>
  </sheetViews>
  <sheetFormatPr baseColWidth="10" defaultColWidth="9.140625" defaultRowHeight="15" x14ac:dyDescent="0.25"/>
  <cols>
    <col min="1" max="1" width="15.5703125" style="74" customWidth="1"/>
    <col min="2" max="2" width="12.140625" style="74" customWidth="1"/>
    <col min="3" max="3" width="57" style="74" customWidth="1"/>
    <col min="4" max="4" width="16" style="98" customWidth="1"/>
    <col min="5" max="5" width="22.28515625" style="74" customWidth="1"/>
    <col min="6" max="6" width="33.5703125" style="74" customWidth="1"/>
    <col min="7" max="7" width="7.140625" style="15" customWidth="1"/>
    <col min="8" max="8" width="18.42578125" style="74" customWidth="1"/>
    <col min="9" max="9" width="9.28515625" style="74" customWidth="1"/>
    <col min="10" max="11" width="13.85546875" style="15" customWidth="1"/>
    <col min="12" max="12" width="11.42578125" style="74" customWidth="1"/>
    <col min="13" max="13" width="9.28515625" style="74" customWidth="1"/>
    <col min="14" max="14" width="8.28515625" style="74" hidden="1" customWidth="1"/>
    <col min="15" max="15" width="31.7109375" style="74" hidden="1" customWidth="1"/>
    <col min="16" max="16" width="6.5703125" style="74" hidden="1" customWidth="1"/>
    <col min="17" max="17" width="34" style="74" customWidth="1"/>
    <col min="18" max="18" width="91.7109375" style="74" customWidth="1"/>
    <col min="19" max="19" width="15.5703125" style="74" customWidth="1"/>
    <col min="20" max="20" width="39" style="74" customWidth="1"/>
    <col min="21" max="25" width="8" style="74" customWidth="1"/>
    <col min="26" max="26" width="10.42578125" style="74" customWidth="1"/>
    <col min="27" max="27" width="11.7109375" style="74" customWidth="1"/>
    <col min="28" max="28" width="4.5703125" style="74" customWidth="1"/>
    <col min="29" max="29" width="5.7109375" style="74" customWidth="1"/>
    <col min="30" max="30" width="34" style="74" customWidth="1"/>
    <col min="31" max="31" width="7" style="74" customWidth="1"/>
    <col min="32" max="32" width="15" style="74" customWidth="1"/>
    <col min="33" max="33" width="15.5703125" style="74" customWidth="1"/>
    <col min="34" max="34" width="7.140625" style="74" customWidth="1"/>
    <col min="35" max="35" width="11.28515625" style="74" customWidth="1"/>
    <col min="36" max="36" width="11.140625" style="74" customWidth="1"/>
    <col min="37" max="37" width="9.28515625" style="74" customWidth="1"/>
    <col min="38" max="41" width="8.5703125" style="74" customWidth="1"/>
    <col min="42" max="42" width="19" style="74" customWidth="1"/>
    <col min="43" max="43" width="9.140625" style="74"/>
    <col min="44" max="255" width="8" style="74" hidden="1"/>
    <col min="256" max="16384" width="9.140625" style="74"/>
  </cols>
  <sheetData>
    <row r="1" spans="1:16" ht="78.75" customHeight="1" x14ac:dyDescent="0.25">
      <c r="A1" s="72" t="s">
        <v>1476</v>
      </c>
      <c r="B1" s="73"/>
      <c r="C1" s="73"/>
      <c r="D1" s="73"/>
      <c r="E1" s="73"/>
      <c r="F1" s="69"/>
      <c r="G1" s="70"/>
      <c r="H1" s="69"/>
      <c r="I1" s="69"/>
      <c r="J1" s="70"/>
      <c r="K1" s="70"/>
      <c r="L1" s="101">
        <v>44834</v>
      </c>
      <c r="M1" s="70"/>
    </row>
    <row r="2" spans="1:16" ht="45.75" thickBot="1" x14ac:dyDescent="0.3">
      <c r="A2" s="53" t="s">
        <v>1137</v>
      </c>
      <c r="B2" s="53" t="s">
        <v>1138</v>
      </c>
      <c r="C2" s="53" t="s">
        <v>1139</v>
      </c>
      <c r="D2" s="90" t="s">
        <v>1140</v>
      </c>
      <c r="E2" s="53" t="s">
        <v>1141</v>
      </c>
      <c r="F2" s="53" t="s">
        <v>6</v>
      </c>
      <c r="G2" s="53" t="s">
        <v>1142</v>
      </c>
      <c r="H2" s="53" t="s">
        <v>8</v>
      </c>
      <c r="I2" s="53" t="s">
        <v>9</v>
      </c>
      <c r="J2" s="53" t="s">
        <v>1143</v>
      </c>
      <c r="K2" s="53" t="s">
        <v>1144</v>
      </c>
      <c r="L2" s="53" t="s">
        <v>12</v>
      </c>
      <c r="M2" s="53" t="s">
        <v>13</v>
      </c>
      <c r="N2" s="74">
        <v>1</v>
      </c>
    </row>
    <row r="3" spans="1:16" ht="77.25" thickBot="1" x14ac:dyDescent="0.3">
      <c r="A3" s="91" t="s">
        <v>1146</v>
      </c>
      <c r="B3" s="92">
        <v>41019</v>
      </c>
      <c r="C3" s="93" t="s">
        <v>1147</v>
      </c>
      <c r="D3" s="94">
        <v>0</v>
      </c>
      <c r="E3" s="97" t="s">
        <v>1475</v>
      </c>
      <c r="F3" s="93" t="s">
        <v>76</v>
      </c>
      <c r="G3" s="99">
        <v>1825</v>
      </c>
      <c r="H3" s="93">
        <v>0</v>
      </c>
      <c r="I3" s="93">
        <v>180</v>
      </c>
      <c r="J3" s="92">
        <v>44671</v>
      </c>
      <c r="K3" s="92">
        <v>44853</v>
      </c>
      <c r="L3" s="95">
        <v>0.89560439560439564</v>
      </c>
      <c r="M3" s="100" t="s">
        <v>1477</v>
      </c>
      <c r="N3" s="102">
        <f>+K3-J3</f>
        <v>182</v>
      </c>
      <c r="O3" s="102">
        <f>+L$1-J3</f>
        <v>163</v>
      </c>
      <c r="P3" s="103">
        <f>+O3*N$2/N3</f>
        <v>0.89560439560439564</v>
      </c>
    </row>
    <row r="4" spans="1:16" ht="39" thickBot="1" x14ac:dyDescent="0.3">
      <c r="A4" s="91" t="s">
        <v>1148</v>
      </c>
      <c r="B4" s="92" t="s">
        <v>1149</v>
      </c>
      <c r="C4" s="93" t="s">
        <v>1150</v>
      </c>
      <c r="D4" s="94">
        <v>0</v>
      </c>
      <c r="E4" s="93" t="s">
        <v>1151</v>
      </c>
      <c r="F4" s="93" t="s">
        <v>1152</v>
      </c>
      <c r="G4" s="99">
        <v>1096</v>
      </c>
      <c r="H4" s="93">
        <v>0</v>
      </c>
      <c r="I4" s="93">
        <v>1095</v>
      </c>
      <c r="J4" s="92" t="s">
        <v>1149</v>
      </c>
      <c r="K4" s="92" t="s">
        <v>1153</v>
      </c>
      <c r="L4" s="95">
        <v>0.86033774532177087</v>
      </c>
      <c r="M4" s="100" t="s">
        <v>1477</v>
      </c>
      <c r="N4" s="102">
        <f>+K4-J4</f>
        <v>2191</v>
      </c>
      <c r="O4" s="102">
        <f>+L$1-J4</f>
        <v>1885</v>
      </c>
      <c r="P4" s="103">
        <f>+O4*N$2/N4</f>
        <v>0.86033774532177087</v>
      </c>
    </row>
    <row r="5" spans="1:16" ht="64.5" thickBot="1" x14ac:dyDescent="0.3">
      <c r="A5" s="91" t="s">
        <v>1154</v>
      </c>
      <c r="B5" s="92" t="s">
        <v>1155</v>
      </c>
      <c r="C5" s="93" t="s">
        <v>1156</v>
      </c>
      <c r="D5" s="94">
        <v>40222159994</v>
      </c>
      <c r="E5" s="93" t="s">
        <v>1151</v>
      </c>
      <c r="F5" s="93" t="s">
        <v>196</v>
      </c>
      <c r="G5" s="99">
        <v>914</v>
      </c>
      <c r="H5" s="93">
        <v>0</v>
      </c>
      <c r="I5" s="93">
        <v>1409</v>
      </c>
      <c r="J5" s="92" t="s">
        <v>1155</v>
      </c>
      <c r="K5" s="92">
        <v>44865</v>
      </c>
      <c r="L5" s="95">
        <v>0.98252536640360766</v>
      </c>
      <c r="M5" s="95">
        <v>0</v>
      </c>
      <c r="N5" s="102">
        <f t="shared" ref="N5:N42" si="0">+K5-J5</f>
        <v>1774</v>
      </c>
      <c r="O5" s="102">
        <f t="shared" ref="O5:O42" si="1">+L$1-J5</f>
        <v>1743</v>
      </c>
      <c r="P5" s="103">
        <f t="shared" ref="P5:P42" si="2">+O5*N$2/N5</f>
        <v>0.98252536640360766</v>
      </c>
    </row>
    <row r="6" spans="1:16" ht="51.75" thickBot="1" x14ac:dyDescent="0.3">
      <c r="A6" s="91" t="s">
        <v>1157</v>
      </c>
      <c r="B6" s="92">
        <v>43117</v>
      </c>
      <c r="C6" s="93" t="s">
        <v>1158</v>
      </c>
      <c r="D6" s="94">
        <v>0</v>
      </c>
      <c r="E6" s="93" t="s">
        <v>1159</v>
      </c>
      <c r="F6" s="93" t="s">
        <v>196</v>
      </c>
      <c r="G6" s="99">
        <v>1095</v>
      </c>
      <c r="H6" s="93">
        <v>0</v>
      </c>
      <c r="I6" s="93">
        <v>730</v>
      </c>
      <c r="J6" s="92">
        <v>43117</v>
      </c>
      <c r="K6" s="92">
        <v>44942</v>
      </c>
      <c r="L6" s="95">
        <v>0.94082191780821922</v>
      </c>
      <c r="M6" s="100" t="s">
        <v>1477</v>
      </c>
      <c r="N6" s="102">
        <f t="shared" si="0"/>
        <v>1825</v>
      </c>
      <c r="O6" s="102">
        <f t="shared" si="1"/>
        <v>1717</v>
      </c>
      <c r="P6" s="103">
        <f t="shared" si="2"/>
        <v>0.94082191780821922</v>
      </c>
    </row>
    <row r="7" spans="1:16" ht="64.5" thickBot="1" x14ac:dyDescent="0.3">
      <c r="A7" s="91" t="s">
        <v>1160</v>
      </c>
      <c r="B7" s="10">
        <v>43126</v>
      </c>
      <c r="C7" s="93" t="s">
        <v>1161</v>
      </c>
      <c r="D7" s="94">
        <v>0</v>
      </c>
      <c r="E7" s="93" t="s">
        <v>1162</v>
      </c>
      <c r="F7" s="93" t="s">
        <v>1028</v>
      </c>
      <c r="G7" s="99">
        <v>1426</v>
      </c>
      <c r="H7" s="93">
        <v>0</v>
      </c>
      <c r="I7" s="93">
        <v>3447</v>
      </c>
      <c r="J7" s="92">
        <v>43136</v>
      </c>
      <c r="K7" s="92">
        <v>48191</v>
      </c>
      <c r="L7" s="95">
        <v>0.33590504451038578</v>
      </c>
      <c r="M7" s="100" t="s">
        <v>1477</v>
      </c>
      <c r="N7" s="102">
        <f t="shared" si="0"/>
        <v>5055</v>
      </c>
      <c r="O7" s="102">
        <f t="shared" si="1"/>
        <v>1698</v>
      </c>
      <c r="P7" s="103">
        <f t="shared" si="2"/>
        <v>0.33590504451038578</v>
      </c>
    </row>
    <row r="8" spans="1:16" ht="51.75" thickBot="1" x14ac:dyDescent="0.3">
      <c r="A8" s="91" t="s">
        <v>1166</v>
      </c>
      <c r="B8" s="92">
        <v>43424</v>
      </c>
      <c r="C8" s="93" t="s">
        <v>1167</v>
      </c>
      <c r="D8" s="94">
        <v>0</v>
      </c>
      <c r="E8" s="93" t="s">
        <v>1168</v>
      </c>
      <c r="F8" s="93" t="s">
        <v>1165</v>
      </c>
      <c r="G8" s="99">
        <v>730</v>
      </c>
      <c r="H8" s="93">
        <v>0</v>
      </c>
      <c r="I8" s="93">
        <v>730</v>
      </c>
      <c r="J8" s="92">
        <v>43424</v>
      </c>
      <c r="K8" s="92">
        <v>44884</v>
      </c>
      <c r="L8" s="95">
        <v>0.96575342465753422</v>
      </c>
      <c r="M8" s="100" t="s">
        <v>1477</v>
      </c>
      <c r="N8" s="102">
        <f t="shared" si="0"/>
        <v>1460</v>
      </c>
      <c r="O8" s="102">
        <f t="shared" si="1"/>
        <v>1410</v>
      </c>
      <c r="P8" s="103">
        <f t="shared" si="2"/>
        <v>0.96575342465753422</v>
      </c>
    </row>
    <row r="9" spans="1:16" ht="90" thickBot="1" x14ac:dyDescent="0.3">
      <c r="A9" s="91" t="s">
        <v>1169</v>
      </c>
      <c r="B9" s="92" t="s">
        <v>1170</v>
      </c>
      <c r="C9" s="93" t="s">
        <v>1171</v>
      </c>
      <c r="D9" s="94">
        <v>0</v>
      </c>
      <c r="E9" s="93" t="s">
        <v>1172</v>
      </c>
      <c r="F9" s="93" t="s">
        <v>1165</v>
      </c>
      <c r="G9" s="99">
        <v>732</v>
      </c>
      <c r="H9" s="93">
        <v>0</v>
      </c>
      <c r="I9" s="93">
        <v>730</v>
      </c>
      <c r="J9" s="92" t="s">
        <v>1170</v>
      </c>
      <c r="K9" s="92" t="s">
        <v>1173</v>
      </c>
      <c r="L9" s="95">
        <v>0.84520547945205482</v>
      </c>
      <c r="M9" s="100" t="s">
        <v>1477</v>
      </c>
      <c r="N9" s="102">
        <f t="shared" si="0"/>
        <v>1460</v>
      </c>
      <c r="O9" s="102">
        <f t="shared" si="1"/>
        <v>1234</v>
      </c>
      <c r="P9" s="103">
        <f t="shared" si="2"/>
        <v>0.84520547945205482</v>
      </c>
    </row>
    <row r="10" spans="1:16" ht="90" thickBot="1" x14ac:dyDescent="0.3">
      <c r="A10" s="91" t="s">
        <v>1174</v>
      </c>
      <c r="B10" s="92" t="s">
        <v>1175</v>
      </c>
      <c r="C10" s="93" t="s">
        <v>1163</v>
      </c>
      <c r="D10" s="94">
        <v>0</v>
      </c>
      <c r="E10" s="93" t="s">
        <v>1176</v>
      </c>
      <c r="F10" s="93" t="s">
        <v>1165</v>
      </c>
      <c r="G10" s="99">
        <v>730</v>
      </c>
      <c r="H10" s="93">
        <v>0</v>
      </c>
      <c r="I10" s="93">
        <v>730</v>
      </c>
      <c r="J10" s="92" t="s">
        <v>1175</v>
      </c>
      <c r="K10" s="92" t="s">
        <v>1177</v>
      </c>
      <c r="L10" s="95">
        <v>0.80753424657534245</v>
      </c>
      <c r="M10" s="100" t="s">
        <v>1477</v>
      </c>
      <c r="N10" s="102">
        <f t="shared" si="0"/>
        <v>1460</v>
      </c>
      <c r="O10" s="102">
        <f t="shared" si="1"/>
        <v>1179</v>
      </c>
      <c r="P10" s="103">
        <f t="shared" si="2"/>
        <v>0.80753424657534245</v>
      </c>
    </row>
    <row r="11" spans="1:16" ht="64.5" thickBot="1" x14ac:dyDescent="0.3">
      <c r="A11" s="91" t="s">
        <v>1178</v>
      </c>
      <c r="B11" s="92">
        <v>43658</v>
      </c>
      <c r="C11" s="93" t="s">
        <v>1179</v>
      </c>
      <c r="D11" s="94">
        <v>0</v>
      </c>
      <c r="E11" s="93" t="s">
        <v>445</v>
      </c>
      <c r="F11" s="93" t="s">
        <v>1165</v>
      </c>
      <c r="G11" s="99">
        <v>730</v>
      </c>
      <c r="H11" s="93">
        <v>0</v>
      </c>
      <c r="I11" s="93">
        <v>730</v>
      </c>
      <c r="J11" s="92">
        <v>43658</v>
      </c>
      <c r="K11" s="92">
        <v>45118</v>
      </c>
      <c r="L11" s="95">
        <v>0.80547945205479454</v>
      </c>
      <c r="M11" s="100" t="s">
        <v>1477</v>
      </c>
      <c r="N11" s="102">
        <f t="shared" si="0"/>
        <v>1460</v>
      </c>
      <c r="O11" s="102">
        <f t="shared" si="1"/>
        <v>1176</v>
      </c>
      <c r="P11" s="103">
        <f t="shared" si="2"/>
        <v>0.80547945205479454</v>
      </c>
    </row>
    <row r="12" spans="1:16" ht="90" thickBot="1" x14ac:dyDescent="0.3">
      <c r="A12" s="91" t="s">
        <v>1180</v>
      </c>
      <c r="B12" s="92" t="s">
        <v>1181</v>
      </c>
      <c r="C12" s="93" t="s">
        <v>1163</v>
      </c>
      <c r="D12" s="94">
        <v>0</v>
      </c>
      <c r="E12" s="93" t="s">
        <v>1182</v>
      </c>
      <c r="F12" s="93" t="s">
        <v>1165</v>
      </c>
      <c r="G12" s="99">
        <v>731</v>
      </c>
      <c r="H12" s="93">
        <v>0</v>
      </c>
      <c r="I12" s="93">
        <v>730</v>
      </c>
      <c r="J12" s="92" t="s">
        <v>1181</v>
      </c>
      <c r="K12" s="92">
        <v>45187</v>
      </c>
      <c r="L12" s="95">
        <v>0.75821917808219175</v>
      </c>
      <c r="M12" s="100" t="s">
        <v>1477</v>
      </c>
      <c r="N12" s="102">
        <f t="shared" si="0"/>
        <v>1460</v>
      </c>
      <c r="O12" s="102">
        <f t="shared" si="1"/>
        <v>1107</v>
      </c>
      <c r="P12" s="103">
        <f t="shared" si="2"/>
        <v>0.75821917808219175</v>
      </c>
    </row>
    <row r="13" spans="1:16" ht="90" thickBot="1" x14ac:dyDescent="0.3">
      <c r="A13" s="91" t="s">
        <v>1183</v>
      </c>
      <c r="B13" s="92" t="s">
        <v>1184</v>
      </c>
      <c r="C13" s="93" t="s">
        <v>1163</v>
      </c>
      <c r="D13" s="94">
        <v>0</v>
      </c>
      <c r="E13" s="93" t="s">
        <v>1185</v>
      </c>
      <c r="F13" s="93" t="s">
        <v>1165</v>
      </c>
      <c r="G13" s="99">
        <v>731</v>
      </c>
      <c r="H13" s="93">
        <v>0</v>
      </c>
      <c r="I13" s="93">
        <v>730</v>
      </c>
      <c r="J13" s="92" t="s">
        <v>1184</v>
      </c>
      <c r="K13" s="92">
        <v>45222</v>
      </c>
      <c r="L13" s="95">
        <v>0.73424657534246573</v>
      </c>
      <c r="M13" s="100" t="s">
        <v>1477</v>
      </c>
      <c r="N13" s="102">
        <f t="shared" si="0"/>
        <v>1460</v>
      </c>
      <c r="O13" s="102">
        <f t="shared" si="1"/>
        <v>1072</v>
      </c>
      <c r="P13" s="103">
        <f t="shared" si="2"/>
        <v>0.73424657534246573</v>
      </c>
    </row>
    <row r="14" spans="1:16" ht="115.5" thickBot="1" x14ac:dyDescent="0.3">
      <c r="A14" s="91" t="s">
        <v>1186</v>
      </c>
      <c r="B14" s="92">
        <v>43804</v>
      </c>
      <c r="C14" s="93" t="s">
        <v>1187</v>
      </c>
      <c r="D14" s="94">
        <v>0</v>
      </c>
      <c r="E14" s="93" t="s">
        <v>1188</v>
      </c>
      <c r="F14" s="93" t="s">
        <v>893</v>
      </c>
      <c r="G14" s="99">
        <v>731</v>
      </c>
      <c r="H14" s="93">
        <v>0</v>
      </c>
      <c r="I14" s="93">
        <v>730</v>
      </c>
      <c r="J14" s="92">
        <v>43804</v>
      </c>
      <c r="K14" s="92">
        <v>44899</v>
      </c>
      <c r="L14" s="95">
        <v>0.94063926940639264</v>
      </c>
      <c r="M14" s="100" t="s">
        <v>1477</v>
      </c>
      <c r="N14" s="102">
        <f t="shared" si="0"/>
        <v>1095</v>
      </c>
      <c r="O14" s="102">
        <f t="shared" si="1"/>
        <v>1030</v>
      </c>
      <c r="P14" s="103">
        <f t="shared" si="2"/>
        <v>0.94063926940639264</v>
      </c>
    </row>
    <row r="15" spans="1:16" ht="51.75" thickBot="1" x14ac:dyDescent="0.3">
      <c r="A15" s="91" t="s">
        <v>1189</v>
      </c>
      <c r="B15" s="92">
        <v>43829</v>
      </c>
      <c r="C15" s="93" t="s">
        <v>1190</v>
      </c>
      <c r="D15" s="94">
        <v>0</v>
      </c>
      <c r="E15" s="93" t="s">
        <v>1191</v>
      </c>
      <c r="F15" s="93" t="s">
        <v>1192</v>
      </c>
      <c r="G15" s="99">
        <v>183</v>
      </c>
      <c r="H15" s="93">
        <v>0</v>
      </c>
      <c r="I15" s="93">
        <v>390</v>
      </c>
      <c r="J15" s="92">
        <v>43830</v>
      </c>
      <c r="K15" s="92">
        <v>44984</v>
      </c>
      <c r="L15" s="95">
        <v>0.87001733102253032</v>
      </c>
      <c r="M15" s="100" t="s">
        <v>1477</v>
      </c>
      <c r="N15" s="102">
        <f t="shared" si="0"/>
        <v>1154</v>
      </c>
      <c r="O15" s="102">
        <f t="shared" si="1"/>
        <v>1004</v>
      </c>
      <c r="P15" s="103">
        <f t="shared" si="2"/>
        <v>0.87001733102253032</v>
      </c>
    </row>
    <row r="16" spans="1:16" ht="90" thickBot="1" x14ac:dyDescent="0.3">
      <c r="A16" s="91" t="s">
        <v>1193</v>
      </c>
      <c r="B16" s="92" t="s">
        <v>1194</v>
      </c>
      <c r="C16" s="93" t="s">
        <v>1195</v>
      </c>
      <c r="D16" s="94">
        <v>0</v>
      </c>
      <c r="E16" s="93" t="s">
        <v>1196</v>
      </c>
      <c r="F16" s="93" t="s">
        <v>333</v>
      </c>
      <c r="G16" s="99">
        <v>1800</v>
      </c>
      <c r="H16" s="93">
        <v>0</v>
      </c>
      <c r="I16" s="93">
        <v>0</v>
      </c>
      <c r="J16" s="92" t="s">
        <v>1194</v>
      </c>
      <c r="K16" s="92" t="s">
        <v>1197</v>
      </c>
      <c r="L16" s="95">
        <v>0.41785323110624317</v>
      </c>
      <c r="M16" s="100" t="s">
        <v>1477</v>
      </c>
      <c r="N16" s="102">
        <f t="shared" si="0"/>
        <v>1826</v>
      </c>
      <c r="O16" s="102">
        <f t="shared" si="1"/>
        <v>763</v>
      </c>
      <c r="P16" s="103">
        <f t="shared" si="2"/>
        <v>0.41785323110624317</v>
      </c>
    </row>
    <row r="17" spans="1:16" ht="90" thickBot="1" x14ac:dyDescent="0.3">
      <c r="A17" s="91" t="s">
        <v>1198</v>
      </c>
      <c r="B17" s="92" t="s">
        <v>1199</v>
      </c>
      <c r="C17" s="93" t="s">
        <v>1200</v>
      </c>
      <c r="D17" s="94">
        <v>0</v>
      </c>
      <c r="E17" s="93" t="s">
        <v>1159</v>
      </c>
      <c r="F17" s="93" t="s">
        <v>773</v>
      </c>
      <c r="G17" s="99">
        <v>1461</v>
      </c>
      <c r="H17" s="93">
        <v>0</v>
      </c>
      <c r="I17" s="93">
        <v>0</v>
      </c>
      <c r="J17" s="92" t="s">
        <v>1199</v>
      </c>
      <c r="K17" s="92">
        <v>45567</v>
      </c>
      <c r="L17" s="95">
        <v>0.49897470950102529</v>
      </c>
      <c r="M17" s="100" t="s">
        <v>1477</v>
      </c>
      <c r="N17" s="102">
        <f t="shared" si="0"/>
        <v>1463</v>
      </c>
      <c r="O17" s="102">
        <f t="shared" si="1"/>
        <v>730</v>
      </c>
      <c r="P17" s="103">
        <f t="shared" si="2"/>
        <v>0.49897470950102529</v>
      </c>
    </row>
    <row r="18" spans="1:16" ht="90" thickBot="1" x14ac:dyDescent="0.3">
      <c r="A18" s="91" t="s">
        <v>1201</v>
      </c>
      <c r="B18" s="92" t="s">
        <v>248</v>
      </c>
      <c r="C18" s="93" t="s">
        <v>1202</v>
      </c>
      <c r="D18" s="94">
        <v>0</v>
      </c>
      <c r="E18" s="93" t="s">
        <v>1203</v>
      </c>
      <c r="F18" s="93" t="s">
        <v>1165</v>
      </c>
      <c r="G18" s="99">
        <v>730</v>
      </c>
      <c r="H18" s="93">
        <v>0</v>
      </c>
      <c r="I18" s="93">
        <v>0</v>
      </c>
      <c r="J18" s="92" t="s">
        <v>248</v>
      </c>
      <c r="K18" s="92" t="s">
        <v>1204</v>
      </c>
      <c r="L18" s="95">
        <v>0.88614540466392322</v>
      </c>
      <c r="M18" s="100" t="s">
        <v>1477</v>
      </c>
      <c r="N18" s="102">
        <f t="shared" si="0"/>
        <v>729</v>
      </c>
      <c r="O18" s="102">
        <f t="shared" si="1"/>
        <v>646</v>
      </c>
      <c r="P18" s="103">
        <f t="shared" si="2"/>
        <v>0.88614540466392322</v>
      </c>
    </row>
    <row r="19" spans="1:16" ht="64.5" thickBot="1" x14ac:dyDescent="0.3">
      <c r="A19" s="91" t="s">
        <v>1205</v>
      </c>
      <c r="B19" s="92" t="s">
        <v>246</v>
      </c>
      <c r="C19" s="93" t="s">
        <v>1206</v>
      </c>
      <c r="D19" s="94">
        <v>0</v>
      </c>
      <c r="E19" s="93" t="s">
        <v>1207</v>
      </c>
      <c r="F19" s="93" t="s">
        <v>1208</v>
      </c>
      <c r="G19" s="99">
        <v>2191</v>
      </c>
      <c r="H19" s="93">
        <v>0</v>
      </c>
      <c r="I19" s="93">
        <v>0</v>
      </c>
      <c r="J19" s="92" t="s">
        <v>246</v>
      </c>
      <c r="K19" s="92" t="s">
        <v>1209</v>
      </c>
      <c r="L19" s="95">
        <v>0.29178082191780824</v>
      </c>
      <c r="M19" s="100" t="s">
        <v>1477</v>
      </c>
      <c r="N19" s="102">
        <f t="shared" si="0"/>
        <v>2190</v>
      </c>
      <c r="O19" s="102">
        <f t="shared" si="1"/>
        <v>639</v>
      </c>
      <c r="P19" s="103">
        <f t="shared" si="2"/>
        <v>0.29178082191780824</v>
      </c>
    </row>
    <row r="20" spans="1:16" ht="64.5" thickBot="1" x14ac:dyDescent="0.3">
      <c r="A20" s="91" t="s">
        <v>1210</v>
      </c>
      <c r="B20" s="92" t="s">
        <v>246</v>
      </c>
      <c r="C20" s="93" t="s">
        <v>1211</v>
      </c>
      <c r="D20" s="94">
        <v>0</v>
      </c>
      <c r="E20" s="93" t="s">
        <v>1207</v>
      </c>
      <c r="F20" s="93" t="s">
        <v>1208</v>
      </c>
      <c r="G20" s="99">
        <v>2191</v>
      </c>
      <c r="H20" s="93">
        <v>0</v>
      </c>
      <c r="I20" s="93">
        <v>0</v>
      </c>
      <c r="J20" s="92" t="s">
        <v>246</v>
      </c>
      <c r="K20" s="92" t="s">
        <v>1209</v>
      </c>
      <c r="L20" s="95">
        <v>0.29178082191780824</v>
      </c>
      <c r="M20" s="100" t="s">
        <v>1477</v>
      </c>
      <c r="N20" s="102">
        <f t="shared" si="0"/>
        <v>2190</v>
      </c>
      <c r="O20" s="102">
        <f t="shared" si="1"/>
        <v>639</v>
      </c>
      <c r="P20" s="103">
        <f t="shared" si="2"/>
        <v>0.29178082191780824</v>
      </c>
    </row>
    <row r="21" spans="1:16" ht="64.5" thickBot="1" x14ac:dyDescent="0.3">
      <c r="A21" s="91" t="s">
        <v>1212</v>
      </c>
      <c r="B21" s="92">
        <v>44257</v>
      </c>
      <c r="C21" s="93" t="s">
        <v>1213</v>
      </c>
      <c r="D21" s="94">
        <v>0</v>
      </c>
      <c r="E21" s="93" t="s">
        <v>1214</v>
      </c>
      <c r="F21" s="93" t="s">
        <v>231</v>
      </c>
      <c r="G21" s="99">
        <v>730</v>
      </c>
      <c r="H21" s="93">
        <v>0</v>
      </c>
      <c r="I21" s="93">
        <v>0</v>
      </c>
      <c r="J21" s="92">
        <v>44257</v>
      </c>
      <c r="K21" s="92">
        <v>44986</v>
      </c>
      <c r="L21" s="95">
        <v>0.79149519890260633</v>
      </c>
      <c r="M21" s="100" t="s">
        <v>1477</v>
      </c>
      <c r="N21" s="102">
        <f t="shared" si="0"/>
        <v>729</v>
      </c>
      <c r="O21" s="102">
        <f t="shared" si="1"/>
        <v>577</v>
      </c>
      <c r="P21" s="103">
        <f t="shared" si="2"/>
        <v>0.79149519890260633</v>
      </c>
    </row>
    <row r="22" spans="1:16" ht="90" thickBot="1" x14ac:dyDescent="0.3">
      <c r="A22" s="91" t="s">
        <v>1215</v>
      </c>
      <c r="B22" s="92" t="s">
        <v>1216</v>
      </c>
      <c r="C22" s="93" t="s">
        <v>1217</v>
      </c>
      <c r="D22" s="94">
        <v>0</v>
      </c>
      <c r="E22" s="93" t="s">
        <v>1218</v>
      </c>
      <c r="F22" s="93" t="s">
        <v>1219</v>
      </c>
      <c r="G22" s="99">
        <v>730</v>
      </c>
      <c r="H22" s="93">
        <v>0</v>
      </c>
      <c r="I22" s="93">
        <v>0</v>
      </c>
      <c r="J22" s="92" t="s">
        <v>1216</v>
      </c>
      <c r="K22" s="92" t="s">
        <v>1220</v>
      </c>
      <c r="L22" s="95">
        <v>0.67489711934156382</v>
      </c>
      <c r="M22" s="100" t="s">
        <v>1477</v>
      </c>
      <c r="N22" s="102">
        <f t="shared" si="0"/>
        <v>729</v>
      </c>
      <c r="O22" s="102">
        <f t="shared" si="1"/>
        <v>492</v>
      </c>
      <c r="P22" s="103">
        <f t="shared" si="2"/>
        <v>0.67489711934156382</v>
      </c>
    </row>
    <row r="23" spans="1:16" ht="90" thickBot="1" x14ac:dyDescent="0.3">
      <c r="A23" s="91" t="s">
        <v>1221</v>
      </c>
      <c r="B23" s="92" t="s">
        <v>324</v>
      </c>
      <c r="C23" s="93" t="s">
        <v>1217</v>
      </c>
      <c r="D23" s="94">
        <v>0</v>
      </c>
      <c r="E23" s="93" t="s">
        <v>1222</v>
      </c>
      <c r="F23" s="93" t="s">
        <v>1219</v>
      </c>
      <c r="G23" s="99">
        <v>730</v>
      </c>
      <c r="H23" s="93">
        <v>0</v>
      </c>
      <c r="I23" s="93">
        <v>0</v>
      </c>
      <c r="J23" s="92" t="s">
        <v>324</v>
      </c>
      <c r="K23" s="92" t="s">
        <v>1223</v>
      </c>
      <c r="L23" s="95">
        <v>0.67626886145404663</v>
      </c>
      <c r="M23" s="100" t="s">
        <v>1477</v>
      </c>
      <c r="N23" s="102">
        <f t="shared" si="0"/>
        <v>729</v>
      </c>
      <c r="O23" s="102">
        <f t="shared" si="1"/>
        <v>493</v>
      </c>
      <c r="P23" s="103">
        <f t="shared" si="2"/>
        <v>0.67626886145404663</v>
      </c>
    </row>
    <row r="24" spans="1:16" ht="90" thickBot="1" x14ac:dyDescent="0.3">
      <c r="A24" s="91" t="s">
        <v>1224</v>
      </c>
      <c r="B24" s="92" t="s">
        <v>356</v>
      </c>
      <c r="C24" s="93" t="s">
        <v>1225</v>
      </c>
      <c r="D24" s="94">
        <v>0</v>
      </c>
      <c r="E24" s="93" t="s">
        <v>1226</v>
      </c>
      <c r="F24" s="93" t="s">
        <v>1219</v>
      </c>
      <c r="G24" s="99">
        <v>730</v>
      </c>
      <c r="H24" s="93">
        <v>0</v>
      </c>
      <c r="I24" s="93">
        <v>0</v>
      </c>
      <c r="J24" s="92" t="s">
        <v>356</v>
      </c>
      <c r="K24" s="92" t="s">
        <v>1153</v>
      </c>
      <c r="L24" s="95">
        <v>0.58024691358024694</v>
      </c>
      <c r="M24" s="100" t="s">
        <v>1477</v>
      </c>
      <c r="N24" s="102">
        <f t="shared" si="0"/>
        <v>729</v>
      </c>
      <c r="O24" s="102">
        <f t="shared" si="1"/>
        <v>423</v>
      </c>
      <c r="P24" s="103">
        <f t="shared" si="2"/>
        <v>0.58024691358024694</v>
      </c>
    </row>
    <row r="25" spans="1:16" ht="51.75" thickBot="1" x14ac:dyDescent="0.3">
      <c r="A25" s="91" t="s">
        <v>1227</v>
      </c>
      <c r="B25" s="92">
        <v>44404</v>
      </c>
      <c r="C25" s="93" t="s">
        <v>1228</v>
      </c>
      <c r="D25" s="94">
        <v>1658759199</v>
      </c>
      <c r="E25" s="93" t="s">
        <v>877</v>
      </c>
      <c r="F25" s="93" t="s">
        <v>231</v>
      </c>
      <c r="G25" s="99">
        <v>145</v>
      </c>
      <c r="H25" s="93">
        <v>0</v>
      </c>
      <c r="I25" s="93">
        <v>0</v>
      </c>
      <c r="J25" s="92">
        <v>44404</v>
      </c>
      <c r="K25" s="92">
        <v>44588</v>
      </c>
      <c r="L25" s="95">
        <v>2.3369565217391304</v>
      </c>
      <c r="M25" s="95">
        <v>0</v>
      </c>
      <c r="N25" s="102">
        <f t="shared" si="0"/>
        <v>184</v>
      </c>
      <c r="O25" s="102">
        <f t="shared" si="1"/>
        <v>430</v>
      </c>
      <c r="P25" s="103">
        <f t="shared" si="2"/>
        <v>2.3369565217391304</v>
      </c>
    </row>
    <row r="26" spans="1:16" ht="51.75" thickBot="1" x14ac:dyDescent="0.3">
      <c r="A26" s="91" t="s">
        <v>1229</v>
      </c>
      <c r="B26" s="92">
        <v>44491</v>
      </c>
      <c r="C26" s="93" t="s">
        <v>1230</v>
      </c>
      <c r="D26" s="94">
        <v>0</v>
      </c>
      <c r="E26" s="93" t="s">
        <v>1231</v>
      </c>
      <c r="F26" s="93" t="s">
        <v>231</v>
      </c>
      <c r="G26" s="99">
        <v>436</v>
      </c>
      <c r="H26" s="93">
        <v>0</v>
      </c>
      <c r="I26" s="93">
        <v>0</v>
      </c>
      <c r="J26" s="92">
        <v>44491</v>
      </c>
      <c r="K26" s="92">
        <v>44926</v>
      </c>
      <c r="L26" s="95">
        <v>0.78850574712643673</v>
      </c>
      <c r="M26" s="100" t="s">
        <v>1477</v>
      </c>
      <c r="N26" s="102">
        <f t="shared" si="0"/>
        <v>435</v>
      </c>
      <c r="O26" s="102">
        <f t="shared" si="1"/>
        <v>343</v>
      </c>
      <c r="P26" s="103">
        <f t="shared" si="2"/>
        <v>0.78850574712643673</v>
      </c>
    </row>
    <row r="27" spans="1:16" ht="115.5" thickBot="1" x14ac:dyDescent="0.3">
      <c r="A27" s="91" t="s">
        <v>1232</v>
      </c>
      <c r="B27" s="92">
        <v>44558</v>
      </c>
      <c r="C27" s="93" t="s">
        <v>1233</v>
      </c>
      <c r="D27" s="94">
        <v>0</v>
      </c>
      <c r="E27" s="93" t="s">
        <v>415</v>
      </c>
      <c r="F27" s="93" t="s">
        <v>1234</v>
      </c>
      <c r="G27" s="99">
        <v>730</v>
      </c>
      <c r="H27" s="93">
        <v>0</v>
      </c>
      <c r="I27" s="93">
        <v>0</v>
      </c>
      <c r="J27" s="92">
        <v>44558</v>
      </c>
      <c r="K27" s="92">
        <v>45287</v>
      </c>
      <c r="L27" s="95">
        <v>0.37860082304526749</v>
      </c>
      <c r="M27" s="100" t="s">
        <v>1477</v>
      </c>
      <c r="N27" s="102">
        <f t="shared" si="0"/>
        <v>729</v>
      </c>
      <c r="O27" s="102">
        <f t="shared" si="1"/>
        <v>276</v>
      </c>
      <c r="P27" s="103">
        <f t="shared" si="2"/>
        <v>0.37860082304526749</v>
      </c>
    </row>
    <row r="28" spans="1:16" ht="90" thickBot="1" x14ac:dyDescent="0.3">
      <c r="A28" s="91" t="s">
        <v>1235</v>
      </c>
      <c r="B28" s="92">
        <v>44539</v>
      </c>
      <c r="C28" s="93" t="s">
        <v>1236</v>
      </c>
      <c r="D28" s="94">
        <v>0</v>
      </c>
      <c r="E28" s="93" t="s">
        <v>1237</v>
      </c>
      <c r="F28" s="93" t="s">
        <v>1238</v>
      </c>
      <c r="G28" s="99">
        <v>724</v>
      </c>
      <c r="H28" s="93">
        <v>0</v>
      </c>
      <c r="I28" s="93">
        <v>0</v>
      </c>
      <c r="J28" s="92">
        <v>44539</v>
      </c>
      <c r="K28" s="92">
        <v>45262</v>
      </c>
      <c r="L28" s="95">
        <v>0.40802213001383125</v>
      </c>
      <c r="M28" s="100" t="s">
        <v>1477</v>
      </c>
      <c r="N28" s="102">
        <f t="shared" si="0"/>
        <v>723</v>
      </c>
      <c r="O28" s="102">
        <f t="shared" si="1"/>
        <v>295</v>
      </c>
      <c r="P28" s="103">
        <f t="shared" si="2"/>
        <v>0.40802213001383125</v>
      </c>
    </row>
    <row r="29" spans="1:16" ht="77.25" thickBot="1" x14ac:dyDescent="0.3">
      <c r="A29" s="91" t="s">
        <v>1239</v>
      </c>
      <c r="B29" s="92">
        <v>44558</v>
      </c>
      <c r="C29" s="93" t="s">
        <v>1240</v>
      </c>
      <c r="D29" s="94">
        <v>0</v>
      </c>
      <c r="E29" s="93" t="s">
        <v>1241</v>
      </c>
      <c r="F29" s="93" t="s">
        <v>1029</v>
      </c>
      <c r="G29" s="99">
        <v>4</v>
      </c>
      <c r="H29" s="93">
        <v>0</v>
      </c>
      <c r="I29" s="93">
        <v>0</v>
      </c>
      <c r="J29" s="92">
        <v>44558</v>
      </c>
      <c r="K29" s="92">
        <v>44561</v>
      </c>
      <c r="L29" s="95">
        <v>92</v>
      </c>
      <c r="M29" s="95">
        <v>0</v>
      </c>
      <c r="N29" s="102">
        <f t="shared" si="0"/>
        <v>3</v>
      </c>
      <c r="O29" s="102">
        <f t="shared" si="1"/>
        <v>276</v>
      </c>
      <c r="P29" s="103">
        <f t="shared" si="2"/>
        <v>92</v>
      </c>
    </row>
    <row r="30" spans="1:16" ht="77.25" thickBot="1" x14ac:dyDescent="0.3">
      <c r="A30" s="91" t="s">
        <v>1242</v>
      </c>
      <c r="B30" s="92">
        <v>44557</v>
      </c>
      <c r="C30" s="93" t="s">
        <v>1243</v>
      </c>
      <c r="D30" s="94">
        <v>4395000000</v>
      </c>
      <c r="E30" s="93" t="s">
        <v>1244</v>
      </c>
      <c r="F30" s="93" t="s">
        <v>183</v>
      </c>
      <c r="G30" s="99">
        <v>5</v>
      </c>
      <c r="H30" s="93">
        <v>0</v>
      </c>
      <c r="I30" s="93">
        <v>0</v>
      </c>
      <c r="J30" s="92">
        <v>44557</v>
      </c>
      <c r="K30" s="92">
        <v>44561</v>
      </c>
      <c r="L30" s="95">
        <v>69.25</v>
      </c>
      <c r="M30" s="95">
        <v>0</v>
      </c>
      <c r="N30" s="102">
        <f t="shared" si="0"/>
        <v>4</v>
      </c>
      <c r="O30" s="102">
        <f t="shared" si="1"/>
        <v>277</v>
      </c>
      <c r="P30" s="103">
        <f t="shared" si="2"/>
        <v>69.25</v>
      </c>
    </row>
    <row r="31" spans="1:16" ht="179.25" thickBot="1" x14ac:dyDescent="0.3">
      <c r="A31" s="91" t="s">
        <v>1245</v>
      </c>
      <c r="B31" s="92">
        <v>44559</v>
      </c>
      <c r="C31" s="93" t="s">
        <v>1246</v>
      </c>
      <c r="D31" s="94">
        <v>0</v>
      </c>
      <c r="E31" s="93" t="s">
        <v>1247</v>
      </c>
      <c r="F31" s="93" t="s">
        <v>1238</v>
      </c>
      <c r="G31" s="99">
        <v>3451</v>
      </c>
      <c r="H31" s="93">
        <v>0</v>
      </c>
      <c r="I31" s="93">
        <v>0</v>
      </c>
      <c r="J31" s="92">
        <v>44559</v>
      </c>
      <c r="K31" s="92">
        <v>48009</v>
      </c>
      <c r="L31" s="95">
        <v>7.9710144927536225E-2</v>
      </c>
      <c r="M31" s="100" t="s">
        <v>1477</v>
      </c>
      <c r="N31" s="102">
        <f t="shared" si="0"/>
        <v>3450</v>
      </c>
      <c r="O31" s="102">
        <f t="shared" si="1"/>
        <v>275</v>
      </c>
      <c r="P31" s="103">
        <f t="shared" si="2"/>
        <v>7.9710144927536225E-2</v>
      </c>
    </row>
    <row r="32" spans="1:16" ht="115.5" thickBot="1" x14ac:dyDescent="0.3">
      <c r="A32" s="91" t="s">
        <v>1248</v>
      </c>
      <c r="B32" s="92">
        <v>44560</v>
      </c>
      <c r="C32" s="93" t="s">
        <v>1249</v>
      </c>
      <c r="D32" s="94">
        <v>0</v>
      </c>
      <c r="E32" s="93" t="s">
        <v>1250</v>
      </c>
      <c r="F32" s="93" t="s">
        <v>1251</v>
      </c>
      <c r="G32" s="99">
        <v>730</v>
      </c>
      <c r="H32" s="93">
        <v>0</v>
      </c>
      <c r="I32" s="93">
        <v>0</v>
      </c>
      <c r="J32" s="92">
        <v>44560</v>
      </c>
      <c r="K32" s="92">
        <v>45289</v>
      </c>
      <c r="L32" s="95">
        <v>0.37585733882030176</v>
      </c>
      <c r="M32" s="100" t="s">
        <v>1477</v>
      </c>
      <c r="N32" s="102">
        <f t="shared" si="0"/>
        <v>729</v>
      </c>
      <c r="O32" s="102">
        <f t="shared" si="1"/>
        <v>274</v>
      </c>
      <c r="P32" s="103">
        <f t="shared" si="2"/>
        <v>0.37585733882030176</v>
      </c>
    </row>
    <row r="33" spans="1:16" ht="77.25" thickBot="1" x14ac:dyDescent="0.3">
      <c r="A33" s="91" t="s">
        <v>1252</v>
      </c>
      <c r="B33" s="92">
        <v>44560</v>
      </c>
      <c r="C33" s="93" t="s">
        <v>1253</v>
      </c>
      <c r="D33" s="94">
        <v>28245279859</v>
      </c>
      <c r="E33" s="93" t="s">
        <v>1254</v>
      </c>
      <c r="F33" s="93" t="s">
        <v>1255</v>
      </c>
      <c r="G33" s="99">
        <v>581</v>
      </c>
      <c r="H33" s="93">
        <v>0</v>
      </c>
      <c r="I33" s="93">
        <v>0</v>
      </c>
      <c r="J33" s="92">
        <v>44560</v>
      </c>
      <c r="K33" s="92">
        <v>45140</v>
      </c>
      <c r="L33" s="95">
        <v>0.47241379310344828</v>
      </c>
      <c r="M33" s="95">
        <v>0</v>
      </c>
      <c r="N33" s="102">
        <f t="shared" si="0"/>
        <v>580</v>
      </c>
      <c r="O33" s="102">
        <f t="shared" si="1"/>
        <v>274</v>
      </c>
      <c r="P33" s="103">
        <f t="shared" si="2"/>
        <v>0.47241379310344828</v>
      </c>
    </row>
    <row r="34" spans="1:16" ht="64.5" thickBot="1" x14ac:dyDescent="0.3">
      <c r="A34" s="91" t="s">
        <v>1256</v>
      </c>
      <c r="B34" s="92">
        <v>44696</v>
      </c>
      <c r="C34" s="93" t="s">
        <v>1257</v>
      </c>
      <c r="D34" s="94">
        <v>0</v>
      </c>
      <c r="E34" s="93" t="s">
        <v>1258</v>
      </c>
      <c r="F34" s="93" t="s">
        <v>313</v>
      </c>
      <c r="G34" s="99">
        <v>731</v>
      </c>
      <c r="H34" s="93">
        <v>0</v>
      </c>
      <c r="I34" s="93">
        <v>0</v>
      </c>
      <c r="J34" s="92">
        <v>44697</v>
      </c>
      <c r="K34" s="92">
        <v>45427</v>
      </c>
      <c r="L34" s="95">
        <v>0.18767123287671234</v>
      </c>
      <c r="M34" s="100" t="s">
        <v>1477</v>
      </c>
      <c r="N34" s="102">
        <f t="shared" si="0"/>
        <v>730</v>
      </c>
      <c r="O34" s="102">
        <f t="shared" si="1"/>
        <v>137</v>
      </c>
      <c r="P34" s="103">
        <f t="shared" si="2"/>
        <v>0.18767123287671234</v>
      </c>
    </row>
    <row r="35" spans="1:16" ht="102.75" thickBot="1" x14ac:dyDescent="0.3">
      <c r="A35" s="91" t="s">
        <v>1259</v>
      </c>
      <c r="B35" s="92">
        <v>44755</v>
      </c>
      <c r="C35" s="93" t="s">
        <v>1260</v>
      </c>
      <c r="D35" s="94">
        <v>0</v>
      </c>
      <c r="E35" s="93" t="s">
        <v>1261</v>
      </c>
      <c r="F35" s="93" t="s">
        <v>1234</v>
      </c>
      <c r="G35" s="99">
        <v>720</v>
      </c>
      <c r="H35" s="93">
        <v>0</v>
      </c>
      <c r="I35" s="93">
        <v>0</v>
      </c>
      <c r="J35" s="92">
        <v>44755</v>
      </c>
      <c r="K35" s="92">
        <v>45485</v>
      </c>
      <c r="L35" s="95">
        <v>0.10821917808219178</v>
      </c>
      <c r="M35" s="100" t="s">
        <v>1477</v>
      </c>
      <c r="N35" s="102">
        <f t="shared" si="0"/>
        <v>730</v>
      </c>
      <c r="O35" s="102">
        <f t="shared" si="1"/>
        <v>79</v>
      </c>
      <c r="P35" s="103">
        <f t="shared" si="2"/>
        <v>0.10821917808219178</v>
      </c>
    </row>
    <row r="36" spans="1:16" ht="102.75" thickBot="1" x14ac:dyDescent="0.3">
      <c r="A36" s="91" t="s">
        <v>1262</v>
      </c>
      <c r="B36" s="92">
        <v>44755</v>
      </c>
      <c r="C36" s="93" t="s">
        <v>1260</v>
      </c>
      <c r="D36" s="94">
        <v>0</v>
      </c>
      <c r="E36" s="93" t="s">
        <v>1263</v>
      </c>
      <c r="F36" s="93" t="s">
        <v>1234</v>
      </c>
      <c r="G36" s="99">
        <v>1095</v>
      </c>
      <c r="H36" s="93">
        <v>0</v>
      </c>
      <c r="I36" s="93">
        <v>0</v>
      </c>
      <c r="J36" s="92">
        <v>44755</v>
      </c>
      <c r="K36" s="92">
        <v>45850</v>
      </c>
      <c r="L36" s="95">
        <v>7.2146118721461192E-2</v>
      </c>
      <c r="M36" s="100" t="s">
        <v>1477</v>
      </c>
      <c r="N36" s="102">
        <f t="shared" si="0"/>
        <v>1095</v>
      </c>
      <c r="O36" s="102">
        <f t="shared" si="1"/>
        <v>79</v>
      </c>
      <c r="P36" s="103">
        <f t="shared" si="2"/>
        <v>7.2146118721461192E-2</v>
      </c>
    </row>
    <row r="37" spans="1:16" ht="102.75" thickBot="1" x14ac:dyDescent="0.3">
      <c r="A37" s="91" t="s">
        <v>1264</v>
      </c>
      <c r="B37" s="92">
        <v>44768</v>
      </c>
      <c r="C37" s="93" t="s">
        <v>1260</v>
      </c>
      <c r="D37" s="94">
        <v>0</v>
      </c>
      <c r="E37" s="93" t="s">
        <v>1265</v>
      </c>
      <c r="F37" s="93" t="s">
        <v>1234</v>
      </c>
      <c r="G37" s="99">
        <v>730</v>
      </c>
      <c r="H37" s="93">
        <v>0</v>
      </c>
      <c r="I37" s="93">
        <v>0</v>
      </c>
      <c r="J37" s="92">
        <v>44768</v>
      </c>
      <c r="K37" s="92">
        <v>45500</v>
      </c>
      <c r="L37" s="95">
        <v>9.0163934426229511E-2</v>
      </c>
      <c r="M37" s="100" t="s">
        <v>1477</v>
      </c>
      <c r="N37" s="102">
        <f t="shared" si="0"/>
        <v>732</v>
      </c>
      <c r="O37" s="102">
        <f t="shared" si="1"/>
        <v>66</v>
      </c>
      <c r="P37" s="103">
        <f t="shared" si="2"/>
        <v>9.0163934426229511E-2</v>
      </c>
    </row>
    <row r="38" spans="1:16" ht="102.75" thickBot="1" x14ac:dyDescent="0.3">
      <c r="A38" s="91" t="s">
        <v>1266</v>
      </c>
      <c r="B38" s="92">
        <v>44770</v>
      </c>
      <c r="C38" s="93" t="s">
        <v>1267</v>
      </c>
      <c r="D38" s="94">
        <v>0</v>
      </c>
      <c r="E38" s="93" t="s">
        <v>1164</v>
      </c>
      <c r="F38" s="93" t="s">
        <v>1234</v>
      </c>
      <c r="G38" s="99">
        <v>730</v>
      </c>
      <c r="H38" s="93">
        <v>0</v>
      </c>
      <c r="I38" s="93">
        <v>0</v>
      </c>
      <c r="J38" s="92">
        <v>44770</v>
      </c>
      <c r="K38" s="92">
        <v>45500</v>
      </c>
      <c r="L38" s="95">
        <v>8.7671232876712329E-2</v>
      </c>
      <c r="M38" s="100" t="s">
        <v>1477</v>
      </c>
      <c r="N38" s="102">
        <f t="shared" si="0"/>
        <v>730</v>
      </c>
      <c r="O38" s="102">
        <f t="shared" si="1"/>
        <v>64</v>
      </c>
      <c r="P38" s="103">
        <f t="shared" si="2"/>
        <v>8.7671232876712329E-2</v>
      </c>
    </row>
    <row r="39" spans="1:16" ht="26.25" thickBot="1" x14ac:dyDescent="0.3">
      <c r="A39" s="96" t="s">
        <v>1434</v>
      </c>
      <c r="B39" s="92">
        <v>44790</v>
      </c>
      <c r="C39" s="93" t="s">
        <v>1440</v>
      </c>
      <c r="D39" s="94">
        <v>370000000</v>
      </c>
      <c r="E39" s="93" t="s">
        <v>355</v>
      </c>
      <c r="F39" s="97" t="s">
        <v>1446</v>
      </c>
      <c r="G39" s="99">
        <v>107</v>
      </c>
      <c r="H39" s="93">
        <v>0</v>
      </c>
      <c r="I39" s="93">
        <v>0</v>
      </c>
      <c r="J39" s="92">
        <v>44790</v>
      </c>
      <c r="K39" s="92">
        <v>44925</v>
      </c>
      <c r="L39" s="95">
        <v>0.32592592592592595</v>
      </c>
      <c r="M39" s="95">
        <v>0</v>
      </c>
      <c r="N39" s="102">
        <f t="shared" si="0"/>
        <v>135</v>
      </c>
      <c r="O39" s="102">
        <f t="shared" si="1"/>
        <v>44</v>
      </c>
      <c r="P39" s="103">
        <f t="shared" si="2"/>
        <v>0.32592592592592595</v>
      </c>
    </row>
    <row r="40" spans="1:16" ht="102.75" thickBot="1" x14ac:dyDescent="0.3">
      <c r="A40" s="96" t="s">
        <v>1435</v>
      </c>
      <c r="B40" s="92">
        <v>44781</v>
      </c>
      <c r="C40" s="93" t="s">
        <v>1441</v>
      </c>
      <c r="D40" s="94">
        <v>0</v>
      </c>
      <c r="E40" s="93" t="s">
        <v>43</v>
      </c>
      <c r="F40" s="93" t="s">
        <v>1444</v>
      </c>
      <c r="G40" s="99">
        <v>730</v>
      </c>
      <c r="H40" s="93">
        <v>0</v>
      </c>
      <c r="I40" s="93">
        <v>0</v>
      </c>
      <c r="J40" s="92">
        <v>44781</v>
      </c>
      <c r="K40" s="92">
        <v>45511</v>
      </c>
      <c r="L40" s="95">
        <v>7.260273972602739E-2</v>
      </c>
      <c r="M40" s="100" t="s">
        <v>1477</v>
      </c>
      <c r="N40" s="102">
        <f t="shared" si="0"/>
        <v>730</v>
      </c>
      <c r="O40" s="102">
        <f t="shared" si="1"/>
        <v>53</v>
      </c>
      <c r="P40" s="103">
        <f t="shared" si="2"/>
        <v>7.260273972602739E-2</v>
      </c>
    </row>
    <row r="41" spans="1:16" ht="102.75" thickBot="1" x14ac:dyDescent="0.3">
      <c r="A41" s="96" t="s">
        <v>1436</v>
      </c>
      <c r="B41" s="92">
        <v>44782</v>
      </c>
      <c r="C41" s="93" t="s">
        <v>1442</v>
      </c>
      <c r="D41" s="94">
        <v>0</v>
      </c>
      <c r="E41" s="93" t="s">
        <v>1438</v>
      </c>
      <c r="F41" s="93" t="s">
        <v>1234</v>
      </c>
      <c r="G41" s="99">
        <v>730</v>
      </c>
      <c r="H41" s="93">
        <v>0</v>
      </c>
      <c r="I41" s="93">
        <v>0</v>
      </c>
      <c r="J41" s="92">
        <v>44782</v>
      </c>
      <c r="K41" s="92">
        <v>45512</v>
      </c>
      <c r="L41" s="95">
        <v>7.1232876712328766E-2</v>
      </c>
      <c r="M41" s="100" t="s">
        <v>1477</v>
      </c>
      <c r="N41" s="102">
        <f t="shared" si="0"/>
        <v>730</v>
      </c>
      <c r="O41" s="102">
        <f t="shared" si="1"/>
        <v>52</v>
      </c>
      <c r="P41" s="103">
        <f t="shared" si="2"/>
        <v>7.1232876712328766E-2</v>
      </c>
    </row>
    <row r="42" spans="1:16" ht="51.75" thickBot="1" x14ac:dyDescent="0.3">
      <c r="A42" s="96" t="s">
        <v>1437</v>
      </c>
      <c r="B42" s="92">
        <v>44792</v>
      </c>
      <c r="C42" s="93" t="s">
        <v>1443</v>
      </c>
      <c r="D42" s="94">
        <v>606844831</v>
      </c>
      <c r="E42" s="93" t="s">
        <v>1439</v>
      </c>
      <c r="F42" s="93" t="s">
        <v>1445</v>
      </c>
      <c r="G42" s="99">
        <v>130</v>
      </c>
      <c r="H42" s="93">
        <v>0</v>
      </c>
      <c r="I42" s="93">
        <v>0</v>
      </c>
      <c r="J42" s="92">
        <v>44796</v>
      </c>
      <c r="K42" s="92">
        <v>44926</v>
      </c>
      <c r="L42" s="95">
        <v>0.29230769230769232</v>
      </c>
      <c r="M42" s="95">
        <v>0</v>
      </c>
      <c r="N42" s="102">
        <f t="shared" si="0"/>
        <v>130</v>
      </c>
      <c r="O42" s="102">
        <f t="shared" si="1"/>
        <v>38</v>
      </c>
      <c r="P42" s="103">
        <f t="shared" si="2"/>
        <v>0.29230769230769232</v>
      </c>
    </row>
    <row r="43" spans="1:16" x14ac:dyDescent="0.25">
      <c r="A43" s="2" t="s">
        <v>15</v>
      </c>
      <c r="B43" s="2" t="s">
        <v>15</v>
      </c>
      <c r="C43" s="2" t="s">
        <v>15</v>
      </c>
      <c r="D43" s="14" t="s">
        <v>15</v>
      </c>
      <c r="E43" s="2" t="s">
        <v>15</v>
      </c>
      <c r="F43" s="2" t="s">
        <v>15</v>
      </c>
      <c r="G43" s="2" t="s">
        <v>15</v>
      </c>
      <c r="H43" s="2" t="s">
        <v>15</v>
      </c>
      <c r="I43" s="2" t="s">
        <v>15</v>
      </c>
      <c r="J43" s="2" t="s">
        <v>15</v>
      </c>
      <c r="K43" s="2" t="s">
        <v>15</v>
      </c>
      <c r="L43" s="2" t="s">
        <v>15</v>
      </c>
      <c r="M43" s="2" t="s">
        <v>15</v>
      </c>
    </row>
    <row r="44" spans="1:16" x14ac:dyDescent="0.25">
      <c r="A44" s="2" t="s">
        <v>15</v>
      </c>
      <c r="B44" s="2" t="s">
        <v>15</v>
      </c>
      <c r="C44" s="2" t="s">
        <v>15</v>
      </c>
      <c r="D44" s="14" t="s">
        <v>15</v>
      </c>
      <c r="E44" s="2"/>
      <c r="F44" s="2" t="s">
        <v>15</v>
      </c>
      <c r="G44" s="2" t="s">
        <v>15</v>
      </c>
      <c r="H44" s="2" t="s">
        <v>15</v>
      </c>
      <c r="I44" s="2" t="s">
        <v>15</v>
      </c>
      <c r="J44" s="2" t="s">
        <v>15</v>
      </c>
      <c r="K44" s="2" t="s">
        <v>15</v>
      </c>
      <c r="L44" s="2" t="s">
        <v>15</v>
      </c>
      <c r="M44" s="2" t="s">
        <v>15</v>
      </c>
    </row>
    <row r="351034" spans="1:10" ht="90" x14ac:dyDescent="0.25">
      <c r="A351034" s="74" t="s">
        <v>14</v>
      </c>
      <c r="B351034" s="74" t="s">
        <v>1145</v>
      </c>
      <c r="C351034" s="74" t="s">
        <v>413</v>
      </c>
      <c r="D351034" s="98" t="s">
        <v>60</v>
      </c>
      <c r="E351034" s="74" t="s">
        <v>27</v>
      </c>
      <c r="F351034" s="74" t="s">
        <v>1030</v>
      </c>
      <c r="G351034" s="15" t="s">
        <v>133</v>
      </c>
      <c r="H351034" s="74" t="s">
        <v>24</v>
      </c>
      <c r="I351034" s="74" t="s">
        <v>24</v>
      </c>
      <c r="J351034" s="15" t="s">
        <v>111</v>
      </c>
    </row>
    <row r="351035" spans="1:10" ht="135" x14ac:dyDescent="0.25">
      <c r="A351035" s="74" t="s">
        <v>22</v>
      </c>
      <c r="B351035" s="74" t="s">
        <v>1268</v>
      </c>
      <c r="C351035" s="74" t="s">
        <v>223</v>
      </c>
      <c r="D351035" s="98" t="s">
        <v>25</v>
      </c>
      <c r="E351035" s="74" t="s">
        <v>1032</v>
      </c>
      <c r="F351035" s="74" t="s">
        <v>28</v>
      </c>
      <c r="G351035" s="15" t="s">
        <v>29</v>
      </c>
      <c r="H351035" s="74" t="s">
        <v>149</v>
      </c>
      <c r="I351035" s="74" t="s">
        <v>1269</v>
      </c>
      <c r="J351035" s="15" t="s">
        <v>34</v>
      </c>
    </row>
    <row r="351036" spans="1:10" ht="150" x14ac:dyDescent="0.25">
      <c r="B351036" s="74" t="s">
        <v>51</v>
      </c>
      <c r="C351036" s="74" t="s">
        <v>236</v>
      </c>
      <c r="D351036" s="98" t="s">
        <v>74</v>
      </c>
      <c r="E351036" s="74" t="s">
        <v>1034</v>
      </c>
      <c r="F351036" s="74" t="s">
        <v>1035</v>
      </c>
      <c r="G351036" s="15" t="s">
        <v>916</v>
      </c>
      <c r="H351036" s="74" t="s">
        <v>31</v>
      </c>
      <c r="I351036" s="74" t="s">
        <v>31</v>
      </c>
      <c r="J351036" s="15" t="s">
        <v>53</v>
      </c>
    </row>
    <row r="351037" spans="1:10" ht="255" x14ac:dyDescent="0.25">
      <c r="C351037" s="74" t="s">
        <v>1036</v>
      </c>
      <c r="D351037" s="98" t="s">
        <v>42</v>
      </c>
      <c r="E351037" s="74" t="s">
        <v>1039</v>
      </c>
      <c r="F351037" s="74" t="s">
        <v>1040</v>
      </c>
      <c r="G351037" s="15" t="s">
        <v>1037</v>
      </c>
      <c r="H351037" s="74" t="s">
        <v>1038</v>
      </c>
      <c r="I351037" s="74" t="s">
        <v>1270</v>
      </c>
      <c r="J351037" s="15" t="s">
        <v>161</v>
      </c>
    </row>
    <row r="351038" spans="1:10" ht="60" x14ac:dyDescent="0.25">
      <c r="C351038" s="74" t="s">
        <v>18</v>
      </c>
      <c r="D351038" s="98" t="s">
        <v>102</v>
      </c>
      <c r="E351038" s="74" t="s">
        <v>1041</v>
      </c>
      <c r="F351038" s="74" t="s">
        <v>882</v>
      </c>
      <c r="H351038" s="74" t="s">
        <v>30</v>
      </c>
    </row>
    <row r="351039" spans="1:10" ht="30" x14ac:dyDescent="0.25">
      <c r="C351039" s="74" t="s">
        <v>38</v>
      </c>
      <c r="D351039" s="98" t="s">
        <v>174</v>
      </c>
      <c r="E351039" s="74" t="s">
        <v>50</v>
      </c>
      <c r="F351039" s="74" t="s">
        <v>1042</v>
      </c>
    </row>
    <row r="351040" spans="1:10" ht="45" x14ac:dyDescent="0.25">
      <c r="C351040" s="74" t="s">
        <v>216</v>
      </c>
      <c r="D351040" s="98" t="s">
        <v>91</v>
      </c>
      <c r="F351040" s="74" t="s">
        <v>1043</v>
      </c>
    </row>
    <row r="351041" spans="3:6" x14ac:dyDescent="0.25">
      <c r="C351041" s="74" t="s">
        <v>1044</v>
      </c>
      <c r="D351041" s="98" t="s">
        <v>97</v>
      </c>
      <c r="F351041" s="74" t="s">
        <v>1045</v>
      </c>
    </row>
    <row r="351042" spans="3:6" ht="30" x14ac:dyDescent="0.25">
      <c r="C351042" s="74" t="s">
        <v>1046</v>
      </c>
      <c r="D351042" s="98" t="s">
        <v>68</v>
      </c>
      <c r="F351042" s="74" t="s">
        <v>1047</v>
      </c>
    </row>
    <row r="351043" spans="3:6" x14ac:dyDescent="0.25">
      <c r="C351043" s="74" t="s">
        <v>1048</v>
      </c>
      <c r="D351043" s="98" t="s">
        <v>48</v>
      </c>
      <c r="F351043" s="74" t="s">
        <v>1049</v>
      </c>
    </row>
    <row r="351044" spans="3:6" ht="120" x14ac:dyDescent="0.25">
      <c r="C351044" s="74" t="s">
        <v>1050</v>
      </c>
      <c r="D351044" s="98" t="s">
        <v>1051</v>
      </c>
      <c r="F351044" s="74" t="s">
        <v>1052</v>
      </c>
    </row>
    <row r="351045" spans="3:6" ht="30" x14ac:dyDescent="0.25">
      <c r="C351045" s="74" t="s">
        <v>1053</v>
      </c>
      <c r="F351045" s="74" t="s">
        <v>1054</v>
      </c>
    </row>
    <row r="351046" spans="3:6" ht="30" x14ac:dyDescent="0.25">
      <c r="C351046" s="74" t="s">
        <v>1055</v>
      </c>
      <c r="F351046" s="74" t="s">
        <v>1056</v>
      </c>
    </row>
    <row r="351047" spans="3:6" ht="45" x14ac:dyDescent="0.25">
      <c r="C351047" s="74" t="s">
        <v>1057</v>
      </c>
      <c r="F351047" s="74" t="s">
        <v>1058</v>
      </c>
    </row>
    <row r="351048" spans="3:6" ht="45" x14ac:dyDescent="0.25">
      <c r="C351048" s="74" t="s">
        <v>1059</v>
      </c>
      <c r="F351048" s="74" t="s">
        <v>1060</v>
      </c>
    </row>
    <row r="351049" spans="3:6" ht="45" x14ac:dyDescent="0.25">
      <c r="C351049" s="74" t="s">
        <v>1061</v>
      </c>
      <c r="F351049" s="74" t="s">
        <v>1062</v>
      </c>
    </row>
    <row r="351050" spans="3:6" ht="45" x14ac:dyDescent="0.25">
      <c r="C351050" s="74" t="s">
        <v>1063</v>
      </c>
      <c r="F351050" s="74" t="s">
        <v>1064</v>
      </c>
    </row>
    <row r="351051" spans="3:6" ht="30" x14ac:dyDescent="0.25">
      <c r="C351051" s="74" t="s">
        <v>1065</v>
      </c>
      <c r="F351051" s="74" t="s">
        <v>1066</v>
      </c>
    </row>
    <row r="351052" spans="3:6" ht="45" x14ac:dyDescent="0.25">
      <c r="C351052" s="74" t="s">
        <v>1067</v>
      </c>
      <c r="F351052" s="74" t="s">
        <v>1068</v>
      </c>
    </row>
    <row r="351053" spans="3:6" ht="45" x14ac:dyDescent="0.25">
      <c r="C351053" s="74" t="s">
        <v>1069</v>
      </c>
      <c r="F351053" s="74" t="s">
        <v>1070</v>
      </c>
    </row>
    <row r="351054" spans="3:6" ht="45" x14ac:dyDescent="0.25">
      <c r="C351054" s="74" t="s">
        <v>1071</v>
      </c>
      <c r="F351054" s="74" t="s">
        <v>1072</v>
      </c>
    </row>
    <row r="351055" spans="3:6" ht="60" x14ac:dyDescent="0.25">
      <c r="C351055" s="74" t="s">
        <v>1073</v>
      </c>
      <c r="F351055" s="74" t="s">
        <v>1074</v>
      </c>
    </row>
    <row r="351056" spans="3:6" ht="45" x14ac:dyDescent="0.25">
      <c r="C351056" s="74" t="s">
        <v>1075</v>
      </c>
      <c r="F351056" s="74" t="s">
        <v>1076</v>
      </c>
    </row>
    <row r="351057" spans="3:6" ht="30" x14ac:dyDescent="0.25">
      <c r="C351057" s="74" t="s">
        <v>1077</v>
      </c>
      <c r="F351057" s="74" t="s">
        <v>1078</v>
      </c>
    </row>
    <row r="351058" spans="3:6" ht="45" x14ac:dyDescent="0.25">
      <c r="C351058" s="74" t="s">
        <v>1079</v>
      </c>
      <c r="F351058" s="74" t="s">
        <v>1080</v>
      </c>
    </row>
    <row r="351059" spans="3:6" ht="45" x14ac:dyDescent="0.25">
      <c r="C351059" s="74" t="s">
        <v>1081</v>
      </c>
      <c r="F351059" s="74" t="s">
        <v>1082</v>
      </c>
    </row>
    <row r="351060" spans="3:6" ht="45" x14ac:dyDescent="0.25">
      <c r="C351060" s="74" t="s">
        <v>1083</v>
      </c>
      <c r="F351060" s="74" t="s">
        <v>1084</v>
      </c>
    </row>
    <row r="351061" spans="3:6" ht="30" x14ac:dyDescent="0.25">
      <c r="C351061" s="74" t="s">
        <v>1085</v>
      </c>
      <c r="F351061" s="74" t="s">
        <v>1086</v>
      </c>
    </row>
    <row r="351062" spans="3:6" ht="30" x14ac:dyDescent="0.25">
      <c r="C351062" s="74" t="s">
        <v>1087</v>
      </c>
      <c r="F351062" s="74" t="s">
        <v>416</v>
      </c>
    </row>
    <row r="351063" spans="3:6" ht="30" x14ac:dyDescent="0.25">
      <c r="C351063" s="74" t="s">
        <v>1088</v>
      </c>
      <c r="F351063" s="74" t="s">
        <v>470</v>
      </c>
    </row>
    <row r="351064" spans="3:6" ht="45" x14ac:dyDescent="0.25">
      <c r="C351064" s="74" t="s">
        <v>1089</v>
      </c>
      <c r="F351064" s="74" t="s">
        <v>1090</v>
      </c>
    </row>
    <row r="351065" spans="3:6" ht="30" x14ac:dyDescent="0.25">
      <c r="C351065" s="74" t="s">
        <v>1091</v>
      </c>
      <c r="F351065" s="74" t="s">
        <v>1092</v>
      </c>
    </row>
    <row r="351066" spans="3:6" x14ac:dyDescent="0.25">
      <c r="C351066" s="74" t="s">
        <v>1093</v>
      </c>
      <c r="F351066" s="74" t="s">
        <v>155</v>
      </c>
    </row>
    <row r="351067" spans="3:6" ht="45" x14ac:dyDescent="0.25">
      <c r="C351067" s="74" t="s">
        <v>1094</v>
      </c>
      <c r="F351067" s="74" t="s">
        <v>520</v>
      </c>
    </row>
    <row r="351068" spans="3:6" ht="45" x14ac:dyDescent="0.25">
      <c r="C351068" s="74" t="s">
        <v>1095</v>
      </c>
      <c r="F351068" s="74" t="s">
        <v>1096</v>
      </c>
    </row>
    <row r="351069" spans="3:6" ht="45" x14ac:dyDescent="0.25">
      <c r="C351069" s="74" t="s">
        <v>1097</v>
      </c>
      <c r="F351069" s="74" t="s">
        <v>1098</v>
      </c>
    </row>
    <row r="351070" spans="3:6" ht="45" x14ac:dyDescent="0.25">
      <c r="C351070" s="74" t="s">
        <v>1099</v>
      </c>
      <c r="F351070" s="74" t="s">
        <v>1100</v>
      </c>
    </row>
    <row r="351071" spans="3:6" ht="45" x14ac:dyDescent="0.25">
      <c r="C351071" s="74" t="s">
        <v>1101</v>
      </c>
      <c r="F351071" s="74" t="s">
        <v>1102</v>
      </c>
    </row>
    <row r="351072" spans="3:6" ht="30" x14ac:dyDescent="0.25">
      <c r="C351072" s="74" t="s">
        <v>1103</v>
      </c>
      <c r="F351072" s="74" t="s">
        <v>1104</v>
      </c>
    </row>
    <row r="351073" spans="3:6" ht="45" x14ac:dyDescent="0.25">
      <c r="C351073" s="74" t="s">
        <v>1105</v>
      </c>
      <c r="F351073" s="74" t="s">
        <v>1106</v>
      </c>
    </row>
    <row r="351074" spans="3:6" ht="30" x14ac:dyDescent="0.25">
      <c r="C351074" s="74" t="s">
        <v>1107</v>
      </c>
      <c r="F351074" s="74" t="s">
        <v>1108</v>
      </c>
    </row>
    <row r="351075" spans="3:6" ht="45" x14ac:dyDescent="0.25">
      <c r="C351075" s="74" t="s">
        <v>1109</v>
      </c>
      <c r="F351075" s="74" t="s">
        <v>1110</v>
      </c>
    </row>
    <row r="351076" spans="3:6" ht="45" x14ac:dyDescent="0.25">
      <c r="C351076" s="74" t="s">
        <v>1111</v>
      </c>
      <c r="F351076" s="74" t="s">
        <v>1112</v>
      </c>
    </row>
    <row r="351077" spans="3:6" ht="45" x14ac:dyDescent="0.25">
      <c r="C351077" s="74" t="s">
        <v>1113</v>
      </c>
      <c r="F351077" s="74" t="s">
        <v>1114</v>
      </c>
    </row>
    <row r="351078" spans="3:6" ht="30" x14ac:dyDescent="0.25">
      <c r="C351078" s="74" t="s">
        <v>1115</v>
      </c>
      <c r="F351078" s="74" t="s">
        <v>1116</v>
      </c>
    </row>
    <row r="351079" spans="3:6" ht="45" x14ac:dyDescent="0.25">
      <c r="C351079" s="74" t="s">
        <v>1117</v>
      </c>
      <c r="F351079" s="74" t="s">
        <v>1118</v>
      </c>
    </row>
    <row r="351080" spans="3:6" ht="45" x14ac:dyDescent="0.25">
      <c r="C351080" s="74" t="s">
        <v>1119</v>
      </c>
      <c r="F351080" s="74" t="s">
        <v>1120</v>
      </c>
    </row>
    <row r="351081" spans="3:6" ht="45" x14ac:dyDescent="0.25">
      <c r="C351081" s="74" t="s">
        <v>1121</v>
      </c>
      <c r="F351081" s="74" t="s">
        <v>1122</v>
      </c>
    </row>
    <row r="351082" spans="3:6" ht="45" x14ac:dyDescent="0.25">
      <c r="C351082" s="74" t="s">
        <v>1123</v>
      </c>
      <c r="F351082" s="74" t="s">
        <v>1124</v>
      </c>
    </row>
    <row r="351083" spans="3:6" ht="30" x14ac:dyDescent="0.25">
      <c r="C351083" s="74" t="s">
        <v>1125</v>
      </c>
      <c r="F351083" s="74" t="s">
        <v>1126</v>
      </c>
    </row>
    <row r="351084" spans="3:6" ht="60" x14ac:dyDescent="0.25">
      <c r="C351084" s="74" t="s">
        <v>1127</v>
      </c>
      <c r="F351084" s="74" t="s">
        <v>1128</v>
      </c>
    </row>
    <row r="351085" spans="3:6" ht="60" x14ac:dyDescent="0.25">
      <c r="F351085" s="74" t="s">
        <v>1129</v>
      </c>
    </row>
    <row r="351086" spans="3:6" ht="45" x14ac:dyDescent="0.25">
      <c r="F351086" s="74" t="s">
        <v>1130</v>
      </c>
    </row>
    <row r="351087" spans="3:6" ht="45" x14ac:dyDescent="0.25">
      <c r="F351087" s="74" t="s">
        <v>1131</v>
      </c>
    </row>
    <row r="351088" spans="3:6" ht="60" x14ac:dyDescent="0.25">
      <c r="F351088" s="74" t="s">
        <v>51</v>
      </c>
    </row>
  </sheetData>
  <autoFilter ref="A2:M44" xr:uid="{600ED365-4DA5-4AD8-8964-ABC0FC3B91FB}"/>
  <mergeCells count="1">
    <mergeCell ref="A1:E1"/>
  </mergeCells>
  <phoneticPr fontId="4" type="noConversion"/>
  <dataValidations count="13">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26:A42 A4:A24"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26:B42 B4:B24"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26:C42 C4:C24"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26:D42 D4:D24"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26:E42 E4:E24"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F26:F42 F4:F24"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G26:G42 G4:G24"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26:H42 H4:H24"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26:I42 I4:I24"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J26:J42 J4:J24"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K26:K42 K4:K24"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L17:L18 L15 L21:L24 L26:L42 L4:L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5 M29:M30 M33 M42 M39" xr:uid="{00000000-0002-0000-0300-00001B000000}">
      <formula1>-9223372036854770000</formula1>
      <formula2>9223372036854770000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F8580-C78F-48C0-A449-D8B9B1555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0F662-D3B4-4190-80E2-868A3C48F47F}">
  <ds:schemaRefs>
    <ds:schemaRef ds:uri="http://schemas.microsoft.com/sharepoint/v3/contenttype/forms"/>
  </ds:schemaRefs>
</ds:datastoreItem>
</file>

<file path=customXml/itemProps3.xml><?xml version="1.0" encoding="utf-8"?>
<ds:datastoreItem xmlns:ds="http://schemas.openxmlformats.org/officeDocument/2006/customXml" ds:itemID="{87F05F3F-B910-42CF-8ED8-BCC1FC32C8B0}">
  <ds:schemaRefs>
    <ds:schemaRef ds:uri="http://purl.org/dc/elements/1.1/"/>
    <ds:schemaRef ds:uri="http://www.w3.org/XML/1998/namespace"/>
    <ds:schemaRef ds:uri="0e016b63-ceb5-4388-b86a-55e9550fa0d2"/>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f86fbd1f-a8a6-49c5-8f27-88af89ff5d8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2022-10-18T22:37:01Z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