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C:\Users\rbatanerou\Desktop\Nueva carpeta\subir al micrositio\"/>
    </mc:Choice>
  </mc:AlternateContent>
  <xr:revisionPtr revIDLastSave="0" documentId="8_{4FC8EC53-6163-47FF-8C70-6D5A2750F31A}" xr6:coauthVersionLast="36" xr6:coauthVersionMax="36" xr10:uidLastSave="{00000000-0000-0000-0000-000000000000}"/>
  <bookViews>
    <workbookView xWindow="0" yWindow="0" windowWidth="24720" windowHeight="12225" activeTab="1" xr2:uid="{00000000-000D-0000-FFFF-FFFF00000000}"/>
  </bookViews>
  <sheets>
    <sheet name="Presentacion " sheetId="20" r:id="rId1"/>
    <sheet name="Análisis de Contexto " sheetId="21" r:id="rId2"/>
    <sheet name="Compras y Administrativa" sheetId="1" r:id="rId3"/>
    <sheet name="Asistencia Legal" sheetId="18" r:id="rId4"/>
    <sheet name="Gestión SST" sheetId="3" r:id="rId5"/>
    <sheet name="Carrera Judicial" sheetId="4" r:id="rId6"/>
    <sheet name="Comunicación Institucional" sheetId="5" r:id="rId7"/>
    <sheet name="Gesión Financiera y Presupuesta" sheetId="6" r:id="rId8"/>
    <sheet name="Formación Judicial" sheetId="7" r:id="rId9"/>
    <sheet name="Gestión Documental" sheetId="8" r:id="rId10"/>
    <sheet name="Información Estadistica" sheetId="10" r:id="rId11"/>
    <sheet name="Infraestructura Fisica" sheetId="11" r:id="rId12"/>
    <sheet name="Mejoramiento SIGCMA" sheetId="12" r:id="rId13"/>
    <sheet name="Planeación Estrategica" sheetId="13" r:id="rId14"/>
    <sheet name="Registro y Control de Abogado" sheetId="14" r:id="rId15"/>
    <sheet name="Reordenamiento Judicial" sheetId="15" r:id="rId16"/>
    <sheet name="Gestión Tecnologica" sheetId="16" r:id="rId17"/>
    <sheet name="Gestión Humana" sheetId="19"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9" i="19" l="1"/>
  <c r="Y59" i="19" s="1"/>
  <c r="T59" i="19"/>
  <c r="Q59" i="19"/>
  <c r="AD59" i="19" s="1"/>
  <c r="AC59" i="19" s="1"/>
  <c r="Z58" i="19"/>
  <c r="Y58" i="19" s="1"/>
  <c r="T58" i="19"/>
  <c r="Q58" i="19"/>
  <c r="AD58" i="19" s="1"/>
  <c r="AC58" i="19" s="1"/>
  <c r="Z57" i="19"/>
  <c r="Y57" i="19"/>
  <c r="T57" i="19"/>
  <c r="Q57" i="19"/>
  <c r="AD57" i="19" s="1"/>
  <c r="AC57" i="19" s="1"/>
  <c r="Z56" i="19"/>
  <c r="Y56" i="19" s="1"/>
  <c r="T56" i="19"/>
  <c r="Q56" i="19"/>
  <c r="AD56" i="19" s="1"/>
  <c r="AC56" i="19" s="1"/>
  <c r="Z55" i="19"/>
  <c r="Y55" i="19" s="1"/>
  <c r="T55" i="19"/>
  <c r="Q55" i="19"/>
  <c r="X55" i="19" s="1"/>
  <c r="M55" i="19"/>
  <c r="L55" i="19"/>
  <c r="J55" i="19"/>
  <c r="I55" i="19"/>
  <c r="N55" i="19" s="1"/>
  <c r="Z54" i="19"/>
  <c r="Y54" i="19" s="1"/>
  <c r="T54" i="19"/>
  <c r="Q54" i="19"/>
  <c r="AD54" i="19" s="1"/>
  <c r="AC54" i="19" s="1"/>
  <c r="AD53" i="19"/>
  <c r="AC53" i="19" s="1"/>
  <c r="Z53" i="19"/>
  <c r="Y53" i="19" s="1"/>
  <c r="X53" i="19"/>
  <c r="T53" i="19"/>
  <c r="Q53" i="19"/>
  <c r="AD52" i="19"/>
  <c r="AC52" i="19" s="1"/>
  <c r="Z52" i="19"/>
  <c r="Y52" i="19" s="1"/>
  <c r="T52" i="19"/>
  <c r="Q52" i="19"/>
  <c r="X52" i="19" s="1"/>
  <c r="Z51" i="19"/>
  <c r="Y51" i="19" s="1"/>
  <c r="T51" i="19"/>
  <c r="Q51" i="19"/>
  <c r="AD51" i="19" s="1"/>
  <c r="AC51" i="19" s="1"/>
  <c r="Z50" i="19"/>
  <c r="T50" i="19"/>
  <c r="Q50" i="19"/>
  <c r="AD50" i="19" s="1"/>
  <c r="M50" i="19"/>
  <c r="L50" i="19"/>
  <c r="J50" i="19"/>
  <c r="I50" i="19"/>
  <c r="Z49" i="19"/>
  <c r="Y49" i="19" s="1"/>
  <c r="T49" i="19"/>
  <c r="Q49" i="19"/>
  <c r="AD49" i="19" s="1"/>
  <c r="AC49" i="19" s="1"/>
  <c r="Z48" i="19"/>
  <c r="Y48" i="19" s="1"/>
  <c r="T48" i="19"/>
  <c r="Q48" i="19"/>
  <c r="AD48" i="19" s="1"/>
  <c r="AC48" i="19" s="1"/>
  <c r="AD47" i="19"/>
  <c r="AC47" i="19" s="1"/>
  <c r="Z47" i="19"/>
  <c r="Y47" i="19" s="1"/>
  <c r="T47" i="19"/>
  <c r="Q47" i="19"/>
  <c r="X47" i="19" s="1"/>
  <c r="Z46" i="19"/>
  <c r="Y46" i="19" s="1"/>
  <c r="T46" i="19"/>
  <c r="Q46" i="19"/>
  <c r="AD46" i="19" s="1"/>
  <c r="AC46" i="19" s="1"/>
  <c r="Z45" i="19"/>
  <c r="Y45" i="19" s="1"/>
  <c r="T45" i="19"/>
  <c r="Q45" i="19"/>
  <c r="AD45" i="19" s="1"/>
  <c r="M45" i="19"/>
  <c r="L45" i="19"/>
  <c r="J45" i="19"/>
  <c r="I45" i="19"/>
  <c r="Z44" i="19"/>
  <c r="Y44" i="19" s="1"/>
  <c r="T44" i="19"/>
  <c r="Q44" i="19"/>
  <c r="AD44" i="19" s="1"/>
  <c r="AC44" i="19" s="1"/>
  <c r="Z43" i="19"/>
  <c r="Y43" i="19" s="1"/>
  <c r="T43" i="19"/>
  <c r="Q43" i="19"/>
  <c r="AD43" i="19" s="1"/>
  <c r="AC43" i="19" s="1"/>
  <c r="Z42" i="19"/>
  <c r="Y42" i="19" s="1"/>
  <c r="T42" i="19"/>
  <c r="Q42" i="19"/>
  <c r="AD42" i="19" s="1"/>
  <c r="AC42" i="19" s="1"/>
  <c r="Z41" i="19"/>
  <c r="Y41" i="19" s="1"/>
  <c r="T41" i="19"/>
  <c r="Q41" i="19"/>
  <c r="AD41" i="19" s="1"/>
  <c r="AC41" i="19" s="1"/>
  <c r="Z40" i="19"/>
  <c r="Y40" i="19" s="1"/>
  <c r="T40" i="19"/>
  <c r="Q40" i="19"/>
  <c r="AD40" i="19" s="1"/>
  <c r="M40" i="19"/>
  <c r="L40" i="19"/>
  <c r="J40" i="19"/>
  <c r="I40" i="19"/>
  <c r="T39" i="19"/>
  <c r="Q39" i="19"/>
  <c r="AD39" i="19" s="1"/>
  <c r="AC39" i="19" s="1"/>
  <c r="T38" i="19"/>
  <c r="Q38" i="19"/>
  <c r="AD38" i="19" s="1"/>
  <c r="AC38" i="19" s="1"/>
  <c r="T37" i="19"/>
  <c r="Q37" i="19"/>
  <c r="AD37" i="19" s="1"/>
  <c r="AC37" i="19" s="1"/>
  <c r="T36" i="19"/>
  <c r="Q36" i="19"/>
  <c r="T35" i="19"/>
  <c r="Q35" i="19"/>
  <c r="M35" i="19"/>
  <c r="L35" i="19"/>
  <c r="J35" i="19"/>
  <c r="Z37" i="19" s="1"/>
  <c r="Y37" i="19" s="1"/>
  <c r="I35" i="19"/>
  <c r="T34" i="19"/>
  <c r="Q34" i="19"/>
  <c r="AD34" i="19" s="1"/>
  <c r="AC34" i="19" s="1"/>
  <c r="T33" i="19"/>
  <c r="Q33" i="19"/>
  <c r="AD33" i="19" s="1"/>
  <c r="AC33" i="19" s="1"/>
  <c r="T32" i="19"/>
  <c r="Q32" i="19"/>
  <c r="AD32" i="19" s="1"/>
  <c r="AC32" i="19" s="1"/>
  <c r="T31" i="19"/>
  <c r="Q31" i="19"/>
  <c r="T30" i="19"/>
  <c r="Q30" i="19"/>
  <c r="AD30" i="19" s="1"/>
  <c r="M30" i="19"/>
  <c r="AD31" i="19" s="1"/>
  <c r="AC31" i="19" s="1"/>
  <c r="L30" i="19"/>
  <c r="J30" i="19"/>
  <c r="Z32" i="19" s="1"/>
  <c r="Y32" i="19" s="1"/>
  <c r="I30" i="19"/>
  <c r="T29" i="19"/>
  <c r="Q29" i="19"/>
  <c r="T28" i="19"/>
  <c r="Q28" i="19"/>
  <c r="T27" i="19"/>
  <c r="Q27" i="19"/>
  <c r="T26" i="19"/>
  <c r="Q26" i="19"/>
  <c r="T25" i="19"/>
  <c r="Q25" i="19"/>
  <c r="M25" i="19"/>
  <c r="AD29" i="19" s="1"/>
  <c r="AC29" i="19" s="1"/>
  <c r="L25" i="19"/>
  <c r="J25" i="19"/>
  <c r="I25" i="19"/>
  <c r="T24" i="19"/>
  <c r="Q24" i="19"/>
  <c r="T23" i="19"/>
  <c r="Q23" i="19"/>
  <c r="T22" i="19"/>
  <c r="Q22" i="19"/>
  <c r="AD22" i="19" s="1"/>
  <c r="AC22" i="19" s="1"/>
  <c r="T21" i="19"/>
  <c r="Q21" i="19"/>
  <c r="AD21" i="19" s="1"/>
  <c r="AC21" i="19" s="1"/>
  <c r="T20" i="19"/>
  <c r="Q20" i="19"/>
  <c r="M20" i="19"/>
  <c r="AD23" i="19" s="1"/>
  <c r="AC23" i="19" s="1"/>
  <c r="L20" i="19"/>
  <c r="J20" i="19"/>
  <c r="I20" i="19"/>
  <c r="T19" i="19"/>
  <c r="Q19" i="19"/>
  <c r="AD19" i="19" s="1"/>
  <c r="AC19" i="19" s="1"/>
  <c r="T18" i="19"/>
  <c r="Q18" i="19"/>
  <c r="AD18" i="19" s="1"/>
  <c r="AC18" i="19" s="1"/>
  <c r="T17" i="19"/>
  <c r="Q17" i="19"/>
  <c r="AD17" i="19" s="1"/>
  <c r="AC17" i="19" s="1"/>
  <c r="T16" i="19"/>
  <c r="Q16" i="19"/>
  <c r="AD16" i="19" s="1"/>
  <c r="AC16" i="19" s="1"/>
  <c r="T15" i="19"/>
  <c r="Q15" i="19"/>
  <c r="M15" i="19"/>
  <c r="L15" i="19"/>
  <c r="J15" i="19"/>
  <c r="I15" i="19"/>
  <c r="N15" i="19" s="1"/>
  <c r="T14" i="19"/>
  <c r="Q14" i="19"/>
  <c r="AD14" i="19" s="1"/>
  <c r="AC14" i="19" s="1"/>
  <c r="T13" i="19"/>
  <c r="Q13" i="19"/>
  <c r="AD13" i="19" s="1"/>
  <c r="AC13" i="19" s="1"/>
  <c r="AD12" i="19"/>
  <c r="AC12" i="19" s="1"/>
  <c r="T12" i="19"/>
  <c r="Q12" i="19"/>
  <c r="T11" i="19"/>
  <c r="Q11" i="19"/>
  <c r="T10" i="19"/>
  <c r="Q10" i="19"/>
  <c r="M10" i="19"/>
  <c r="AD11" i="19" s="1"/>
  <c r="AC11" i="19" s="1"/>
  <c r="L10" i="19"/>
  <c r="J10" i="19"/>
  <c r="I10" i="19"/>
  <c r="N35" i="19" l="1"/>
  <c r="X44" i="19"/>
  <c r="X41" i="19"/>
  <c r="X46" i="19"/>
  <c r="Z17" i="19"/>
  <c r="Y17" i="19" s="1"/>
  <c r="AD27" i="19"/>
  <c r="AC27" i="19" s="1"/>
  <c r="N40" i="19"/>
  <c r="N45" i="19"/>
  <c r="N50" i="19"/>
  <c r="AD25" i="19"/>
  <c r="AD10" i="19"/>
  <c r="AC10" i="19" s="1"/>
  <c r="N20" i="19"/>
  <c r="AD28" i="19"/>
  <c r="AC28" i="19" s="1"/>
  <c r="AD24" i="19"/>
  <c r="AC24" i="19" s="1"/>
  <c r="AD36" i="19"/>
  <c r="AC36" i="19" s="1"/>
  <c r="X58" i="19"/>
  <c r="N25" i="19"/>
  <c r="Z29" i="19"/>
  <c r="Y29" i="19" s="1"/>
  <c r="N30" i="19"/>
  <c r="X40" i="19"/>
  <c r="X45" i="19"/>
  <c r="N10" i="19"/>
  <c r="Z23" i="19"/>
  <c r="Y23" i="19" s="1"/>
  <c r="X25" i="19"/>
  <c r="AB50" i="19"/>
  <c r="AA50" i="19" s="1"/>
  <c r="X10" i="19"/>
  <c r="Z22" i="19"/>
  <c r="Y22" i="19" s="1"/>
  <c r="X32" i="19"/>
  <c r="Z33" i="19"/>
  <c r="Y33" i="19" s="1"/>
  <c r="Z11" i="19"/>
  <c r="Y11" i="19" s="1"/>
  <c r="Z12" i="19"/>
  <c r="Y12" i="19" s="1"/>
  <c r="X24" i="19"/>
  <c r="X29" i="19"/>
  <c r="X31" i="19"/>
  <c r="X20" i="19"/>
  <c r="X11" i="19"/>
  <c r="Z13" i="19"/>
  <c r="Y13" i="19" s="1"/>
  <c r="X15" i="19"/>
  <c r="Z28" i="19"/>
  <c r="Y28" i="19" s="1"/>
  <c r="Z31" i="19"/>
  <c r="Y31" i="19" s="1"/>
  <c r="X30" i="19"/>
  <c r="Z34" i="19"/>
  <c r="Y34" i="19" s="1"/>
  <c r="Y50" i="19"/>
  <c r="X26" i="19"/>
  <c r="Z27" i="19"/>
  <c r="Y27" i="19" s="1"/>
  <c r="X35" i="19"/>
  <c r="AB45" i="19"/>
  <c r="AA45" i="19" s="1"/>
  <c r="X12" i="19"/>
  <c r="Z14" i="19"/>
  <c r="Y14" i="19" s="1"/>
  <c r="AF40" i="19"/>
  <c r="AE40" i="19" s="1"/>
  <c r="AC40" i="19"/>
  <c r="AF45" i="19"/>
  <c r="AE45" i="19" s="1"/>
  <c r="AC45" i="19"/>
  <c r="AC50" i="19"/>
  <c r="AF50" i="19"/>
  <c r="AE50" i="19" s="1"/>
  <c r="AG50" i="19" s="1"/>
  <c r="AC25" i="19"/>
  <c r="AC30" i="19"/>
  <c r="AF30" i="19"/>
  <c r="AE30" i="19" s="1"/>
  <c r="AD26" i="19"/>
  <c r="AC26" i="19" s="1"/>
  <c r="AD35" i="19"/>
  <c r="AD55" i="19"/>
  <c r="X17" i="19"/>
  <c r="Z19" i="19"/>
  <c r="Y19" i="19" s="1"/>
  <c r="Z20" i="19"/>
  <c r="AD20" i="19"/>
  <c r="Z21" i="19"/>
  <c r="Y21" i="19" s="1"/>
  <c r="X23" i="19"/>
  <c r="X37" i="19"/>
  <c r="Z39" i="19"/>
  <c r="Y39" i="19" s="1"/>
  <c r="X43" i="19"/>
  <c r="X49" i="19"/>
  <c r="X50" i="19"/>
  <c r="X51" i="19"/>
  <c r="X57" i="19"/>
  <c r="Z15" i="19"/>
  <c r="AD15" i="19"/>
  <c r="Z16" i="19"/>
  <c r="Y16" i="19" s="1"/>
  <c r="X18" i="19"/>
  <c r="X14" i="19"/>
  <c r="X16" i="19"/>
  <c r="Z18" i="19"/>
  <c r="Y18" i="19" s="1"/>
  <c r="X22" i="19"/>
  <c r="Z24" i="19"/>
  <c r="Y24" i="19" s="1"/>
  <c r="Z25" i="19"/>
  <c r="Z26" i="19"/>
  <c r="Y26" i="19" s="1"/>
  <c r="X28" i="19"/>
  <c r="X34" i="19"/>
  <c r="X36" i="19"/>
  <c r="Z38" i="19"/>
  <c r="Y38" i="19" s="1"/>
  <c r="X42" i="19"/>
  <c r="X48" i="19"/>
  <c r="X54" i="19"/>
  <c r="AB55" i="19"/>
  <c r="AA55" i="19" s="1"/>
  <c r="X56" i="19"/>
  <c r="Z35" i="19"/>
  <c r="Z36" i="19"/>
  <c r="Y36" i="19" s="1"/>
  <c r="X38" i="19"/>
  <c r="Z10" i="19"/>
  <c r="X13" i="19"/>
  <c r="X19" i="19"/>
  <c r="X21" i="19"/>
  <c r="X27" i="19"/>
  <c r="Z30" i="19"/>
  <c r="X33" i="19"/>
  <c r="X39" i="19"/>
  <c r="AB40" i="19"/>
  <c r="AA40" i="19" s="1"/>
  <c r="X59" i="19"/>
  <c r="AG40" i="19" l="1"/>
  <c r="AF10" i="19"/>
  <c r="AE10" i="19" s="1"/>
  <c r="AG45" i="19"/>
  <c r="AB25" i="19"/>
  <c r="AA25" i="19" s="1"/>
  <c r="Y25" i="19"/>
  <c r="AB20" i="19"/>
  <c r="AA20" i="19" s="1"/>
  <c r="Y20" i="19"/>
  <c r="Y30" i="19"/>
  <c r="AB30" i="19"/>
  <c r="AA30" i="19" s="1"/>
  <c r="AG30" i="19" s="1"/>
  <c r="Y35" i="19"/>
  <c r="AB35" i="19"/>
  <c r="AA35" i="19" s="1"/>
  <c r="Y15" i="19"/>
  <c r="AB15" i="19"/>
  <c r="AA15" i="19" s="1"/>
  <c r="AF25" i="19"/>
  <c r="AE25" i="19" s="1"/>
  <c r="AC15" i="19"/>
  <c r="AF15" i="19"/>
  <c r="AE15" i="19" s="1"/>
  <c r="AC35" i="19"/>
  <c r="AF35" i="19"/>
  <c r="AE35" i="19" s="1"/>
  <c r="Y10" i="19"/>
  <c r="AB10" i="19"/>
  <c r="AA10" i="19" s="1"/>
  <c r="AG10" i="19" s="1"/>
  <c r="AF20" i="19"/>
  <c r="AE20" i="19" s="1"/>
  <c r="AC20" i="19"/>
  <c r="AC55" i="19"/>
  <c r="AF55" i="19"/>
  <c r="AE55" i="19" s="1"/>
  <c r="AG55" i="19" s="1"/>
  <c r="AG15" i="19" l="1"/>
  <c r="AG35" i="19"/>
  <c r="AG20" i="19"/>
  <c r="AG25" i="19"/>
  <c r="Z59" i="18" l="1"/>
  <c r="Y59" i="18" s="1"/>
  <c r="T59" i="18"/>
  <c r="Q59" i="18"/>
  <c r="AD59" i="18" s="1"/>
  <c r="AC59" i="18" s="1"/>
  <c r="Z58" i="18"/>
  <c r="Y58" i="18" s="1"/>
  <c r="T58" i="18"/>
  <c r="Q58" i="18"/>
  <c r="AD58" i="18" s="1"/>
  <c r="AC58" i="18" s="1"/>
  <c r="Z57" i="18"/>
  <c r="Y57" i="18" s="1"/>
  <c r="T57" i="18"/>
  <c r="Q57" i="18"/>
  <c r="AD57" i="18" s="1"/>
  <c r="AC57" i="18" s="1"/>
  <c r="Z56" i="18"/>
  <c r="Y56" i="18" s="1"/>
  <c r="T56" i="18"/>
  <c r="Q56" i="18"/>
  <c r="AD56" i="18" s="1"/>
  <c r="AC56" i="18" s="1"/>
  <c r="Z55" i="18"/>
  <c r="Y55" i="18" s="1"/>
  <c r="T55" i="18"/>
  <c r="Q55" i="18"/>
  <c r="X55" i="18" s="1"/>
  <c r="M55" i="18"/>
  <c r="L55" i="18"/>
  <c r="J55" i="18"/>
  <c r="I55" i="18"/>
  <c r="Z54" i="18"/>
  <c r="Y54" i="18" s="1"/>
  <c r="T54" i="18"/>
  <c r="Q54" i="18"/>
  <c r="AD54" i="18" s="1"/>
  <c r="AC54" i="18" s="1"/>
  <c r="Z53" i="18"/>
  <c r="Y53" i="18" s="1"/>
  <c r="T53" i="18"/>
  <c r="Q53" i="18"/>
  <c r="AD53" i="18" s="1"/>
  <c r="AC53" i="18" s="1"/>
  <c r="Z52" i="18"/>
  <c r="Y52" i="18" s="1"/>
  <c r="T52" i="18"/>
  <c r="Q52" i="18"/>
  <c r="AD52" i="18" s="1"/>
  <c r="AC52" i="18" s="1"/>
  <c r="AD51" i="18"/>
  <c r="AC51" i="18" s="1"/>
  <c r="Z51" i="18"/>
  <c r="Y51" i="18" s="1"/>
  <c r="X51" i="18"/>
  <c r="T51" i="18"/>
  <c r="Q51" i="18"/>
  <c r="Z50" i="18"/>
  <c r="Y50" i="18" s="1"/>
  <c r="T50" i="18"/>
  <c r="Q50" i="18"/>
  <c r="AD50" i="18" s="1"/>
  <c r="M50" i="18"/>
  <c r="L50" i="18"/>
  <c r="J50" i="18"/>
  <c r="I50" i="18"/>
  <c r="AD49" i="18"/>
  <c r="AC49" i="18" s="1"/>
  <c r="Z49" i="18"/>
  <c r="Y49" i="18" s="1"/>
  <c r="T49" i="18"/>
  <c r="Q49" i="18"/>
  <c r="X49" i="18" s="1"/>
  <c r="Z48" i="18"/>
  <c r="Y48" i="18" s="1"/>
  <c r="T48" i="18"/>
  <c r="Q48" i="18"/>
  <c r="AD48" i="18" s="1"/>
  <c r="AC48" i="18" s="1"/>
  <c r="Z47" i="18"/>
  <c r="Y47" i="18" s="1"/>
  <c r="T47" i="18"/>
  <c r="Q47" i="18"/>
  <c r="AD47" i="18" s="1"/>
  <c r="AC47" i="18" s="1"/>
  <c r="AD46" i="18"/>
  <c r="AC46" i="18" s="1"/>
  <c r="Z46" i="18"/>
  <c r="Y46" i="18" s="1"/>
  <c r="X46" i="18"/>
  <c r="T46" i="18"/>
  <c r="Q46" i="18"/>
  <c r="Z45" i="18"/>
  <c r="Y45" i="18" s="1"/>
  <c r="T45" i="18"/>
  <c r="Q45" i="18"/>
  <c r="AD45" i="18" s="1"/>
  <c r="M45" i="18"/>
  <c r="L45" i="18"/>
  <c r="J45" i="18"/>
  <c r="I45" i="18"/>
  <c r="AD44" i="18"/>
  <c r="AC44" i="18" s="1"/>
  <c r="Z44" i="18"/>
  <c r="Y44" i="18" s="1"/>
  <c r="T44" i="18"/>
  <c r="Q44" i="18"/>
  <c r="X44" i="18" s="1"/>
  <c r="Z43" i="18"/>
  <c r="Y43" i="18" s="1"/>
  <c r="T43" i="18"/>
  <c r="Q43" i="18"/>
  <c r="AD43" i="18" s="1"/>
  <c r="AC43" i="18" s="1"/>
  <c r="Z42" i="18"/>
  <c r="Y42" i="18" s="1"/>
  <c r="T42" i="18"/>
  <c r="Q42" i="18"/>
  <c r="AD42" i="18" s="1"/>
  <c r="AC42" i="18" s="1"/>
  <c r="Z41" i="18"/>
  <c r="Y41" i="18" s="1"/>
  <c r="T41" i="18"/>
  <c r="Q41" i="18"/>
  <c r="AD41" i="18" s="1"/>
  <c r="AC41" i="18" s="1"/>
  <c r="Z40" i="18"/>
  <c r="T40" i="18"/>
  <c r="Q40" i="18"/>
  <c r="X40" i="18" s="1"/>
  <c r="M40" i="18"/>
  <c r="L40" i="18"/>
  <c r="J40" i="18"/>
  <c r="I40" i="18"/>
  <c r="N40" i="18" s="1"/>
  <c r="AD39" i="18"/>
  <c r="AC39" i="18"/>
  <c r="Z39" i="18"/>
  <c r="Y39" i="18" s="1"/>
  <c r="X39" i="18"/>
  <c r="AD38" i="18"/>
  <c r="AC38" i="18" s="1"/>
  <c r="Z38" i="18"/>
  <c r="Y38" i="18" s="1"/>
  <c r="X38" i="18"/>
  <c r="AD37" i="18"/>
  <c r="AC37" i="18" s="1"/>
  <c r="Z37" i="18"/>
  <c r="Y37" i="18" s="1"/>
  <c r="X37" i="18"/>
  <c r="AD36" i="18"/>
  <c r="AC36" i="18" s="1"/>
  <c r="Z36" i="18"/>
  <c r="Y36" i="18" s="1"/>
  <c r="X36" i="18"/>
  <c r="T35" i="18"/>
  <c r="Q35" i="18"/>
  <c r="M35" i="18"/>
  <c r="L35" i="18"/>
  <c r="J35" i="18"/>
  <c r="I35" i="18"/>
  <c r="T34" i="18"/>
  <c r="Q34" i="18"/>
  <c r="T33" i="18"/>
  <c r="Q33" i="18"/>
  <c r="AD33" i="18" s="1"/>
  <c r="AC33" i="18" s="1"/>
  <c r="T32" i="18"/>
  <c r="Q32" i="18"/>
  <c r="AD32" i="18" s="1"/>
  <c r="AC32" i="18" s="1"/>
  <c r="T31" i="18"/>
  <c r="Q31" i="18"/>
  <c r="T30" i="18"/>
  <c r="Q30" i="18"/>
  <c r="M30" i="18"/>
  <c r="AD31" i="18" s="1"/>
  <c r="AC31" i="18" s="1"/>
  <c r="L30" i="18"/>
  <c r="J30" i="18"/>
  <c r="I30" i="18"/>
  <c r="T29" i="18"/>
  <c r="Q29" i="18"/>
  <c r="T28" i="18"/>
  <c r="Q28" i="18"/>
  <c r="T27" i="18"/>
  <c r="Q27" i="18"/>
  <c r="T26" i="18"/>
  <c r="Q26" i="18"/>
  <c r="T25" i="18"/>
  <c r="Q25" i="18"/>
  <c r="M25" i="18"/>
  <c r="AD26" i="18" s="1"/>
  <c r="AC26" i="18" s="1"/>
  <c r="L25" i="18"/>
  <c r="J25" i="18"/>
  <c r="I25" i="18"/>
  <c r="AD24" i="18"/>
  <c r="AC24" i="18" s="1"/>
  <c r="Z24" i="18"/>
  <c r="Y24" i="18" s="1"/>
  <c r="X24" i="18"/>
  <c r="AD23" i="18"/>
  <c r="AC23" i="18" s="1"/>
  <c r="Z23" i="18"/>
  <c r="Y23" i="18" s="1"/>
  <c r="X23" i="18"/>
  <c r="AD22" i="18"/>
  <c r="AC22" i="18"/>
  <c r="Z22" i="18"/>
  <c r="Y22" i="18" s="1"/>
  <c r="X22" i="18"/>
  <c r="T21" i="18"/>
  <c r="Q21" i="18"/>
  <c r="T20" i="18"/>
  <c r="Q20" i="18"/>
  <c r="AD20" i="18" s="1"/>
  <c r="M20" i="18"/>
  <c r="AD21" i="18" s="1"/>
  <c r="AC21" i="18" s="1"/>
  <c r="L20" i="18"/>
  <c r="J20" i="18"/>
  <c r="I20" i="18"/>
  <c r="AD19" i="18"/>
  <c r="AC19" i="18"/>
  <c r="Z19" i="18"/>
  <c r="Y19" i="18" s="1"/>
  <c r="X19" i="18"/>
  <c r="AD18" i="18"/>
  <c r="AC18" i="18" s="1"/>
  <c r="Z18" i="18"/>
  <c r="Y18" i="18" s="1"/>
  <c r="X18" i="18"/>
  <c r="T17" i="18"/>
  <c r="Q17" i="18"/>
  <c r="AD17" i="18" s="1"/>
  <c r="AC17" i="18" s="1"/>
  <c r="T16" i="18"/>
  <c r="Q16" i="18"/>
  <c r="T15" i="18"/>
  <c r="Q15" i="18"/>
  <c r="M15" i="18"/>
  <c r="AD16" i="18" s="1"/>
  <c r="AC16" i="18" s="1"/>
  <c r="L15" i="18"/>
  <c r="J15" i="18"/>
  <c r="I15" i="18"/>
  <c r="N15" i="18" s="1"/>
  <c r="AD14" i="18"/>
  <c r="AC14" i="18" s="1"/>
  <c r="Z14" i="18"/>
  <c r="Y14" i="18" s="1"/>
  <c r="X14" i="18"/>
  <c r="AD13" i="18"/>
  <c r="AC13" i="18" s="1"/>
  <c r="Z13" i="18"/>
  <c r="Y13" i="18" s="1"/>
  <c r="X13" i="18"/>
  <c r="T12" i="18"/>
  <c r="T11" i="18"/>
  <c r="T10" i="18"/>
  <c r="Q10" i="18"/>
  <c r="M10" i="18"/>
  <c r="AD12" i="18" s="1"/>
  <c r="AC12" i="18" s="1"/>
  <c r="L10" i="18"/>
  <c r="J10" i="18"/>
  <c r="I10" i="18"/>
  <c r="AD28" i="18" l="1"/>
  <c r="AC28" i="18" s="1"/>
  <c r="AD10" i="18"/>
  <c r="N25" i="18"/>
  <c r="N45" i="18"/>
  <c r="N50" i="18"/>
  <c r="N55" i="18"/>
  <c r="N30" i="18"/>
  <c r="AD34" i="18"/>
  <c r="AC34" i="18" s="1"/>
  <c r="X52" i="18"/>
  <c r="Z29" i="18"/>
  <c r="Y29" i="18" s="1"/>
  <c r="AD11" i="18"/>
  <c r="AC11" i="18" s="1"/>
  <c r="AD25" i="18"/>
  <c r="AC25" i="18" s="1"/>
  <c r="X43" i="18"/>
  <c r="X58" i="18"/>
  <c r="N35" i="18"/>
  <c r="AD15" i="18"/>
  <c r="AF15" i="18" s="1"/>
  <c r="AE15" i="18" s="1"/>
  <c r="N20" i="18"/>
  <c r="AD30" i="18"/>
  <c r="AC30" i="18" s="1"/>
  <c r="Z35" i="18"/>
  <c r="X45" i="18"/>
  <c r="X50" i="18"/>
  <c r="N10" i="18"/>
  <c r="AD27" i="18"/>
  <c r="AC27" i="18" s="1"/>
  <c r="X21" i="18"/>
  <c r="Z16" i="18"/>
  <c r="Y16" i="18" s="1"/>
  <c r="Z28" i="18"/>
  <c r="Y28" i="18" s="1"/>
  <c r="Z31" i="18"/>
  <c r="Y31" i="18" s="1"/>
  <c r="X10" i="18"/>
  <c r="AB45" i="18"/>
  <c r="AA45" i="18" s="1"/>
  <c r="AB40" i="18"/>
  <c r="AA40" i="18" s="1"/>
  <c r="Z32" i="18"/>
  <c r="Y32" i="18" s="1"/>
  <c r="X25" i="18"/>
  <c r="X29" i="18"/>
  <c r="Z10" i="18"/>
  <c r="X11" i="18"/>
  <c r="X31" i="18"/>
  <c r="X35" i="18"/>
  <c r="Y40" i="18"/>
  <c r="Z17" i="18"/>
  <c r="Y17" i="18" s="1"/>
  <c r="X15" i="18"/>
  <c r="X30" i="18"/>
  <c r="X16" i="18"/>
  <c r="Z12" i="18"/>
  <c r="Y12" i="18" s="1"/>
  <c r="Z21" i="18"/>
  <c r="Y21" i="18" s="1"/>
  <c r="X20" i="18"/>
  <c r="X26" i="18"/>
  <c r="Z27" i="18"/>
  <c r="Y27" i="18" s="1"/>
  <c r="X32" i="18"/>
  <c r="Z34" i="18"/>
  <c r="Y34" i="18" s="1"/>
  <c r="AF30" i="18"/>
  <c r="AE30" i="18" s="1"/>
  <c r="AC45" i="18"/>
  <c r="AF45" i="18"/>
  <c r="AE45" i="18" s="1"/>
  <c r="Y10" i="18"/>
  <c r="AC15" i="18"/>
  <c r="AC10" i="18"/>
  <c r="Y35" i="18"/>
  <c r="AB35" i="18"/>
  <c r="AA35" i="18" s="1"/>
  <c r="AC50" i="18"/>
  <c r="AF50" i="18"/>
  <c r="AE50" i="18" s="1"/>
  <c r="AC20" i="18"/>
  <c r="AF20" i="18"/>
  <c r="AE20" i="18" s="1"/>
  <c r="AD35" i="18"/>
  <c r="AD29" i="18"/>
  <c r="AC29" i="18" s="1"/>
  <c r="Z33" i="18"/>
  <c r="Y33" i="18" s="1"/>
  <c r="AD40" i="18"/>
  <c r="AB50" i="18"/>
  <c r="AA50" i="18" s="1"/>
  <c r="X57" i="18"/>
  <c r="AD55" i="18"/>
  <c r="Z11" i="18"/>
  <c r="Y11" i="18" s="1"/>
  <c r="X12" i="18"/>
  <c r="Z15" i="18"/>
  <c r="Z25" i="18"/>
  <c r="Z26" i="18"/>
  <c r="Y26" i="18" s="1"/>
  <c r="X28" i="18"/>
  <c r="X34" i="18"/>
  <c r="X42" i="18"/>
  <c r="X48" i="18"/>
  <c r="X54" i="18"/>
  <c r="AB55" i="18"/>
  <c r="AA55" i="18" s="1"/>
  <c r="X56" i="18"/>
  <c r="X17" i="18"/>
  <c r="Z20" i="18"/>
  <c r="X27" i="18"/>
  <c r="Z30" i="18"/>
  <c r="X33" i="18"/>
  <c r="X41" i="18"/>
  <c r="X47" i="18"/>
  <c r="X53" i="18"/>
  <c r="X59" i="18"/>
  <c r="AF10" i="18" l="1"/>
  <c r="AE10" i="18" s="1"/>
  <c r="AG45" i="18"/>
  <c r="AF25" i="18"/>
  <c r="AE25" i="18" s="1"/>
  <c r="AF40" i="18"/>
  <c r="AE40" i="18" s="1"/>
  <c r="AG40" i="18" s="1"/>
  <c r="AC40" i="18"/>
  <c r="Y15" i="18"/>
  <c r="AB15" i="18"/>
  <c r="AA15" i="18" s="1"/>
  <c r="AG15" i="18" s="1"/>
  <c r="AB10" i="18"/>
  <c r="AA10" i="18" s="1"/>
  <c r="AG10" i="18" s="1"/>
  <c r="Y30" i="18"/>
  <c r="AB30" i="18"/>
  <c r="AA30" i="18" s="1"/>
  <c r="AG30" i="18" s="1"/>
  <c r="AB25" i="18"/>
  <c r="AA25" i="18" s="1"/>
  <c r="AG25" i="18" s="1"/>
  <c r="Y25" i="18"/>
  <c r="AC55" i="18"/>
  <c r="AF55" i="18"/>
  <c r="AE55" i="18" s="1"/>
  <c r="AG55" i="18" s="1"/>
  <c r="Y20" i="18"/>
  <c r="AB20" i="18"/>
  <c r="AA20" i="18" s="1"/>
  <c r="AG20" i="18" s="1"/>
  <c r="AG50" i="18"/>
  <c r="AC35" i="18"/>
  <c r="AF35" i="18"/>
  <c r="AE35" i="18" s="1"/>
  <c r="AG35" i="18" s="1"/>
  <c r="Z59" i="16" l="1"/>
  <c r="Y59" i="16" s="1"/>
  <c r="T59" i="16"/>
  <c r="Q59" i="16"/>
  <c r="AD59" i="16" s="1"/>
  <c r="AC59" i="16" s="1"/>
  <c r="Z58" i="16"/>
  <c r="Y58" i="16" s="1"/>
  <c r="T58" i="16"/>
  <c r="Q58" i="16"/>
  <c r="X58" i="16" s="1"/>
  <c r="Z57" i="16"/>
  <c r="Y57" i="16" s="1"/>
  <c r="T57" i="16"/>
  <c r="Q57" i="16"/>
  <c r="AD57" i="16" s="1"/>
  <c r="AC57" i="16" s="1"/>
  <c r="Z56" i="16"/>
  <c r="Y56" i="16" s="1"/>
  <c r="T56" i="16"/>
  <c r="Q56" i="16"/>
  <c r="AD56" i="16" s="1"/>
  <c r="AC56" i="16" s="1"/>
  <c r="Z55" i="16"/>
  <c r="Y55" i="16" s="1"/>
  <c r="T55" i="16"/>
  <c r="Q55" i="16"/>
  <c r="X55" i="16" s="1"/>
  <c r="M55" i="16"/>
  <c r="L55" i="16"/>
  <c r="J55" i="16"/>
  <c r="I55" i="16"/>
  <c r="Z54" i="16"/>
  <c r="Y54" i="16" s="1"/>
  <c r="T54" i="16"/>
  <c r="Q54" i="16"/>
  <c r="AD54" i="16" s="1"/>
  <c r="AC54" i="16" s="1"/>
  <c r="Z53" i="16"/>
  <c r="Y53" i="16" s="1"/>
  <c r="T53" i="16"/>
  <c r="Q53" i="16"/>
  <c r="X53" i="16" s="1"/>
  <c r="Z52" i="16"/>
  <c r="Y52" i="16" s="1"/>
  <c r="T52" i="16"/>
  <c r="Q52" i="16"/>
  <c r="X52" i="16" s="1"/>
  <c r="Z51" i="16"/>
  <c r="Y51" i="16" s="1"/>
  <c r="T51" i="16"/>
  <c r="Q51" i="16"/>
  <c r="AD51" i="16" s="1"/>
  <c r="AC51" i="16" s="1"/>
  <c r="Z50" i="16"/>
  <c r="Y50" i="16" s="1"/>
  <c r="T50" i="16"/>
  <c r="Q50" i="16"/>
  <c r="AD50" i="16" s="1"/>
  <c r="M50" i="16"/>
  <c r="L50" i="16"/>
  <c r="J50" i="16"/>
  <c r="I50" i="16"/>
  <c r="Z49" i="16"/>
  <c r="Y49" i="16" s="1"/>
  <c r="T49" i="16"/>
  <c r="Q49" i="16"/>
  <c r="AD49" i="16" s="1"/>
  <c r="AC49" i="16" s="1"/>
  <c r="Z48" i="16"/>
  <c r="Y48" i="16" s="1"/>
  <c r="T48" i="16"/>
  <c r="Q48" i="16"/>
  <c r="AD48" i="16" s="1"/>
  <c r="AC48" i="16" s="1"/>
  <c r="Z47" i="16"/>
  <c r="Y47" i="16" s="1"/>
  <c r="X47" i="16"/>
  <c r="T47" i="16"/>
  <c r="Q47" i="16"/>
  <c r="AD47" i="16" s="1"/>
  <c r="AC47" i="16" s="1"/>
  <c r="Z46" i="16"/>
  <c r="Y46" i="16" s="1"/>
  <c r="T46" i="16"/>
  <c r="Q46" i="16"/>
  <c r="X46" i="16" s="1"/>
  <c r="Z45" i="16"/>
  <c r="Y45" i="16" s="1"/>
  <c r="T45" i="16"/>
  <c r="Q45" i="16"/>
  <c r="AD45" i="16" s="1"/>
  <c r="M45" i="16"/>
  <c r="L45" i="16"/>
  <c r="J45" i="16"/>
  <c r="I45" i="16"/>
  <c r="N45" i="16" s="1"/>
  <c r="Z44" i="16"/>
  <c r="Y44" i="16" s="1"/>
  <c r="X44" i="16"/>
  <c r="T44" i="16"/>
  <c r="Q44" i="16"/>
  <c r="AD44" i="16" s="1"/>
  <c r="AC44" i="16" s="1"/>
  <c r="Z43" i="16"/>
  <c r="Y43" i="16" s="1"/>
  <c r="T43" i="16"/>
  <c r="Q43" i="16"/>
  <c r="AD43" i="16" s="1"/>
  <c r="AC43" i="16" s="1"/>
  <c r="Z42" i="16"/>
  <c r="Y42" i="16" s="1"/>
  <c r="T42" i="16"/>
  <c r="Q42" i="16"/>
  <c r="AD42" i="16" s="1"/>
  <c r="AC42" i="16" s="1"/>
  <c r="AD41" i="16"/>
  <c r="AC41" i="16" s="1"/>
  <c r="Z41" i="16"/>
  <c r="Y41" i="16" s="1"/>
  <c r="X41" i="16"/>
  <c r="T41" i="16"/>
  <c r="Q41" i="16"/>
  <c r="Z40" i="16"/>
  <c r="Y40" i="16" s="1"/>
  <c r="X40" i="16"/>
  <c r="T40" i="16"/>
  <c r="Q40" i="16"/>
  <c r="AD40" i="16" s="1"/>
  <c r="M40" i="16"/>
  <c r="L40" i="16"/>
  <c r="J40" i="16"/>
  <c r="I40" i="16"/>
  <c r="AD39" i="16"/>
  <c r="AC39" i="16" s="1"/>
  <c r="Z39" i="16"/>
  <c r="Y39" i="16" s="1"/>
  <c r="X39" i="16"/>
  <c r="AD38" i="16"/>
  <c r="AC38" i="16" s="1"/>
  <c r="Z38" i="16"/>
  <c r="Y38" i="16" s="1"/>
  <c r="X38" i="16"/>
  <c r="AD37" i="16"/>
  <c r="AC37" i="16" s="1"/>
  <c r="Z37" i="16"/>
  <c r="Y37" i="16" s="1"/>
  <c r="X37" i="16"/>
  <c r="AD36" i="16"/>
  <c r="AC36" i="16" s="1"/>
  <c r="Z36" i="16"/>
  <c r="Y36" i="16" s="1"/>
  <c r="X36" i="16"/>
  <c r="T35" i="16"/>
  <c r="Q35" i="16"/>
  <c r="M35" i="16"/>
  <c r="L35" i="16"/>
  <c r="J35" i="16"/>
  <c r="I35" i="16"/>
  <c r="T34" i="16"/>
  <c r="Q34" i="16"/>
  <c r="T33" i="16"/>
  <c r="Q33" i="16"/>
  <c r="T32" i="16"/>
  <c r="Q32" i="16"/>
  <c r="T31" i="16"/>
  <c r="Q31" i="16"/>
  <c r="T30" i="16"/>
  <c r="Q30" i="16"/>
  <c r="M30" i="16"/>
  <c r="L30" i="16"/>
  <c r="J30" i="16"/>
  <c r="Z34" i="16" s="1"/>
  <c r="Y34" i="16" s="1"/>
  <c r="I30" i="16"/>
  <c r="T29" i="16"/>
  <c r="Q29" i="16"/>
  <c r="T28" i="16"/>
  <c r="Q28" i="16"/>
  <c r="T27" i="16"/>
  <c r="Q27" i="16"/>
  <c r="T26" i="16"/>
  <c r="Q26" i="16"/>
  <c r="T25" i="16"/>
  <c r="Q25" i="16"/>
  <c r="M25" i="16"/>
  <c r="L25" i="16"/>
  <c r="J25" i="16"/>
  <c r="I25" i="16"/>
  <c r="AD24" i="16"/>
  <c r="AC24" i="16" s="1"/>
  <c r="Z24" i="16"/>
  <c r="Y24" i="16" s="1"/>
  <c r="X24" i="16"/>
  <c r="T23" i="16"/>
  <c r="Q23" i="16"/>
  <c r="T22" i="16"/>
  <c r="Q22" i="16"/>
  <c r="T21" i="16"/>
  <c r="Q21" i="16"/>
  <c r="T20" i="16"/>
  <c r="Q20" i="16"/>
  <c r="M20" i="16"/>
  <c r="L20" i="16"/>
  <c r="J20" i="16"/>
  <c r="I20" i="16"/>
  <c r="AD19" i="16"/>
  <c r="AC19" i="16" s="1"/>
  <c r="Z19" i="16"/>
  <c r="Y19" i="16" s="1"/>
  <c r="X19" i="16"/>
  <c r="AD18" i="16"/>
  <c r="AC18" i="16" s="1"/>
  <c r="Z18" i="16"/>
  <c r="Y18" i="16" s="1"/>
  <c r="X18" i="16"/>
  <c r="T17" i="16"/>
  <c r="Q17" i="16"/>
  <c r="T16" i="16"/>
  <c r="Q16" i="16"/>
  <c r="T15" i="16"/>
  <c r="Q15" i="16"/>
  <c r="X15" i="16" s="1"/>
  <c r="M15" i="16"/>
  <c r="AD17" i="16" s="1"/>
  <c r="AC17" i="16" s="1"/>
  <c r="L15" i="16"/>
  <c r="J15" i="16"/>
  <c r="I15" i="16"/>
  <c r="AD14" i="16"/>
  <c r="AC14" i="16" s="1"/>
  <c r="Z14" i="16"/>
  <c r="Y14" i="16" s="1"/>
  <c r="X14" i="16"/>
  <c r="AD13" i="16"/>
  <c r="AC13" i="16" s="1"/>
  <c r="Z13" i="16"/>
  <c r="Y13" i="16" s="1"/>
  <c r="X13" i="16"/>
  <c r="T12" i="16"/>
  <c r="Q12" i="16"/>
  <c r="T11" i="16"/>
  <c r="Q11" i="16"/>
  <c r="X11" i="16" s="1"/>
  <c r="T10" i="16"/>
  <c r="Q10" i="16"/>
  <c r="M10" i="16"/>
  <c r="L10" i="16"/>
  <c r="J10" i="16"/>
  <c r="Z11" i="16" s="1"/>
  <c r="Y11" i="16" s="1"/>
  <c r="I10" i="16"/>
  <c r="AD23" i="16" l="1"/>
  <c r="AC23" i="16" s="1"/>
  <c r="N15" i="16"/>
  <c r="N35" i="16"/>
  <c r="AD21" i="16"/>
  <c r="AC21" i="16" s="1"/>
  <c r="AD22" i="16"/>
  <c r="AC22" i="16" s="1"/>
  <c r="AD32" i="16"/>
  <c r="AC32" i="16" s="1"/>
  <c r="Z28" i="16"/>
  <c r="Y28" i="16" s="1"/>
  <c r="X10" i="16"/>
  <c r="X35" i="16"/>
  <c r="X25" i="16"/>
  <c r="AB45" i="16"/>
  <c r="AA45" i="16" s="1"/>
  <c r="Z35" i="16"/>
  <c r="AB35" i="16" s="1"/>
  <c r="AA35" i="16" s="1"/>
  <c r="AD28" i="16"/>
  <c r="AC28" i="16" s="1"/>
  <c r="AD52" i="16"/>
  <c r="AC52" i="16" s="1"/>
  <c r="AD58" i="16"/>
  <c r="AC58" i="16" s="1"/>
  <c r="AD10" i="16"/>
  <c r="AC10" i="16" s="1"/>
  <c r="Z16" i="16"/>
  <c r="Y16" i="16" s="1"/>
  <c r="X22" i="16"/>
  <c r="N25" i="16"/>
  <c r="AD25" i="16"/>
  <c r="AC25" i="16" s="1"/>
  <c r="N30" i="16"/>
  <c r="AD30" i="16"/>
  <c r="AC30" i="16" s="1"/>
  <c r="AD46" i="16"/>
  <c r="AC46" i="16" s="1"/>
  <c r="AD33" i="16"/>
  <c r="AC33" i="16" s="1"/>
  <c r="N10" i="16"/>
  <c r="AD34" i="16"/>
  <c r="AC34" i="16" s="1"/>
  <c r="X45" i="16"/>
  <c r="N50" i="16"/>
  <c r="AD53" i="16"/>
  <c r="AC53" i="16" s="1"/>
  <c r="N55" i="16"/>
  <c r="X23" i="16"/>
  <c r="AD31" i="16"/>
  <c r="AC31" i="16" s="1"/>
  <c r="N40" i="16"/>
  <c r="Z12" i="16"/>
  <c r="Y12" i="16" s="1"/>
  <c r="X17" i="16"/>
  <c r="Z29" i="16"/>
  <c r="Y29" i="16" s="1"/>
  <c r="X26" i="16"/>
  <c r="Z31" i="16"/>
  <c r="Y31" i="16" s="1"/>
  <c r="X16" i="16"/>
  <c r="AD11" i="16"/>
  <c r="AC11" i="16" s="1"/>
  <c r="X32" i="16"/>
  <c r="AD15" i="16"/>
  <c r="AD16" i="16"/>
  <c r="AC16" i="16" s="1"/>
  <c r="N20" i="16"/>
  <c r="AD20" i="16"/>
  <c r="AD27" i="16"/>
  <c r="AC27" i="16" s="1"/>
  <c r="AF40" i="16"/>
  <c r="AE40" i="16" s="1"/>
  <c r="AC40" i="16"/>
  <c r="AD12" i="16"/>
  <c r="AC12" i="16" s="1"/>
  <c r="X12" i="16"/>
  <c r="AD29" i="16"/>
  <c r="AC29" i="16" s="1"/>
  <c r="AD26" i="16"/>
  <c r="AC26" i="16" s="1"/>
  <c r="AC45" i="16"/>
  <c r="AC50" i="16"/>
  <c r="AD55" i="16"/>
  <c r="Z10" i="16"/>
  <c r="Z17" i="16"/>
  <c r="Y17" i="16" s="1"/>
  <c r="X20" i="16"/>
  <c r="X21" i="16"/>
  <c r="Z23" i="16"/>
  <c r="Y23" i="16" s="1"/>
  <c r="Z27" i="16"/>
  <c r="Y27" i="16" s="1"/>
  <c r="X29" i="16"/>
  <c r="X30" i="16"/>
  <c r="X31" i="16"/>
  <c r="Z33" i="16"/>
  <c r="Y33" i="16" s="1"/>
  <c r="X43" i="16"/>
  <c r="X49" i="16"/>
  <c r="X50" i="16"/>
  <c r="AB50" i="16"/>
  <c r="AA50" i="16" s="1"/>
  <c r="X51" i="16"/>
  <c r="X57" i="16"/>
  <c r="AD35" i="16"/>
  <c r="Z15" i="16"/>
  <c r="Z22" i="16"/>
  <c r="Y22" i="16" s="1"/>
  <c r="Z25" i="16"/>
  <c r="Z26" i="16"/>
  <c r="Y26" i="16" s="1"/>
  <c r="X28" i="16"/>
  <c r="Z32" i="16"/>
  <c r="Y32" i="16" s="1"/>
  <c r="X34" i="16"/>
  <c r="X42" i="16"/>
  <c r="X48" i="16"/>
  <c r="X54" i="16"/>
  <c r="AB55" i="16"/>
  <c r="AA55" i="16" s="1"/>
  <c r="X56" i="16"/>
  <c r="Z20" i="16"/>
  <c r="Z21" i="16"/>
  <c r="Y21" i="16" s="1"/>
  <c r="X27" i="16"/>
  <c r="Z30" i="16"/>
  <c r="X33" i="16"/>
  <c r="AB40" i="16"/>
  <c r="AA40" i="16" s="1"/>
  <c r="X59" i="16"/>
  <c r="AF45" i="16" l="1"/>
  <c r="AE45" i="16" s="1"/>
  <c r="AG45" i="16" s="1"/>
  <c r="Y35" i="16"/>
  <c r="AG40" i="16"/>
  <c r="AF50" i="16"/>
  <c r="AE50" i="16" s="1"/>
  <c r="AF30" i="16"/>
  <c r="AE30" i="16" s="1"/>
  <c r="AC20" i="16"/>
  <c r="AF20" i="16"/>
  <c r="AE20" i="16" s="1"/>
  <c r="Y20" i="16"/>
  <c r="AB20" i="16"/>
  <c r="AA20" i="16" s="1"/>
  <c r="Y15" i="16"/>
  <c r="AB15" i="16"/>
  <c r="AA15" i="16" s="1"/>
  <c r="AG50" i="16"/>
  <c r="AF25" i="16"/>
  <c r="AE25" i="16" s="1"/>
  <c r="AF10" i="16"/>
  <c r="AE10" i="16" s="1"/>
  <c r="Y30" i="16"/>
  <c r="AB30" i="16"/>
  <c r="AA30" i="16" s="1"/>
  <c r="AG30" i="16" s="1"/>
  <c r="AC35" i="16"/>
  <c r="AF35" i="16"/>
  <c r="AE35" i="16" s="1"/>
  <c r="AG35" i="16" s="1"/>
  <c r="AB10" i="16"/>
  <c r="AA10" i="16" s="1"/>
  <c r="Y10" i="16"/>
  <c r="Y25" i="16"/>
  <c r="AB25" i="16"/>
  <c r="AA25" i="16" s="1"/>
  <c r="AC55" i="16"/>
  <c r="AF55" i="16"/>
  <c r="AE55" i="16" s="1"/>
  <c r="AG55" i="16" s="1"/>
  <c r="AC15" i="16"/>
  <c r="AF15" i="16"/>
  <c r="AE15" i="16" s="1"/>
  <c r="AG10" i="16" l="1"/>
  <c r="AG20" i="16"/>
  <c r="AG15" i="16"/>
  <c r="AG25" i="16"/>
  <c r="Z59" i="15" l="1"/>
  <c r="Y59" i="15" s="1"/>
  <c r="T59" i="15"/>
  <c r="Q59" i="15"/>
  <c r="AD59" i="15" s="1"/>
  <c r="AC59" i="15" s="1"/>
  <c r="Z58" i="15"/>
  <c r="Y58" i="15" s="1"/>
  <c r="T58" i="15"/>
  <c r="Q58" i="15"/>
  <c r="X58" i="15" s="1"/>
  <c r="Z57" i="15"/>
  <c r="Y57" i="15" s="1"/>
  <c r="T57" i="15"/>
  <c r="Q57" i="15"/>
  <c r="AD57" i="15" s="1"/>
  <c r="AC57" i="15" s="1"/>
  <c r="Z56" i="15"/>
  <c r="Y56" i="15" s="1"/>
  <c r="T56" i="15"/>
  <c r="Q56" i="15"/>
  <c r="AD56" i="15" s="1"/>
  <c r="AC56" i="15" s="1"/>
  <c r="Z55" i="15"/>
  <c r="Y55" i="15" s="1"/>
  <c r="T55" i="15"/>
  <c r="Q55" i="15"/>
  <c r="AD55" i="15" s="1"/>
  <c r="M55" i="15"/>
  <c r="L55" i="15"/>
  <c r="J55" i="15"/>
  <c r="I55" i="15"/>
  <c r="Z54" i="15"/>
  <c r="Y54" i="15" s="1"/>
  <c r="T54" i="15"/>
  <c r="Q54" i="15"/>
  <c r="AD54" i="15" s="1"/>
  <c r="AC54" i="15" s="1"/>
  <c r="Z53" i="15"/>
  <c r="Y53" i="15" s="1"/>
  <c r="T53" i="15"/>
  <c r="Q53" i="15"/>
  <c r="AD53" i="15" s="1"/>
  <c r="AC53" i="15" s="1"/>
  <c r="Z52" i="15"/>
  <c r="Y52" i="15" s="1"/>
  <c r="T52" i="15"/>
  <c r="Q52" i="15"/>
  <c r="AD52" i="15" s="1"/>
  <c r="AC52" i="15" s="1"/>
  <c r="Z51" i="15"/>
  <c r="Y51" i="15" s="1"/>
  <c r="T51" i="15"/>
  <c r="Q51" i="15"/>
  <c r="AD51" i="15" s="1"/>
  <c r="AC51" i="15" s="1"/>
  <c r="Z50" i="15"/>
  <c r="Y50" i="15" s="1"/>
  <c r="T50" i="15"/>
  <c r="Q50" i="15"/>
  <c r="AD50" i="15" s="1"/>
  <c r="M50" i="15"/>
  <c r="L50" i="15"/>
  <c r="J50" i="15"/>
  <c r="I50" i="15"/>
  <c r="Z49" i="15"/>
  <c r="Y49" i="15" s="1"/>
  <c r="T49" i="15"/>
  <c r="Q49" i="15"/>
  <c r="AD49" i="15" s="1"/>
  <c r="AC49" i="15" s="1"/>
  <c r="Z48" i="15"/>
  <c r="Y48" i="15" s="1"/>
  <c r="T48" i="15"/>
  <c r="Q48" i="15"/>
  <c r="AD48" i="15" s="1"/>
  <c r="AC48" i="15" s="1"/>
  <c r="Z47" i="15"/>
  <c r="Y47" i="15" s="1"/>
  <c r="T47" i="15"/>
  <c r="Q47" i="15"/>
  <c r="AD47" i="15" s="1"/>
  <c r="AC47" i="15" s="1"/>
  <c r="Z46" i="15"/>
  <c r="Y46" i="15" s="1"/>
  <c r="T46" i="15"/>
  <c r="Q46" i="15"/>
  <c r="AD46" i="15" s="1"/>
  <c r="AC46" i="15" s="1"/>
  <c r="Z45" i="15"/>
  <c r="Y45" i="15" s="1"/>
  <c r="T45" i="15"/>
  <c r="Q45" i="15"/>
  <c r="AD45" i="15" s="1"/>
  <c r="M45" i="15"/>
  <c r="L45" i="15"/>
  <c r="J45" i="15"/>
  <c r="I45" i="15"/>
  <c r="Z44" i="15"/>
  <c r="Y44" i="15" s="1"/>
  <c r="T44" i="15"/>
  <c r="Q44" i="15"/>
  <c r="AD44" i="15" s="1"/>
  <c r="AC44" i="15" s="1"/>
  <c r="Z43" i="15"/>
  <c r="Y43" i="15" s="1"/>
  <c r="T43" i="15"/>
  <c r="Q43" i="15"/>
  <c r="AD43" i="15" s="1"/>
  <c r="AC43" i="15" s="1"/>
  <c r="Z42" i="15"/>
  <c r="Y42" i="15" s="1"/>
  <c r="T42" i="15"/>
  <c r="Q42" i="15"/>
  <c r="AD42" i="15" s="1"/>
  <c r="AC42" i="15" s="1"/>
  <c r="Z41" i="15"/>
  <c r="Y41" i="15" s="1"/>
  <c r="T41" i="15"/>
  <c r="Q41" i="15"/>
  <c r="AD41" i="15" s="1"/>
  <c r="AC41" i="15" s="1"/>
  <c r="Z40" i="15"/>
  <c r="T40" i="15"/>
  <c r="Q40" i="15"/>
  <c r="X40" i="15" s="1"/>
  <c r="M40" i="15"/>
  <c r="L40" i="15"/>
  <c r="J40" i="15"/>
  <c r="I40" i="15"/>
  <c r="AD39" i="15"/>
  <c r="AC39" i="15" s="1"/>
  <c r="Z39" i="15"/>
  <c r="Y39" i="15"/>
  <c r="X39" i="15"/>
  <c r="AD38" i="15"/>
  <c r="AC38" i="15" s="1"/>
  <c r="Z38" i="15"/>
  <c r="Y38" i="15" s="1"/>
  <c r="X38" i="15"/>
  <c r="AD37" i="15"/>
  <c r="AC37" i="15" s="1"/>
  <c r="Z37" i="15"/>
  <c r="Y37" i="15" s="1"/>
  <c r="X37" i="15"/>
  <c r="AD36" i="15"/>
  <c r="AC36" i="15" s="1"/>
  <c r="Z36" i="15"/>
  <c r="Y36" i="15" s="1"/>
  <c r="X36" i="15"/>
  <c r="T35" i="15"/>
  <c r="Q35" i="15"/>
  <c r="M35" i="15"/>
  <c r="L35" i="15"/>
  <c r="J35" i="15"/>
  <c r="I35" i="15"/>
  <c r="T34" i="15"/>
  <c r="Q34" i="15"/>
  <c r="T33" i="15"/>
  <c r="Q33" i="15"/>
  <c r="T32" i="15"/>
  <c r="Q32" i="15"/>
  <c r="T31" i="15"/>
  <c r="Q31" i="15"/>
  <c r="T30" i="15"/>
  <c r="Q30" i="15"/>
  <c r="M30" i="15"/>
  <c r="L30" i="15"/>
  <c r="J30" i="15"/>
  <c r="Z34" i="15" s="1"/>
  <c r="Y34" i="15" s="1"/>
  <c r="I30" i="15"/>
  <c r="T29" i="15"/>
  <c r="Q29" i="15"/>
  <c r="T28" i="15"/>
  <c r="Q28" i="15"/>
  <c r="T27" i="15"/>
  <c r="Q27" i="15"/>
  <c r="T26" i="15"/>
  <c r="Q26" i="15"/>
  <c r="T25" i="15"/>
  <c r="Q25" i="15"/>
  <c r="M25" i="15"/>
  <c r="AD29" i="15" s="1"/>
  <c r="AC29" i="15" s="1"/>
  <c r="L25" i="15"/>
  <c r="J25" i="15"/>
  <c r="Z29" i="15" s="1"/>
  <c r="Y29" i="15" s="1"/>
  <c r="I25" i="15"/>
  <c r="AD24" i="15"/>
  <c r="AC24" i="15" s="1"/>
  <c r="Z24" i="15"/>
  <c r="Y24" i="15" s="1"/>
  <c r="X24" i="15"/>
  <c r="AD23" i="15"/>
  <c r="AC23" i="15" s="1"/>
  <c r="Z23" i="15"/>
  <c r="Y23" i="15" s="1"/>
  <c r="X23" i="15"/>
  <c r="AD22" i="15"/>
  <c r="AC22" i="15" s="1"/>
  <c r="Z22" i="15"/>
  <c r="Y22" i="15" s="1"/>
  <c r="X22" i="15"/>
  <c r="T21" i="15"/>
  <c r="Q21" i="15"/>
  <c r="T20" i="15"/>
  <c r="Q20" i="15"/>
  <c r="M20" i="15"/>
  <c r="AD21" i="15" s="1"/>
  <c r="AC21" i="15" s="1"/>
  <c r="L20" i="15"/>
  <c r="J20" i="15"/>
  <c r="I20" i="15"/>
  <c r="AD19" i="15"/>
  <c r="AC19" i="15" s="1"/>
  <c r="Z19" i="15"/>
  <c r="Y19" i="15" s="1"/>
  <c r="X19" i="15"/>
  <c r="AD18" i="15"/>
  <c r="AC18" i="15" s="1"/>
  <c r="Z18" i="15"/>
  <c r="Y18" i="15" s="1"/>
  <c r="X18" i="15"/>
  <c r="AD17" i="15"/>
  <c r="AC17" i="15" s="1"/>
  <c r="Z17" i="15"/>
  <c r="Y17" i="15" s="1"/>
  <c r="X17" i="15"/>
  <c r="T16" i="15"/>
  <c r="Q16" i="15"/>
  <c r="T15" i="15"/>
  <c r="Q15" i="15"/>
  <c r="M15" i="15"/>
  <c r="L15" i="15"/>
  <c r="J15" i="15"/>
  <c r="I15" i="15"/>
  <c r="AD14" i="15"/>
  <c r="AC14" i="15" s="1"/>
  <c r="Z14" i="15"/>
  <c r="Y14" i="15" s="1"/>
  <c r="X14" i="15"/>
  <c r="AD13" i="15"/>
  <c r="AC13" i="15" s="1"/>
  <c r="Z13" i="15"/>
  <c r="Y13" i="15" s="1"/>
  <c r="X13" i="15"/>
  <c r="AD12" i="15"/>
  <c r="AC12" i="15" s="1"/>
  <c r="Z12" i="15"/>
  <c r="Y12" i="15" s="1"/>
  <c r="X12" i="15"/>
  <c r="AD11" i="15"/>
  <c r="AC11" i="15" s="1"/>
  <c r="Z11" i="15"/>
  <c r="Y11" i="15" s="1"/>
  <c r="X11" i="15"/>
  <c r="T11" i="15"/>
  <c r="T10" i="15"/>
  <c r="Q10" i="15"/>
  <c r="M10" i="15"/>
  <c r="L10" i="15"/>
  <c r="J10" i="15"/>
  <c r="I10" i="15"/>
  <c r="N20" i="15" l="1"/>
  <c r="N40" i="15"/>
  <c r="N25" i="15"/>
  <c r="X45" i="15"/>
  <c r="AD34" i="15"/>
  <c r="AC34" i="15" s="1"/>
  <c r="X52" i="15"/>
  <c r="X44" i="15"/>
  <c r="X46" i="15"/>
  <c r="Z10" i="15"/>
  <c r="X10" i="15"/>
  <c r="AD58" i="15"/>
  <c r="AC58" i="15" s="1"/>
  <c r="N15" i="15"/>
  <c r="AD25" i="15"/>
  <c r="AD27" i="15"/>
  <c r="AC27" i="15" s="1"/>
  <c r="X32" i="15"/>
  <c r="AD20" i="15"/>
  <c r="AC20" i="15" s="1"/>
  <c r="N10" i="15"/>
  <c r="AD10" i="15"/>
  <c r="AC10" i="15" s="1"/>
  <c r="Z16" i="15"/>
  <c r="Y16" i="15" s="1"/>
  <c r="Z21" i="15"/>
  <c r="Y21" i="15" s="1"/>
  <c r="AD31" i="15"/>
  <c r="AC31" i="15" s="1"/>
  <c r="X31" i="15"/>
  <c r="AD32" i="15"/>
  <c r="AC32" i="15" s="1"/>
  <c r="X53" i="15"/>
  <c r="N55" i="15"/>
  <c r="Z35" i="15"/>
  <c r="AB35" i="15" s="1"/>
  <c r="AA35" i="15" s="1"/>
  <c r="AD16" i="15"/>
  <c r="AC16" i="15" s="1"/>
  <c r="AD28" i="15"/>
  <c r="AC28" i="15" s="1"/>
  <c r="N30" i="15"/>
  <c r="AD30" i="15"/>
  <c r="AD33" i="15"/>
  <c r="AC33" i="15" s="1"/>
  <c r="N35" i="15"/>
  <c r="AD35" i="15"/>
  <c r="AB40" i="15"/>
  <c r="AA40" i="15" s="1"/>
  <c r="N45" i="15"/>
  <c r="N50" i="15"/>
  <c r="X26" i="15"/>
  <c r="Z27" i="15"/>
  <c r="Y27" i="15" s="1"/>
  <c r="X29" i="15"/>
  <c r="AB45" i="15"/>
  <c r="AA45" i="15" s="1"/>
  <c r="AB50" i="15"/>
  <c r="AA50" i="15" s="1"/>
  <c r="X21" i="15"/>
  <c r="Z32" i="15"/>
  <c r="Y32" i="15" s="1"/>
  <c r="X20" i="15"/>
  <c r="X25" i="15"/>
  <c r="X15" i="15"/>
  <c r="Z28" i="15"/>
  <c r="Y28" i="15" s="1"/>
  <c r="Z31" i="15"/>
  <c r="Y31" i="15" s="1"/>
  <c r="X30" i="15"/>
  <c r="Z33" i="15"/>
  <c r="Y33" i="15" s="1"/>
  <c r="Y40" i="15"/>
  <c r="AF45" i="15"/>
  <c r="AE45" i="15" s="1"/>
  <c r="AC45" i="15"/>
  <c r="AC55" i="15"/>
  <c r="AC30" i="15"/>
  <c r="AC50" i="15"/>
  <c r="AF50" i="15"/>
  <c r="AE50" i="15" s="1"/>
  <c r="Y10" i="15"/>
  <c r="AB10" i="15"/>
  <c r="AA10" i="15" s="1"/>
  <c r="AC25" i="15"/>
  <c r="AC35" i="15"/>
  <c r="AF35" i="15"/>
  <c r="AE35" i="15" s="1"/>
  <c r="AD26" i="15"/>
  <c r="AC26" i="15" s="1"/>
  <c r="AD40" i="15"/>
  <c r="X43" i="15"/>
  <c r="X49" i="15"/>
  <c r="X50" i="15"/>
  <c r="X51" i="15"/>
  <c r="X57" i="15"/>
  <c r="Z15" i="15"/>
  <c r="AD15" i="15"/>
  <c r="X16" i="15"/>
  <c r="Z25" i="15"/>
  <c r="Z26" i="15"/>
  <c r="Y26" i="15" s="1"/>
  <c r="X28" i="15"/>
  <c r="X34" i="15"/>
  <c r="X35" i="15"/>
  <c r="X42" i="15"/>
  <c r="X48" i="15"/>
  <c r="X54" i="15"/>
  <c r="X55" i="15"/>
  <c r="AB55" i="15"/>
  <c r="AA55" i="15" s="1"/>
  <c r="X56" i="15"/>
  <c r="Z20" i="15"/>
  <c r="X27" i="15"/>
  <c r="Z30" i="15"/>
  <c r="X33" i="15"/>
  <c r="X41" i="15"/>
  <c r="X47" i="15"/>
  <c r="X59" i="15"/>
  <c r="AF55" i="15" l="1"/>
  <c r="AE55" i="15" s="1"/>
  <c r="AF20" i="15"/>
  <c r="AE20" i="15" s="1"/>
  <c r="AG50" i="15"/>
  <c r="AF30" i="15"/>
  <c r="AE30" i="15" s="1"/>
  <c r="Y35" i="15"/>
  <c r="AF10" i="15"/>
  <c r="AE10" i="15" s="1"/>
  <c r="AG10" i="15" s="1"/>
  <c r="AG45" i="15"/>
  <c r="AG55" i="15"/>
  <c r="Y30" i="15"/>
  <c r="AB30" i="15"/>
  <c r="AA30" i="15" s="1"/>
  <c r="AG30" i="15" s="1"/>
  <c r="Y15" i="15"/>
  <c r="AB15" i="15"/>
  <c r="AA15" i="15" s="1"/>
  <c r="AG35" i="15"/>
  <c r="Y25" i="15"/>
  <c r="AB25" i="15"/>
  <c r="AA25" i="15" s="1"/>
  <c r="AC15" i="15"/>
  <c r="AF15" i="15"/>
  <c r="AE15" i="15" s="1"/>
  <c r="Y20" i="15"/>
  <c r="AB20" i="15"/>
  <c r="AA20" i="15" s="1"/>
  <c r="AG20" i="15" s="1"/>
  <c r="AF40" i="15"/>
  <c r="AE40" i="15" s="1"/>
  <c r="AG40" i="15" s="1"/>
  <c r="AC40" i="15"/>
  <c r="AF25" i="15"/>
  <c r="AE25" i="15" s="1"/>
  <c r="AG15" i="15" l="1"/>
  <c r="AG25" i="15"/>
  <c r="Z59" i="14" l="1"/>
  <c r="Y59" i="14" s="1"/>
  <c r="T59" i="14"/>
  <c r="Q59" i="14"/>
  <c r="AD59" i="14" s="1"/>
  <c r="AC59" i="14" s="1"/>
  <c r="Z58" i="14"/>
  <c r="Y58" i="14" s="1"/>
  <c r="T58" i="14"/>
  <c r="Q58" i="14"/>
  <c r="X58" i="14" s="1"/>
  <c r="Z57" i="14"/>
  <c r="Y57" i="14" s="1"/>
  <c r="T57" i="14"/>
  <c r="Q57" i="14"/>
  <c r="AD57" i="14" s="1"/>
  <c r="AC57" i="14" s="1"/>
  <c r="Z56" i="14"/>
  <c r="Y56" i="14" s="1"/>
  <c r="T56" i="14"/>
  <c r="Q56" i="14"/>
  <c r="AD56" i="14" s="1"/>
  <c r="AC56" i="14" s="1"/>
  <c r="Z55" i="14"/>
  <c r="Y55" i="14" s="1"/>
  <c r="T55" i="14"/>
  <c r="Q55" i="14"/>
  <c r="X55" i="14" s="1"/>
  <c r="M55" i="14"/>
  <c r="L55" i="14"/>
  <c r="J55" i="14"/>
  <c r="I55" i="14"/>
  <c r="Z54" i="14"/>
  <c r="Y54" i="14" s="1"/>
  <c r="T54" i="14"/>
  <c r="Q54" i="14"/>
  <c r="AD54" i="14" s="1"/>
  <c r="AC54" i="14" s="1"/>
  <c r="Z53" i="14"/>
  <c r="Y53" i="14" s="1"/>
  <c r="T53" i="14"/>
  <c r="Q53" i="14"/>
  <c r="AD53" i="14" s="1"/>
  <c r="AC53" i="14" s="1"/>
  <c r="Z52" i="14"/>
  <c r="Y52" i="14" s="1"/>
  <c r="T52" i="14"/>
  <c r="Q52" i="14"/>
  <c r="AD52" i="14" s="1"/>
  <c r="AC52" i="14" s="1"/>
  <c r="Z51" i="14"/>
  <c r="Y51" i="14" s="1"/>
  <c r="T51" i="14"/>
  <c r="Q51" i="14"/>
  <c r="AD51" i="14" s="1"/>
  <c r="AC51" i="14" s="1"/>
  <c r="Z50" i="14"/>
  <c r="T50" i="14"/>
  <c r="Q50" i="14"/>
  <c r="AD50" i="14" s="1"/>
  <c r="M50" i="14"/>
  <c r="L50" i="14"/>
  <c r="J50" i="14"/>
  <c r="I50" i="14"/>
  <c r="Z49" i="14"/>
  <c r="Y49" i="14" s="1"/>
  <c r="X49" i="14"/>
  <c r="T49" i="14"/>
  <c r="Q49" i="14"/>
  <c r="AD49" i="14" s="1"/>
  <c r="AC49" i="14" s="1"/>
  <c r="Z48" i="14"/>
  <c r="Y48" i="14" s="1"/>
  <c r="T48" i="14"/>
  <c r="Q48" i="14"/>
  <c r="AD48" i="14" s="1"/>
  <c r="AC48" i="14" s="1"/>
  <c r="Z47" i="14"/>
  <c r="Y47" i="14"/>
  <c r="T47" i="14"/>
  <c r="Q47" i="14"/>
  <c r="AD47" i="14" s="1"/>
  <c r="AC47" i="14" s="1"/>
  <c r="Z46" i="14"/>
  <c r="Y46" i="14" s="1"/>
  <c r="T46" i="14"/>
  <c r="Q46" i="14"/>
  <c r="AD46" i="14" s="1"/>
  <c r="AC46" i="14" s="1"/>
  <c r="Z45" i="14"/>
  <c r="Y45" i="14" s="1"/>
  <c r="T45" i="14"/>
  <c r="Q45" i="14"/>
  <c r="AD45" i="14" s="1"/>
  <c r="M45" i="14"/>
  <c r="L45" i="14"/>
  <c r="J45" i="14"/>
  <c r="I45" i="14"/>
  <c r="Z44" i="14"/>
  <c r="Y44" i="14" s="1"/>
  <c r="T44" i="14"/>
  <c r="Q44" i="14"/>
  <c r="X44" i="14" s="1"/>
  <c r="Z43" i="14"/>
  <c r="Y43" i="14" s="1"/>
  <c r="T43" i="14"/>
  <c r="Q43" i="14"/>
  <c r="AD43" i="14" s="1"/>
  <c r="AC43" i="14" s="1"/>
  <c r="Z42" i="14"/>
  <c r="Y42" i="14" s="1"/>
  <c r="T42" i="14"/>
  <c r="Q42" i="14"/>
  <c r="AD42" i="14" s="1"/>
  <c r="AC42" i="14" s="1"/>
  <c r="Z41" i="14"/>
  <c r="Y41" i="14" s="1"/>
  <c r="T41" i="14"/>
  <c r="Q41" i="14"/>
  <c r="AD41" i="14" s="1"/>
  <c r="AC41" i="14" s="1"/>
  <c r="Z40" i="14"/>
  <c r="T40" i="14"/>
  <c r="Q40" i="14"/>
  <c r="X40" i="14" s="1"/>
  <c r="M40" i="14"/>
  <c r="L40" i="14"/>
  <c r="J40" i="14"/>
  <c r="I40" i="14"/>
  <c r="AD39" i="14"/>
  <c r="AC39" i="14" s="1"/>
  <c r="Z39" i="14"/>
  <c r="Y39" i="14" s="1"/>
  <c r="X39" i="14"/>
  <c r="AD38" i="14"/>
  <c r="AC38" i="14" s="1"/>
  <c r="Z38" i="14"/>
  <c r="Y38" i="14" s="1"/>
  <c r="X38" i="14"/>
  <c r="AD37" i="14"/>
  <c r="AC37" i="14" s="1"/>
  <c r="Z37" i="14"/>
  <c r="Y37" i="14" s="1"/>
  <c r="X37" i="14"/>
  <c r="AD36" i="14"/>
  <c r="AC36" i="14" s="1"/>
  <c r="Z36" i="14"/>
  <c r="Y36" i="14" s="1"/>
  <c r="X36" i="14"/>
  <c r="T35" i="14"/>
  <c r="Q35" i="14"/>
  <c r="M35" i="14"/>
  <c r="L35" i="14"/>
  <c r="J35" i="14"/>
  <c r="I35" i="14"/>
  <c r="T34" i="14"/>
  <c r="Q34" i="14"/>
  <c r="T33" i="14"/>
  <c r="Q33" i="14"/>
  <c r="AD33" i="14" s="1"/>
  <c r="AC33" i="14" s="1"/>
  <c r="T32" i="14"/>
  <c r="Q32" i="14"/>
  <c r="T31" i="14"/>
  <c r="Q31" i="14"/>
  <c r="T30" i="14"/>
  <c r="Q30" i="14"/>
  <c r="AD30" i="14" s="1"/>
  <c r="M30" i="14"/>
  <c r="AD31" i="14" s="1"/>
  <c r="AC31" i="14" s="1"/>
  <c r="L30" i="14"/>
  <c r="J30" i="14"/>
  <c r="Z34" i="14" s="1"/>
  <c r="Y34" i="14" s="1"/>
  <c r="I30" i="14"/>
  <c r="T29" i="14"/>
  <c r="Q29" i="14"/>
  <c r="T28" i="14"/>
  <c r="Q28" i="14"/>
  <c r="T27" i="14"/>
  <c r="Q27" i="14"/>
  <c r="T26" i="14"/>
  <c r="Q26" i="14"/>
  <c r="T25" i="14"/>
  <c r="Q25" i="14"/>
  <c r="M25" i="14"/>
  <c r="AD26" i="14" s="1"/>
  <c r="AC26" i="14" s="1"/>
  <c r="L25" i="14"/>
  <c r="J25" i="14"/>
  <c r="I25" i="14"/>
  <c r="AD24" i="14"/>
  <c r="AC24" i="14" s="1"/>
  <c r="Z24" i="14"/>
  <c r="Y24" i="14" s="1"/>
  <c r="X24" i="14"/>
  <c r="AD23" i="14"/>
  <c r="AC23" i="14" s="1"/>
  <c r="Z23" i="14"/>
  <c r="Y23" i="14" s="1"/>
  <c r="X23" i="14"/>
  <c r="AD22" i="14"/>
  <c r="AC22" i="14"/>
  <c r="Z22" i="14"/>
  <c r="Y22" i="14" s="1"/>
  <c r="X22" i="14"/>
  <c r="T21" i="14"/>
  <c r="Q21" i="14"/>
  <c r="T20" i="14"/>
  <c r="Q20" i="14"/>
  <c r="M20" i="14"/>
  <c r="L20" i="14"/>
  <c r="J20" i="14"/>
  <c r="I20" i="14"/>
  <c r="N20" i="14" s="1"/>
  <c r="AD19" i="14"/>
  <c r="AC19" i="14"/>
  <c r="Z19" i="14"/>
  <c r="Y19" i="14" s="1"/>
  <c r="X19" i="14"/>
  <c r="AD18" i="14"/>
  <c r="AC18" i="14" s="1"/>
  <c r="Z18" i="14"/>
  <c r="Y18" i="14" s="1"/>
  <c r="X18" i="14"/>
  <c r="T17" i="14"/>
  <c r="Q17" i="14"/>
  <c r="T16" i="14"/>
  <c r="Q16" i="14"/>
  <c r="T15" i="14"/>
  <c r="Q15" i="14"/>
  <c r="M15" i="14"/>
  <c r="AD16" i="14" s="1"/>
  <c r="AC16" i="14" s="1"/>
  <c r="L15" i="14"/>
  <c r="J15" i="14"/>
  <c r="I15" i="14"/>
  <c r="AD14" i="14"/>
  <c r="AC14" i="14" s="1"/>
  <c r="Z14" i="14"/>
  <c r="Y14" i="14" s="1"/>
  <c r="X14" i="14"/>
  <c r="AD13" i="14"/>
  <c r="AC13" i="14" s="1"/>
  <c r="Z13" i="14"/>
  <c r="Y13" i="14" s="1"/>
  <c r="X13" i="14"/>
  <c r="AD12" i="14"/>
  <c r="AC12" i="14" s="1"/>
  <c r="Z12" i="14"/>
  <c r="Y12" i="14" s="1"/>
  <c r="X12" i="14"/>
  <c r="AD11" i="14"/>
  <c r="AC11" i="14" s="1"/>
  <c r="Z11" i="14"/>
  <c r="Y11" i="14" s="1"/>
  <c r="X11" i="14"/>
  <c r="T11" i="14"/>
  <c r="T10" i="14"/>
  <c r="Q10" i="14"/>
  <c r="M10" i="14"/>
  <c r="L10" i="14"/>
  <c r="J10" i="14"/>
  <c r="I10" i="14"/>
  <c r="X43" i="14" l="1"/>
  <c r="X45" i="14"/>
  <c r="N30" i="14"/>
  <c r="N35" i="14"/>
  <c r="Z35" i="14"/>
  <c r="X46" i="14"/>
  <c r="X35" i="14"/>
  <c r="N50" i="14"/>
  <c r="X52" i="14"/>
  <c r="AD20" i="14"/>
  <c r="AD32" i="14"/>
  <c r="AC32" i="14" s="1"/>
  <c r="N40" i="14"/>
  <c r="Z10" i="14"/>
  <c r="Z28" i="14"/>
  <c r="Y28" i="14" s="1"/>
  <c r="Z31" i="14"/>
  <c r="Y31" i="14" s="1"/>
  <c r="AD58" i="14"/>
  <c r="AC58" i="14" s="1"/>
  <c r="N15" i="14"/>
  <c r="AD15" i="14"/>
  <c r="AD17" i="14"/>
  <c r="AC17" i="14" s="1"/>
  <c r="N25" i="14"/>
  <c r="AD25" i="14"/>
  <c r="X30" i="14"/>
  <c r="AD44" i="14"/>
  <c r="AC44" i="14" s="1"/>
  <c r="AD28" i="14"/>
  <c r="AC28" i="14" s="1"/>
  <c r="N10" i="14"/>
  <c r="X10" i="14"/>
  <c r="Z16" i="14"/>
  <c r="Y16" i="14" s="1"/>
  <c r="AD21" i="14"/>
  <c r="AC21" i="14" s="1"/>
  <c r="X21" i="14"/>
  <c r="Z29" i="14"/>
  <c r="Y29" i="14" s="1"/>
  <c r="AD27" i="14"/>
  <c r="AC27" i="14" s="1"/>
  <c r="Z32" i="14"/>
  <c r="Y32" i="14" s="1"/>
  <c r="AD34" i="14"/>
  <c r="AC34" i="14" s="1"/>
  <c r="N45" i="14"/>
  <c r="N55" i="14"/>
  <c r="X25" i="14"/>
  <c r="AB40" i="14"/>
  <c r="AA40" i="14" s="1"/>
  <c r="Z17" i="14"/>
  <c r="Y17" i="14" s="1"/>
  <c r="X15" i="14"/>
  <c r="AB50" i="14"/>
  <c r="AA50" i="14" s="1"/>
  <c r="Z21" i="14"/>
  <c r="Y21" i="14" s="1"/>
  <c r="X20" i="14"/>
  <c r="X26" i="14"/>
  <c r="Z27" i="14"/>
  <c r="Y27" i="14" s="1"/>
  <c r="X32" i="14"/>
  <c r="X16" i="14"/>
  <c r="Z33" i="14"/>
  <c r="Y33" i="14" s="1"/>
  <c r="AB45" i="14"/>
  <c r="AA45" i="14" s="1"/>
  <c r="X29" i="14"/>
  <c r="X31" i="14"/>
  <c r="Y40" i="14"/>
  <c r="Y50" i="14"/>
  <c r="AC30" i="14"/>
  <c r="Y10" i="14"/>
  <c r="AB10" i="14"/>
  <c r="AA10" i="14" s="1"/>
  <c r="AC20" i="14"/>
  <c r="AC25" i="14"/>
  <c r="Y35" i="14"/>
  <c r="AB35" i="14"/>
  <c r="AA35" i="14" s="1"/>
  <c r="AF45" i="14"/>
  <c r="AE45" i="14" s="1"/>
  <c r="AC45" i="14"/>
  <c r="AC50" i="14"/>
  <c r="AF50" i="14"/>
  <c r="AE50" i="14" s="1"/>
  <c r="AC15" i="14"/>
  <c r="AD10" i="14"/>
  <c r="AD29" i="14"/>
  <c r="AC29" i="14" s="1"/>
  <c r="AD40" i="14"/>
  <c r="X50" i="14"/>
  <c r="X51" i="14"/>
  <c r="X57" i="14"/>
  <c r="AD35" i="14"/>
  <c r="AD55" i="14"/>
  <c r="Z15" i="14"/>
  <c r="Z25" i="14"/>
  <c r="Z26" i="14"/>
  <c r="Y26" i="14" s="1"/>
  <c r="X28" i="14"/>
  <c r="X34" i="14"/>
  <c r="X42" i="14"/>
  <c r="X48" i="14"/>
  <c r="X54" i="14"/>
  <c r="AB55" i="14"/>
  <c r="AA55" i="14" s="1"/>
  <c r="X56" i="14"/>
  <c r="X17" i="14"/>
  <c r="Z20" i="14"/>
  <c r="X27" i="14"/>
  <c r="Z30" i="14"/>
  <c r="X33" i="14"/>
  <c r="X41" i="14"/>
  <c r="X47" i="14"/>
  <c r="X53" i="14"/>
  <c r="X59" i="14"/>
  <c r="AG50" i="14" l="1"/>
  <c r="AG45" i="14"/>
  <c r="AF20" i="14"/>
  <c r="AE20" i="14" s="1"/>
  <c r="AF30" i="14"/>
  <c r="AE30" i="14" s="1"/>
  <c r="AF25" i="14"/>
  <c r="AE25" i="14" s="1"/>
  <c r="AF15" i="14"/>
  <c r="AE15" i="14" s="1"/>
  <c r="AC10" i="14"/>
  <c r="AF10" i="14"/>
  <c r="AE10" i="14" s="1"/>
  <c r="AG10" i="14" s="1"/>
  <c r="AC35" i="14"/>
  <c r="AF35" i="14"/>
  <c r="AE35" i="14" s="1"/>
  <c r="AG35" i="14" s="1"/>
  <c r="AF40" i="14"/>
  <c r="AE40" i="14" s="1"/>
  <c r="AG40" i="14" s="1"/>
  <c r="AC40" i="14"/>
  <c r="Y15" i="14"/>
  <c r="AB15" i="14"/>
  <c r="AA15" i="14" s="1"/>
  <c r="Y20" i="14"/>
  <c r="AB20" i="14"/>
  <c r="AA20" i="14" s="1"/>
  <c r="AG20" i="14" s="1"/>
  <c r="AC55" i="14"/>
  <c r="AF55" i="14"/>
  <c r="AE55" i="14" s="1"/>
  <c r="AG55" i="14" s="1"/>
  <c r="Y30" i="14"/>
  <c r="AB30" i="14"/>
  <c r="AA30" i="14" s="1"/>
  <c r="AG30" i="14" s="1"/>
  <c r="AB25" i="14"/>
  <c r="AA25" i="14" s="1"/>
  <c r="AG25" i="14" s="1"/>
  <c r="Y25" i="14"/>
  <c r="AG15" i="14" l="1"/>
  <c r="Z59" i="13"/>
  <c r="Y59" i="13" s="1"/>
  <c r="T59" i="13"/>
  <c r="Q59" i="13"/>
  <c r="AD59" i="13" s="1"/>
  <c r="AC59" i="13" s="1"/>
  <c r="Z58" i="13"/>
  <c r="Y58" i="13" s="1"/>
  <c r="T58" i="13"/>
  <c r="Q58" i="13"/>
  <c r="AD58" i="13" s="1"/>
  <c r="AC58" i="13" s="1"/>
  <c r="Z57" i="13"/>
  <c r="Y57" i="13" s="1"/>
  <c r="T57" i="13"/>
  <c r="Q57" i="13"/>
  <c r="X57" i="13" s="1"/>
  <c r="Z56" i="13"/>
  <c r="Y56" i="13" s="1"/>
  <c r="T56" i="13"/>
  <c r="Q56" i="13"/>
  <c r="AD56" i="13" s="1"/>
  <c r="AC56" i="13" s="1"/>
  <c r="Z55" i="13"/>
  <c r="Y55" i="13" s="1"/>
  <c r="T55" i="13"/>
  <c r="Q55" i="13"/>
  <c r="X55" i="13" s="1"/>
  <c r="M55" i="13"/>
  <c r="L55" i="13"/>
  <c r="J55" i="13"/>
  <c r="I55" i="13"/>
  <c r="Z54" i="13"/>
  <c r="Y54" i="13" s="1"/>
  <c r="T54" i="13"/>
  <c r="Q54" i="13"/>
  <c r="AD54" i="13" s="1"/>
  <c r="AC54" i="13" s="1"/>
  <c r="Z53" i="13"/>
  <c r="Y53" i="13" s="1"/>
  <c r="T53" i="13"/>
  <c r="Q53" i="13"/>
  <c r="AD53" i="13" s="1"/>
  <c r="AC53" i="13" s="1"/>
  <c r="Z52" i="13"/>
  <c r="Y52" i="13" s="1"/>
  <c r="T52" i="13"/>
  <c r="Q52" i="13"/>
  <c r="AD52" i="13" s="1"/>
  <c r="AC52" i="13" s="1"/>
  <c r="Z51" i="13"/>
  <c r="Y51" i="13" s="1"/>
  <c r="T51" i="13"/>
  <c r="Q51" i="13"/>
  <c r="X51" i="13" s="1"/>
  <c r="Z50" i="13"/>
  <c r="Y50" i="13" s="1"/>
  <c r="T50" i="13"/>
  <c r="Q50" i="13"/>
  <c r="AD50" i="13" s="1"/>
  <c r="M50" i="13"/>
  <c r="L50" i="13"/>
  <c r="J50" i="13"/>
  <c r="I50" i="13"/>
  <c r="Z49" i="13"/>
  <c r="Y49" i="13" s="1"/>
  <c r="T49" i="13"/>
  <c r="Q49" i="13"/>
  <c r="AD49" i="13" s="1"/>
  <c r="AC49" i="13" s="1"/>
  <c r="Z48" i="13"/>
  <c r="Y48" i="13" s="1"/>
  <c r="T48" i="13"/>
  <c r="Q48" i="13"/>
  <c r="AD48" i="13" s="1"/>
  <c r="AC48" i="13" s="1"/>
  <c r="Z47" i="13"/>
  <c r="Y47" i="13"/>
  <c r="T47" i="13"/>
  <c r="Q47" i="13"/>
  <c r="AD47" i="13" s="1"/>
  <c r="AC47" i="13" s="1"/>
  <c r="Z46" i="13"/>
  <c r="Y46" i="13" s="1"/>
  <c r="T46" i="13"/>
  <c r="Q46" i="13"/>
  <c r="AD46" i="13" s="1"/>
  <c r="AC46" i="13" s="1"/>
  <c r="Z45" i="13"/>
  <c r="Y45" i="13"/>
  <c r="T45" i="13"/>
  <c r="Q45" i="13"/>
  <c r="AD45" i="13" s="1"/>
  <c r="M45" i="13"/>
  <c r="L45" i="13"/>
  <c r="J45" i="13"/>
  <c r="I45" i="13"/>
  <c r="Z44" i="13"/>
  <c r="Y44" i="13" s="1"/>
  <c r="T44" i="13"/>
  <c r="Q44" i="13"/>
  <c r="X44" i="13" s="1"/>
  <c r="AD43" i="13"/>
  <c r="AC43" i="13" s="1"/>
  <c r="Z43" i="13"/>
  <c r="Y43" i="13" s="1"/>
  <c r="T43" i="13"/>
  <c r="Q43" i="13"/>
  <c r="X43" i="13" s="1"/>
  <c r="Z42" i="13"/>
  <c r="Y42" i="13" s="1"/>
  <c r="T42" i="13"/>
  <c r="Q42" i="13"/>
  <c r="AD42" i="13" s="1"/>
  <c r="AC42" i="13" s="1"/>
  <c r="Z41" i="13"/>
  <c r="Y41" i="13" s="1"/>
  <c r="T41" i="13"/>
  <c r="Q41" i="13"/>
  <c r="AD41" i="13" s="1"/>
  <c r="AC41" i="13" s="1"/>
  <c r="Z40" i="13"/>
  <c r="Y40" i="13"/>
  <c r="T40" i="13"/>
  <c r="Q40" i="13"/>
  <c r="X40" i="13" s="1"/>
  <c r="M40" i="13"/>
  <c r="L40" i="13"/>
  <c r="J40" i="13"/>
  <c r="I40" i="13"/>
  <c r="AD39" i="13"/>
  <c r="AC39" i="13" s="1"/>
  <c r="Z39" i="13"/>
  <c r="Y39" i="13" s="1"/>
  <c r="X39" i="13"/>
  <c r="AD38" i="13"/>
  <c r="AC38" i="13"/>
  <c r="Z38" i="13"/>
  <c r="Y38" i="13" s="1"/>
  <c r="X38" i="13"/>
  <c r="AD37" i="13"/>
  <c r="AC37" i="13" s="1"/>
  <c r="Z37" i="13"/>
  <c r="Y37" i="13" s="1"/>
  <c r="X37" i="13"/>
  <c r="AD36" i="13"/>
  <c r="AC36" i="13" s="1"/>
  <c r="Z36" i="13"/>
  <c r="Y36" i="13" s="1"/>
  <c r="X36" i="13"/>
  <c r="T35" i="13"/>
  <c r="Q35" i="13"/>
  <c r="M35" i="13"/>
  <c r="L35" i="13"/>
  <c r="J35" i="13"/>
  <c r="I35" i="13"/>
  <c r="T34" i="13"/>
  <c r="Q34" i="13"/>
  <c r="T33" i="13"/>
  <c r="Q33" i="13"/>
  <c r="T32" i="13"/>
  <c r="Q32" i="13"/>
  <c r="T31" i="13"/>
  <c r="Q31" i="13"/>
  <c r="T30" i="13"/>
  <c r="Q30" i="13"/>
  <c r="M30" i="13"/>
  <c r="L30" i="13"/>
  <c r="J30" i="13"/>
  <c r="I30" i="13"/>
  <c r="T29" i="13"/>
  <c r="Q29" i="13"/>
  <c r="T28" i="13"/>
  <c r="Q28" i="13"/>
  <c r="T27" i="13"/>
  <c r="Q27" i="13"/>
  <c r="AD27" i="13" s="1"/>
  <c r="AC27" i="13" s="1"/>
  <c r="T26" i="13"/>
  <c r="Q26" i="13"/>
  <c r="T25" i="13"/>
  <c r="Q25" i="13"/>
  <c r="AD25" i="13" s="1"/>
  <c r="M25" i="13"/>
  <c r="L25" i="13"/>
  <c r="J25" i="13"/>
  <c r="Z29" i="13" s="1"/>
  <c r="Y29" i="13" s="1"/>
  <c r="I25" i="13"/>
  <c r="AD24" i="13"/>
  <c r="AC24" i="13" s="1"/>
  <c r="Z24" i="13"/>
  <c r="Y24" i="13" s="1"/>
  <c r="X24" i="13"/>
  <c r="AD23" i="13"/>
  <c r="AC23" i="13" s="1"/>
  <c r="Z23" i="13"/>
  <c r="Y23" i="13" s="1"/>
  <c r="X23" i="13"/>
  <c r="AD22" i="13"/>
  <c r="AC22" i="13" s="1"/>
  <c r="Z22" i="13"/>
  <c r="Y22" i="13" s="1"/>
  <c r="X22" i="13"/>
  <c r="T21" i="13"/>
  <c r="Q21" i="13"/>
  <c r="T20" i="13"/>
  <c r="Q20" i="13"/>
  <c r="M20" i="13"/>
  <c r="AD21" i="13" s="1"/>
  <c r="AC21" i="13" s="1"/>
  <c r="L20" i="13"/>
  <c r="J20" i="13"/>
  <c r="I20" i="13"/>
  <c r="N20" i="13" s="1"/>
  <c r="AD19" i="13"/>
  <c r="AC19" i="13" s="1"/>
  <c r="Z19" i="13"/>
  <c r="Y19" i="13" s="1"/>
  <c r="X19" i="13"/>
  <c r="AD18" i="13"/>
  <c r="AC18" i="13" s="1"/>
  <c r="Z18" i="13"/>
  <c r="Y18" i="13" s="1"/>
  <c r="X18" i="13"/>
  <c r="T17" i="13"/>
  <c r="Q17" i="13"/>
  <c r="T16" i="13"/>
  <c r="Q16" i="13"/>
  <c r="T15" i="13"/>
  <c r="Q15" i="13"/>
  <c r="M15" i="13"/>
  <c r="AD16" i="13" s="1"/>
  <c r="AC16" i="13" s="1"/>
  <c r="L15" i="13"/>
  <c r="J15" i="13"/>
  <c r="I15" i="13"/>
  <c r="AD14" i="13"/>
  <c r="AC14" i="13" s="1"/>
  <c r="Z14" i="13"/>
  <c r="Y14" i="13" s="1"/>
  <c r="X14" i="13"/>
  <c r="AD13" i="13"/>
  <c r="AC13" i="13" s="1"/>
  <c r="Z13" i="13"/>
  <c r="Y13" i="13" s="1"/>
  <c r="X13" i="13"/>
  <c r="AD12" i="13"/>
  <c r="AC12" i="13" s="1"/>
  <c r="Z12" i="13"/>
  <c r="Y12" i="13" s="1"/>
  <c r="X12" i="13"/>
  <c r="AD11" i="13"/>
  <c r="AC11" i="13" s="1"/>
  <c r="Z11" i="13"/>
  <c r="Y11" i="13" s="1"/>
  <c r="X11" i="13"/>
  <c r="T11" i="13"/>
  <c r="T10" i="13"/>
  <c r="Q10" i="13"/>
  <c r="M10" i="13"/>
  <c r="L10" i="13"/>
  <c r="J10" i="13"/>
  <c r="I10" i="13"/>
  <c r="X49" i="13" l="1"/>
  <c r="AD32" i="13"/>
  <c r="AC32" i="13" s="1"/>
  <c r="X46" i="13"/>
  <c r="N25" i="13"/>
  <c r="N40" i="13"/>
  <c r="X58" i="13"/>
  <c r="N50" i="13"/>
  <c r="X52" i="13"/>
  <c r="AD26" i="13"/>
  <c r="AC26" i="13" s="1"/>
  <c r="X15" i="13"/>
  <c r="Z35" i="13"/>
  <c r="Y35" i="13" s="1"/>
  <c r="X45" i="13"/>
  <c r="Z10" i="13"/>
  <c r="Z33" i="13"/>
  <c r="Y33" i="13" s="1"/>
  <c r="X32" i="13"/>
  <c r="Z34" i="13"/>
  <c r="Y34" i="13" s="1"/>
  <c r="AD44" i="13"/>
  <c r="AC44" i="13" s="1"/>
  <c r="AD20" i="13"/>
  <c r="N10" i="13"/>
  <c r="N15" i="13"/>
  <c r="AD15" i="13"/>
  <c r="Z21" i="13"/>
  <c r="Y21" i="13" s="1"/>
  <c r="X20" i="13"/>
  <c r="AD31" i="13"/>
  <c r="AC31" i="13" s="1"/>
  <c r="X31" i="13"/>
  <c r="N35" i="13"/>
  <c r="AD35" i="13"/>
  <c r="AF35" i="13" s="1"/>
  <c r="AE35" i="13" s="1"/>
  <c r="N45" i="13"/>
  <c r="AD51" i="13"/>
  <c r="AC51" i="13" s="1"/>
  <c r="AD57" i="13"/>
  <c r="AC57" i="13" s="1"/>
  <c r="AD17" i="13"/>
  <c r="AC17" i="13" s="1"/>
  <c r="AD28" i="13"/>
  <c r="AC28" i="13" s="1"/>
  <c r="N30" i="13"/>
  <c r="AD30" i="13"/>
  <c r="AD33" i="13"/>
  <c r="AC33" i="13" s="1"/>
  <c r="AD34" i="13"/>
  <c r="AC34" i="13" s="1"/>
  <c r="X50" i="13"/>
  <c r="N55" i="13"/>
  <c r="X26" i="13"/>
  <c r="X25" i="13"/>
  <c r="X10" i="13"/>
  <c r="Z16" i="13"/>
  <c r="Y16" i="13" s="1"/>
  <c r="X16" i="13"/>
  <c r="Z17" i="13"/>
  <c r="Y17" i="13" s="1"/>
  <c r="X21" i="13"/>
  <c r="AB40" i="13"/>
  <c r="AA40" i="13" s="1"/>
  <c r="Z27" i="13"/>
  <c r="Y27" i="13" s="1"/>
  <c r="X29" i="13"/>
  <c r="Z28" i="13"/>
  <c r="Y28" i="13" s="1"/>
  <c r="Z31" i="13"/>
  <c r="Y31" i="13" s="1"/>
  <c r="X30" i="13"/>
  <c r="AB45" i="13"/>
  <c r="AA45" i="13" s="1"/>
  <c r="AC15" i="13"/>
  <c r="AC35" i="13"/>
  <c r="AC50" i="13"/>
  <c r="AF50" i="13"/>
  <c r="AE50" i="13" s="1"/>
  <c r="AC30" i="13"/>
  <c r="AB35" i="13"/>
  <c r="AA35" i="13" s="1"/>
  <c r="AF45" i="13"/>
  <c r="AE45" i="13" s="1"/>
  <c r="AC45" i="13"/>
  <c r="Y10" i="13"/>
  <c r="AB10" i="13"/>
  <c r="AA10" i="13" s="1"/>
  <c r="AC20" i="13"/>
  <c r="AF20" i="13"/>
  <c r="AE20" i="13" s="1"/>
  <c r="AC25" i="13"/>
  <c r="AD10" i="13"/>
  <c r="AD55" i="13"/>
  <c r="AD40" i="13"/>
  <c r="AB50" i="13"/>
  <c r="AA50" i="13" s="1"/>
  <c r="AD29" i="13"/>
  <c r="AC29" i="13" s="1"/>
  <c r="Z15" i="13"/>
  <c r="Z25" i="13"/>
  <c r="Z26" i="13"/>
  <c r="Y26" i="13" s="1"/>
  <c r="X28" i="13"/>
  <c r="Z32" i="13"/>
  <c r="Y32" i="13" s="1"/>
  <c r="X34" i="13"/>
  <c r="X35" i="13"/>
  <c r="X42" i="13"/>
  <c r="X48" i="13"/>
  <c r="X54" i="13"/>
  <c r="AB55" i="13"/>
  <c r="AA55" i="13" s="1"/>
  <c r="X56" i="13"/>
  <c r="X17" i="13"/>
  <c r="Z20" i="13"/>
  <c r="X27" i="13"/>
  <c r="Z30" i="13"/>
  <c r="X33" i="13"/>
  <c r="X41" i="13"/>
  <c r="X47" i="13"/>
  <c r="X53" i="13"/>
  <c r="X59" i="13"/>
  <c r="AF25" i="13" l="1"/>
  <c r="AE25" i="13" s="1"/>
  <c r="AF15" i="13"/>
  <c r="AE15" i="13" s="1"/>
  <c r="AF30" i="13"/>
  <c r="AE30" i="13" s="1"/>
  <c r="AG45" i="13"/>
  <c r="AG50" i="13"/>
  <c r="Y20" i="13"/>
  <c r="AB20" i="13"/>
  <c r="AA20" i="13" s="1"/>
  <c r="AG20" i="13" s="1"/>
  <c r="Y25" i="13"/>
  <c r="AB25" i="13"/>
  <c r="AA25" i="13" s="1"/>
  <c r="AG25" i="13" s="1"/>
  <c r="AF40" i="13"/>
  <c r="AE40" i="13" s="1"/>
  <c r="AG40" i="13" s="1"/>
  <c r="AC40" i="13"/>
  <c r="AG35" i="13"/>
  <c r="Y15" i="13"/>
  <c r="AB15" i="13"/>
  <c r="AA15" i="13" s="1"/>
  <c r="AG15" i="13" s="1"/>
  <c r="AC55" i="13"/>
  <c r="AF55" i="13"/>
  <c r="AE55" i="13" s="1"/>
  <c r="AG55" i="13" s="1"/>
  <c r="Y30" i="13"/>
  <c r="AB30" i="13"/>
  <c r="AA30" i="13" s="1"/>
  <c r="AG30" i="13" s="1"/>
  <c r="AC10" i="13"/>
  <c r="AF10" i="13"/>
  <c r="AE10" i="13" s="1"/>
  <c r="AG10" i="13" s="1"/>
  <c r="Z59" i="12" l="1"/>
  <c r="Y59" i="12" s="1"/>
  <c r="T59" i="12"/>
  <c r="Q59" i="12"/>
  <c r="AD59" i="12" s="1"/>
  <c r="AC59" i="12" s="1"/>
  <c r="Z58" i="12"/>
  <c r="Y58" i="12" s="1"/>
  <c r="T58" i="12"/>
  <c r="Q58" i="12"/>
  <c r="AD58" i="12" s="1"/>
  <c r="AC58" i="12" s="1"/>
  <c r="Z57" i="12"/>
  <c r="Y57" i="12" s="1"/>
  <c r="T57" i="12"/>
  <c r="Q57" i="12"/>
  <c r="Z56" i="12"/>
  <c r="Y56" i="12" s="1"/>
  <c r="T56" i="12"/>
  <c r="Q56" i="12"/>
  <c r="AD56" i="12" s="1"/>
  <c r="AC56" i="12" s="1"/>
  <c r="Z55" i="12"/>
  <c r="T55" i="12"/>
  <c r="Q55" i="12"/>
  <c r="X55" i="12" s="1"/>
  <c r="M55" i="12"/>
  <c r="L55" i="12"/>
  <c r="J55" i="12"/>
  <c r="I55" i="12"/>
  <c r="Z54" i="12"/>
  <c r="Y54" i="12" s="1"/>
  <c r="T54" i="12"/>
  <c r="Q54" i="12"/>
  <c r="AD54" i="12" s="1"/>
  <c r="AC54" i="12" s="1"/>
  <c r="AD53" i="12"/>
  <c r="AC53" i="12" s="1"/>
  <c r="Z53" i="12"/>
  <c r="Y53" i="12" s="1"/>
  <c r="X53" i="12"/>
  <c r="T53" i="12"/>
  <c r="Q53" i="12"/>
  <c r="Z52" i="12"/>
  <c r="Y52" i="12" s="1"/>
  <c r="T52" i="12"/>
  <c r="Q52" i="12"/>
  <c r="AD52" i="12" s="1"/>
  <c r="AC52" i="12" s="1"/>
  <c r="Z51" i="12"/>
  <c r="Y51" i="12" s="1"/>
  <c r="T51" i="12"/>
  <c r="Q51" i="12"/>
  <c r="AD50" i="12"/>
  <c r="Z50" i="12"/>
  <c r="T50" i="12"/>
  <c r="Q50" i="12"/>
  <c r="X50" i="12" s="1"/>
  <c r="M50" i="12"/>
  <c r="L50" i="12"/>
  <c r="J50" i="12"/>
  <c r="I50" i="12"/>
  <c r="Z49" i="12"/>
  <c r="T49" i="12"/>
  <c r="Q49" i="12"/>
  <c r="Z48" i="12"/>
  <c r="Y48" i="12" s="1"/>
  <c r="T48" i="12"/>
  <c r="Q48" i="12"/>
  <c r="AD48" i="12" s="1"/>
  <c r="AC48" i="12" s="1"/>
  <c r="Z47" i="12"/>
  <c r="Y47" i="12" s="1"/>
  <c r="T47" i="12"/>
  <c r="Q47" i="12"/>
  <c r="AD47" i="12" s="1"/>
  <c r="AC47" i="12" s="1"/>
  <c r="Z46" i="12"/>
  <c r="Y46" i="12" s="1"/>
  <c r="T46" i="12"/>
  <c r="Q46" i="12"/>
  <c r="X46" i="12" s="1"/>
  <c r="Z45" i="12"/>
  <c r="Y45" i="12" s="1"/>
  <c r="T45" i="12"/>
  <c r="Q45" i="12"/>
  <c r="AD45" i="12" s="1"/>
  <c r="M45" i="12"/>
  <c r="L45" i="12"/>
  <c r="J45" i="12"/>
  <c r="I45" i="12"/>
  <c r="Z44" i="12"/>
  <c r="Y44" i="12" s="1"/>
  <c r="T44" i="12"/>
  <c r="Q44" i="12"/>
  <c r="AD44" i="12" s="1"/>
  <c r="AC44" i="12" s="1"/>
  <c r="Z43" i="12"/>
  <c r="Y43" i="12" s="1"/>
  <c r="T43" i="12"/>
  <c r="Q43" i="12"/>
  <c r="Z42" i="12"/>
  <c r="Y42" i="12"/>
  <c r="T42" i="12"/>
  <c r="Q42" i="12"/>
  <c r="AD42" i="12" s="1"/>
  <c r="AC42" i="12" s="1"/>
  <c r="Z41" i="12"/>
  <c r="Y41" i="12" s="1"/>
  <c r="T41" i="12"/>
  <c r="Q41" i="12"/>
  <c r="AD41" i="12" s="1"/>
  <c r="AC41" i="12" s="1"/>
  <c r="Z40" i="12"/>
  <c r="Y40" i="12" s="1"/>
  <c r="T40" i="12"/>
  <c r="Q40" i="12"/>
  <c r="AD40" i="12" s="1"/>
  <c r="AC40" i="12" s="1"/>
  <c r="M40" i="12"/>
  <c r="L40" i="12"/>
  <c r="J40" i="12"/>
  <c r="I40" i="12"/>
  <c r="N40" i="12" s="1"/>
  <c r="AD39" i="12"/>
  <c r="AC39" i="12" s="1"/>
  <c r="Z39" i="12"/>
  <c r="Y39" i="12" s="1"/>
  <c r="X39" i="12"/>
  <c r="AD38" i="12"/>
  <c r="AC38" i="12" s="1"/>
  <c r="Z38" i="12"/>
  <c r="Y38" i="12"/>
  <c r="X38" i="12"/>
  <c r="AD37" i="12"/>
  <c r="AC37" i="12" s="1"/>
  <c r="Z37" i="12"/>
  <c r="Y37" i="12" s="1"/>
  <c r="X37" i="12"/>
  <c r="AD36" i="12"/>
  <c r="AC36" i="12" s="1"/>
  <c r="Z36" i="12"/>
  <c r="Y36" i="12" s="1"/>
  <c r="X36" i="12"/>
  <c r="T35" i="12"/>
  <c r="Q35" i="12"/>
  <c r="M35" i="12"/>
  <c r="L35" i="12"/>
  <c r="J35" i="12"/>
  <c r="I35" i="12"/>
  <c r="T34" i="12"/>
  <c r="Q34" i="12"/>
  <c r="AD34" i="12" s="1"/>
  <c r="AC34" i="12" s="1"/>
  <c r="T33" i="12"/>
  <c r="Q33" i="12"/>
  <c r="AD33" i="12" s="1"/>
  <c r="AC33" i="12" s="1"/>
  <c r="AD32" i="12"/>
  <c r="AC32" i="12" s="1"/>
  <c r="T32" i="12"/>
  <c r="Q32" i="12"/>
  <c r="T31" i="12"/>
  <c r="Q31" i="12"/>
  <c r="T30" i="12"/>
  <c r="Q30" i="12"/>
  <c r="M30" i="12"/>
  <c r="L30" i="12"/>
  <c r="J30" i="12"/>
  <c r="I30" i="12"/>
  <c r="AD29" i="12"/>
  <c r="AC29" i="12" s="1"/>
  <c r="Z29" i="12"/>
  <c r="Y29" i="12" s="1"/>
  <c r="X29" i="12"/>
  <c r="AD28" i="12"/>
  <c r="AC28" i="12" s="1"/>
  <c r="Z28" i="12"/>
  <c r="Y28" i="12" s="1"/>
  <c r="X28" i="12"/>
  <c r="T27" i="12"/>
  <c r="Q27" i="12"/>
  <c r="T26" i="12"/>
  <c r="Q26" i="12"/>
  <c r="T25" i="12"/>
  <c r="Q25" i="12"/>
  <c r="M25" i="12"/>
  <c r="AD26" i="12" s="1"/>
  <c r="AC26" i="12" s="1"/>
  <c r="L25" i="12"/>
  <c r="J25" i="12"/>
  <c r="I25" i="12"/>
  <c r="AD24" i="12"/>
  <c r="AC24" i="12" s="1"/>
  <c r="Z24" i="12"/>
  <c r="Y24" i="12" s="1"/>
  <c r="X24" i="12"/>
  <c r="AD23" i="12"/>
  <c r="AC23" i="12" s="1"/>
  <c r="Z23" i="12"/>
  <c r="Y23" i="12" s="1"/>
  <c r="X23" i="12"/>
  <c r="AD22" i="12"/>
  <c r="AC22" i="12" s="1"/>
  <c r="Z22" i="12"/>
  <c r="Y22" i="12" s="1"/>
  <c r="X22" i="12"/>
  <c r="T21" i="12"/>
  <c r="Q21" i="12"/>
  <c r="T20" i="12"/>
  <c r="Q20" i="12"/>
  <c r="M20" i="12"/>
  <c r="L20" i="12"/>
  <c r="J20" i="12"/>
  <c r="I20" i="12"/>
  <c r="AD19" i="12"/>
  <c r="AC19" i="12" s="1"/>
  <c r="Z19" i="12"/>
  <c r="Y19" i="12" s="1"/>
  <c r="X19" i="12"/>
  <c r="AD18" i="12"/>
  <c r="AC18" i="12" s="1"/>
  <c r="Z18" i="12"/>
  <c r="Y18" i="12" s="1"/>
  <c r="X18" i="12"/>
  <c r="T17" i="12"/>
  <c r="Q17" i="12"/>
  <c r="T16" i="12"/>
  <c r="Q16" i="12"/>
  <c r="T15" i="12"/>
  <c r="Q15" i="12"/>
  <c r="M15" i="12"/>
  <c r="L15" i="12"/>
  <c r="J15" i="12"/>
  <c r="I15" i="12"/>
  <c r="AD14" i="12"/>
  <c r="AC14" i="12" s="1"/>
  <c r="Z14" i="12"/>
  <c r="Y14" i="12"/>
  <c r="X14" i="12"/>
  <c r="AD13" i="12"/>
  <c r="AC13" i="12" s="1"/>
  <c r="Z13" i="12"/>
  <c r="Y13" i="12" s="1"/>
  <c r="X13" i="12"/>
  <c r="AD12" i="12"/>
  <c r="AC12" i="12"/>
  <c r="Z12" i="12"/>
  <c r="Y12" i="12" s="1"/>
  <c r="X12" i="12"/>
  <c r="T11" i="12"/>
  <c r="Q11" i="12"/>
  <c r="T10" i="12"/>
  <c r="Q10" i="12"/>
  <c r="M10" i="12"/>
  <c r="L10" i="12"/>
  <c r="J10" i="12"/>
  <c r="I10" i="12"/>
  <c r="AD25" i="12" l="1"/>
  <c r="AC25" i="12" s="1"/>
  <c r="N30" i="12"/>
  <c r="N55" i="12"/>
  <c r="AD27" i="12"/>
  <c r="AC27" i="12" s="1"/>
  <c r="AD30" i="12"/>
  <c r="X58" i="12"/>
  <c r="N15" i="12"/>
  <c r="N25" i="12"/>
  <c r="X41" i="12"/>
  <c r="N45" i="12"/>
  <c r="X47" i="12"/>
  <c r="Z20" i="12"/>
  <c r="Y20" i="12" s="1"/>
  <c r="Z17" i="12"/>
  <c r="Y17" i="12" s="1"/>
  <c r="AB55" i="12"/>
  <c r="AA55" i="12" s="1"/>
  <c r="Z35" i="12"/>
  <c r="AB35" i="12" s="1"/>
  <c r="AA35" i="12" s="1"/>
  <c r="Z10" i="12"/>
  <c r="N10" i="12"/>
  <c r="X10" i="12"/>
  <c r="X44" i="12"/>
  <c r="X52" i="12"/>
  <c r="N20" i="12"/>
  <c r="X27" i="12"/>
  <c r="X25" i="12"/>
  <c r="Z31" i="12"/>
  <c r="Y31" i="12" s="1"/>
  <c r="AD46" i="12"/>
  <c r="AC46" i="12" s="1"/>
  <c r="AD17" i="12"/>
  <c r="AC17" i="12" s="1"/>
  <c r="Z27" i="12"/>
  <c r="Y27" i="12" s="1"/>
  <c r="N35" i="12"/>
  <c r="X40" i="12"/>
  <c r="X45" i="12"/>
  <c r="N50" i="12"/>
  <c r="Y55" i="12"/>
  <c r="X15" i="12"/>
  <c r="Z11" i="12"/>
  <c r="Y11" i="12" s="1"/>
  <c r="X17" i="12"/>
  <c r="X20" i="12"/>
  <c r="Z21" i="12"/>
  <c r="Y21" i="12" s="1"/>
  <c r="Z30" i="12"/>
  <c r="X16" i="12"/>
  <c r="X26" i="12"/>
  <c r="X30" i="12"/>
  <c r="X35" i="12"/>
  <c r="Y10" i="12"/>
  <c r="AD16" i="12"/>
  <c r="AC16" i="12" s="1"/>
  <c r="AD20" i="12"/>
  <c r="Y50" i="12"/>
  <c r="AB50" i="12"/>
  <c r="AA50" i="12" s="1"/>
  <c r="AD10" i="12"/>
  <c r="AD15" i="12"/>
  <c r="Z26" i="12"/>
  <c r="Y26" i="12" s="1"/>
  <c r="Y49" i="12"/>
  <c r="AB45" i="12"/>
  <c r="AA45" i="12" s="1"/>
  <c r="AD21" i="12"/>
  <c r="AC21" i="12" s="1"/>
  <c r="X21" i="12"/>
  <c r="AF25" i="12"/>
  <c r="AE25" i="12" s="1"/>
  <c r="AD31" i="12"/>
  <c r="AC31" i="12" s="1"/>
  <c r="X31" i="12"/>
  <c r="AD51" i="12"/>
  <c r="AC51" i="12" s="1"/>
  <c r="X51" i="12"/>
  <c r="Y30" i="12"/>
  <c r="AD57" i="12"/>
  <c r="AC57" i="12" s="1"/>
  <c r="X57" i="12"/>
  <c r="AC30" i="12"/>
  <c r="AC45" i="12"/>
  <c r="AC50" i="12"/>
  <c r="Z16" i="12"/>
  <c r="Y16" i="12" s="1"/>
  <c r="X11" i="12"/>
  <c r="AD11" i="12"/>
  <c r="AC11" i="12" s="1"/>
  <c r="Z32" i="12"/>
  <c r="Y32" i="12" s="1"/>
  <c r="X32" i="12"/>
  <c r="Z33" i="12"/>
  <c r="Y33" i="12" s="1"/>
  <c r="Z34" i="12"/>
  <c r="Y34" i="12" s="1"/>
  <c r="X33" i="12"/>
  <c r="Y35" i="12"/>
  <c r="AB40" i="12"/>
  <c r="AA40" i="12" s="1"/>
  <c r="AD43" i="12"/>
  <c r="X43" i="12"/>
  <c r="AD49" i="12"/>
  <c r="AC49" i="12" s="1"/>
  <c r="X49" i="12"/>
  <c r="AD35" i="12"/>
  <c r="AD55" i="12"/>
  <c r="Z15" i="12"/>
  <c r="Z25" i="12"/>
  <c r="X34" i="12"/>
  <c r="X42" i="12"/>
  <c r="X48" i="12"/>
  <c r="X54" i="12"/>
  <c r="X56" i="12"/>
  <c r="X59" i="12"/>
  <c r="AB10" i="12" l="1"/>
  <c r="AA10" i="12" s="1"/>
  <c r="AF30" i="12"/>
  <c r="AE30" i="12" s="1"/>
  <c r="AB20" i="12"/>
  <c r="AA20" i="12" s="1"/>
  <c r="AF50" i="12"/>
  <c r="AE50" i="12" s="1"/>
  <c r="AG50" i="12" s="1"/>
  <c r="AB30" i="12"/>
  <c r="AA30" i="12" s="1"/>
  <c r="AG30" i="12" s="1"/>
  <c r="AC15" i="12"/>
  <c r="AF15" i="12"/>
  <c r="AE15" i="12" s="1"/>
  <c r="AF35" i="12"/>
  <c r="AE35" i="12" s="1"/>
  <c r="AG35" i="12" s="1"/>
  <c r="AC35" i="12"/>
  <c r="AC43" i="12"/>
  <c r="AF40" i="12"/>
  <c r="AE40" i="12" s="1"/>
  <c r="AG40" i="12" s="1"/>
  <c r="AC10" i="12"/>
  <c r="AF10" i="12"/>
  <c r="AE10" i="12" s="1"/>
  <c r="AG10" i="12" s="1"/>
  <c r="Y25" i="12"/>
  <c r="AB25" i="12"/>
  <c r="AA25" i="12" s="1"/>
  <c r="AG25" i="12" s="1"/>
  <c r="AF45" i="12"/>
  <c r="AE45" i="12" s="1"/>
  <c r="AG45" i="12" s="1"/>
  <c r="AF55" i="12"/>
  <c r="AE55" i="12" s="1"/>
  <c r="AG55" i="12" s="1"/>
  <c r="AC55" i="12"/>
  <c r="AC20" i="12"/>
  <c r="AF20" i="12"/>
  <c r="AE20" i="12" s="1"/>
  <c r="AG20" i="12" s="1"/>
  <c r="Y15" i="12"/>
  <c r="AB15" i="12"/>
  <c r="AA15" i="12" s="1"/>
  <c r="AG15" i="12" l="1"/>
  <c r="Z59" i="11" l="1"/>
  <c r="Y59" i="11" s="1"/>
  <c r="T59" i="11"/>
  <c r="Q59" i="11"/>
  <c r="AD59" i="11" s="1"/>
  <c r="AC59" i="11" s="1"/>
  <c r="Z58" i="11"/>
  <c r="Y58" i="11" s="1"/>
  <c r="T58" i="11"/>
  <c r="Q58" i="11"/>
  <c r="AD58" i="11" s="1"/>
  <c r="AC58" i="11" s="1"/>
  <c r="Z57" i="11"/>
  <c r="Y57" i="11" s="1"/>
  <c r="T57" i="11"/>
  <c r="Q57" i="11"/>
  <c r="AD57" i="11" s="1"/>
  <c r="AC57" i="11" s="1"/>
  <c r="Z56" i="11"/>
  <c r="Y56" i="11" s="1"/>
  <c r="T56" i="11"/>
  <c r="Q56" i="11"/>
  <c r="AD56" i="11" s="1"/>
  <c r="AC56" i="11" s="1"/>
  <c r="Z55" i="11"/>
  <c r="Y55" i="11" s="1"/>
  <c r="T55" i="11"/>
  <c r="Q55" i="11"/>
  <c r="X55" i="11" s="1"/>
  <c r="M55" i="11"/>
  <c r="L55" i="11"/>
  <c r="J55" i="11"/>
  <c r="I55" i="11"/>
  <c r="Z54" i="11"/>
  <c r="Y54" i="11" s="1"/>
  <c r="T54" i="11"/>
  <c r="Q54" i="11"/>
  <c r="AD54" i="11" s="1"/>
  <c r="AC54" i="11" s="1"/>
  <c r="Z53" i="11"/>
  <c r="Y53" i="11" s="1"/>
  <c r="T53" i="11"/>
  <c r="Q53" i="11"/>
  <c r="AD53" i="11" s="1"/>
  <c r="AC53" i="11" s="1"/>
  <c r="Z52" i="11"/>
  <c r="Y52" i="11" s="1"/>
  <c r="T52" i="11"/>
  <c r="Q52" i="11"/>
  <c r="AD52" i="11" s="1"/>
  <c r="AC52" i="11" s="1"/>
  <c r="Z51" i="11"/>
  <c r="Y51" i="11" s="1"/>
  <c r="T51" i="11"/>
  <c r="Q51" i="11"/>
  <c r="AD51" i="11" s="1"/>
  <c r="AC51" i="11" s="1"/>
  <c r="Z50" i="11"/>
  <c r="Y50" i="11" s="1"/>
  <c r="X50" i="11"/>
  <c r="T50" i="11"/>
  <c r="Q50" i="11"/>
  <c r="AD50" i="11" s="1"/>
  <c r="M50" i="11"/>
  <c r="L50" i="11"/>
  <c r="J50" i="11"/>
  <c r="I50" i="11"/>
  <c r="Z49" i="11"/>
  <c r="Y49" i="11" s="1"/>
  <c r="T49" i="11"/>
  <c r="Q49" i="11"/>
  <c r="AD49" i="11" s="1"/>
  <c r="AC49" i="11" s="1"/>
  <c r="Z48" i="11"/>
  <c r="Y48" i="11" s="1"/>
  <c r="T48" i="11"/>
  <c r="Q48" i="11"/>
  <c r="AD48" i="11" s="1"/>
  <c r="AC48" i="11" s="1"/>
  <c r="Z47" i="11"/>
  <c r="Y47" i="11" s="1"/>
  <c r="T47" i="11"/>
  <c r="Q47" i="11"/>
  <c r="AD47" i="11" s="1"/>
  <c r="AC47" i="11" s="1"/>
  <c r="Z46" i="11"/>
  <c r="Y46" i="11" s="1"/>
  <c r="T46" i="11"/>
  <c r="Q46" i="11"/>
  <c r="X46" i="11" s="1"/>
  <c r="Z45" i="11"/>
  <c r="Y45" i="11" s="1"/>
  <c r="T45" i="11"/>
  <c r="Q45" i="11"/>
  <c r="AD45" i="11" s="1"/>
  <c r="M45" i="11"/>
  <c r="L45" i="11"/>
  <c r="J45" i="11"/>
  <c r="I45" i="11"/>
  <c r="Z44" i="11"/>
  <c r="Y44" i="11" s="1"/>
  <c r="T44" i="11"/>
  <c r="Q44" i="11"/>
  <c r="AD44" i="11" s="1"/>
  <c r="AC44" i="11" s="1"/>
  <c r="Z43" i="11"/>
  <c r="Y43" i="11" s="1"/>
  <c r="T43" i="11"/>
  <c r="Q43" i="11"/>
  <c r="AD43" i="11" s="1"/>
  <c r="AC43" i="11" s="1"/>
  <c r="Z42" i="11"/>
  <c r="Y42" i="11" s="1"/>
  <c r="T42" i="11"/>
  <c r="Q42" i="11"/>
  <c r="AD42" i="11" s="1"/>
  <c r="AC42" i="11" s="1"/>
  <c r="Z41" i="11"/>
  <c r="Y41" i="11" s="1"/>
  <c r="T41" i="11"/>
  <c r="Q41" i="11"/>
  <c r="AD41" i="11" s="1"/>
  <c r="AC41" i="11" s="1"/>
  <c r="Z40" i="11"/>
  <c r="T40" i="11"/>
  <c r="Q40" i="11"/>
  <c r="X40" i="11" s="1"/>
  <c r="M40" i="11"/>
  <c r="L40" i="11"/>
  <c r="J40" i="11"/>
  <c r="I40" i="11"/>
  <c r="AD39" i="11"/>
  <c r="AC39" i="11" s="1"/>
  <c r="Z39" i="11"/>
  <c r="Y39" i="11" s="1"/>
  <c r="X39" i="11"/>
  <c r="AD38" i="11"/>
  <c r="AC38" i="11"/>
  <c r="Z38" i="11"/>
  <c r="Y38" i="11" s="1"/>
  <c r="X38" i="11"/>
  <c r="AD37" i="11"/>
  <c r="AC37" i="11" s="1"/>
  <c r="Z37" i="11"/>
  <c r="Y37" i="11" s="1"/>
  <c r="X37" i="11"/>
  <c r="AD36" i="11"/>
  <c r="AC36" i="11" s="1"/>
  <c r="Z36" i="11"/>
  <c r="Y36" i="11" s="1"/>
  <c r="X36" i="11"/>
  <c r="T35" i="11"/>
  <c r="Q35" i="11"/>
  <c r="M35" i="11"/>
  <c r="L35" i="11"/>
  <c r="J35" i="11"/>
  <c r="I35" i="11"/>
  <c r="T34" i="11"/>
  <c r="Q34" i="11"/>
  <c r="T33" i="11"/>
  <c r="Q33" i="11"/>
  <c r="T32" i="11"/>
  <c r="Q32" i="11"/>
  <c r="T31" i="11"/>
  <c r="Q31" i="11"/>
  <c r="T30" i="11"/>
  <c r="Q30" i="11"/>
  <c r="M30" i="11"/>
  <c r="L30" i="11"/>
  <c r="J30" i="11"/>
  <c r="I30" i="11"/>
  <c r="T29" i="11"/>
  <c r="Q29" i="11"/>
  <c r="T28" i="11"/>
  <c r="Q28" i="11"/>
  <c r="T27" i="11"/>
  <c r="Q27" i="11"/>
  <c r="T26" i="11"/>
  <c r="Q26" i="11"/>
  <c r="T25" i="11"/>
  <c r="Q25" i="11"/>
  <c r="M25" i="11"/>
  <c r="AD26" i="11" s="1"/>
  <c r="AC26" i="11" s="1"/>
  <c r="L25" i="11"/>
  <c r="J25" i="11"/>
  <c r="I25" i="11"/>
  <c r="AD24" i="11"/>
  <c r="AC24" i="11" s="1"/>
  <c r="Z24" i="11"/>
  <c r="Y24" i="11" s="1"/>
  <c r="X24" i="11"/>
  <c r="AD23" i="11"/>
  <c r="AC23" i="11" s="1"/>
  <c r="Z23" i="11"/>
  <c r="Y23" i="11" s="1"/>
  <c r="X23" i="11"/>
  <c r="AD22" i="11"/>
  <c r="AC22" i="11" s="1"/>
  <c r="Z22" i="11"/>
  <c r="Y22" i="11" s="1"/>
  <c r="X22" i="11"/>
  <c r="T21" i="11"/>
  <c r="Q21" i="11"/>
  <c r="T20" i="11"/>
  <c r="Q20" i="11"/>
  <c r="M20" i="11"/>
  <c r="L20" i="11"/>
  <c r="J20" i="11"/>
  <c r="I20" i="11"/>
  <c r="T19" i="11"/>
  <c r="Q19" i="11"/>
  <c r="X18" i="11"/>
  <c r="T18" i="11"/>
  <c r="T17" i="11"/>
  <c r="Q17" i="11"/>
  <c r="T16" i="11"/>
  <c r="Q16" i="11"/>
  <c r="T15" i="11"/>
  <c r="Q15" i="11"/>
  <c r="M15" i="11"/>
  <c r="AD19" i="11" s="1"/>
  <c r="AC19" i="11" s="1"/>
  <c r="L15" i="11"/>
  <c r="J15" i="11"/>
  <c r="Z18" i="11" s="1"/>
  <c r="Y18" i="11" s="1"/>
  <c r="I15" i="11"/>
  <c r="AD14" i="11"/>
  <c r="AC14" i="11" s="1"/>
  <c r="Z14" i="11"/>
  <c r="Y14" i="11" s="1"/>
  <c r="X14" i="11"/>
  <c r="X13" i="11"/>
  <c r="T13" i="11"/>
  <c r="T12" i="11"/>
  <c r="T11" i="11"/>
  <c r="T10" i="11"/>
  <c r="Q10" i="11"/>
  <c r="M10" i="11"/>
  <c r="AD12" i="11" s="1"/>
  <c r="AC12" i="11" s="1"/>
  <c r="L10" i="11"/>
  <c r="J10" i="11"/>
  <c r="I10" i="11"/>
  <c r="AD21" i="11" l="1"/>
  <c r="AC21" i="11" s="1"/>
  <c r="X51" i="11"/>
  <c r="X43" i="11"/>
  <c r="X30" i="11"/>
  <c r="X58" i="11"/>
  <c r="X52" i="11"/>
  <c r="Z35" i="11"/>
  <c r="N45" i="11"/>
  <c r="X25" i="11"/>
  <c r="X29" i="11"/>
  <c r="Z28" i="11"/>
  <c r="Y28" i="11" s="1"/>
  <c r="X15" i="11"/>
  <c r="X17" i="11"/>
  <c r="Z10" i="11"/>
  <c r="Y10" i="11" s="1"/>
  <c r="X11" i="11"/>
  <c r="AD28" i="11"/>
  <c r="AC28" i="11" s="1"/>
  <c r="X32" i="11"/>
  <c r="N40" i="11"/>
  <c r="X44" i="11"/>
  <c r="AD46" i="11"/>
  <c r="AC46" i="11" s="1"/>
  <c r="N50" i="11"/>
  <c r="N55" i="11"/>
  <c r="X57" i="11"/>
  <c r="AD11" i="11"/>
  <c r="AC11" i="11" s="1"/>
  <c r="N25" i="11"/>
  <c r="AD25" i="11"/>
  <c r="AD29" i="11"/>
  <c r="AC29" i="11" s="1"/>
  <c r="AD32" i="11"/>
  <c r="AC32" i="11" s="1"/>
  <c r="N35" i="11"/>
  <c r="X35" i="11"/>
  <c r="X45" i="11"/>
  <c r="X49" i="11"/>
  <c r="AD17" i="11"/>
  <c r="AC17" i="11" s="1"/>
  <c r="N15" i="11"/>
  <c r="AD15" i="11"/>
  <c r="AC15" i="11" s="1"/>
  <c r="X16" i="11"/>
  <c r="N20" i="11"/>
  <c r="AD20" i="11"/>
  <c r="AC20" i="11" s="1"/>
  <c r="N30" i="11"/>
  <c r="Z33" i="11"/>
  <c r="Y33" i="11" s="1"/>
  <c r="Z21" i="11"/>
  <c r="Y21" i="11" s="1"/>
  <c r="X20" i="11"/>
  <c r="AB40" i="11"/>
  <c r="AA40" i="11" s="1"/>
  <c r="AB50" i="11"/>
  <c r="AA50" i="11" s="1"/>
  <c r="X21" i="11"/>
  <c r="X10" i="11"/>
  <c r="Z12" i="11"/>
  <c r="Y12" i="11" s="1"/>
  <c r="X19" i="11"/>
  <c r="Z26" i="11"/>
  <c r="Y26" i="11" s="1"/>
  <c r="X26" i="11"/>
  <c r="Z27" i="11"/>
  <c r="Y27" i="11" s="1"/>
  <c r="Z29" i="11"/>
  <c r="Y29" i="11" s="1"/>
  <c r="Z31" i="11"/>
  <c r="Y31" i="11" s="1"/>
  <c r="X31" i="11"/>
  <c r="Z19" i="11"/>
  <c r="Y19" i="11" s="1"/>
  <c r="AD27" i="11"/>
  <c r="AC27" i="11" s="1"/>
  <c r="X27" i="11"/>
  <c r="Y35" i="11"/>
  <c r="AB35" i="11"/>
  <c r="AA35" i="11" s="1"/>
  <c r="AD34" i="11"/>
  <c r="AC34" i="11" s="1"/>
  <c r="AC50" i="11"/>
  <c r="AF50" i="11"/>
  <c r="AE50" i="11" s="1"/>
  <c r="AC45" i="11"/>
  <c r="N10" i="11"/>
  <c r="AD10" i="11"/>
  <c r="AD13" i="11"/>
  <c r="AC13" i="11" s="1"/>
  <c r="AD18" i="11"/>
  <c r="AC18" i="11" s="1"/>
  <c r="AD16" i="11"/>
  <c r="AC16" i="11" s="1"/>
  <c r="AC25" i="11"/>
  <c r="AD30" i="11"/>
  <c r="AD31" i="11"/>
  <c r="AC31" i="11" s="1"/>
  <c r="AD33" i="11"/>
  <c r="AC33" i="11" s="1"/>
  <c r="Z34" i="11"/>
  <c r="Y34" i="11" s="1"/>
  <c r="AD35" i="11"/>
  <c r="Y40" i="11"/>
  <c r="AB45" i="11"/>
  <c r="AA45" i="11" s="1"/>
  <c r="AD55" i="11"/>
  <c r="AD40" i="11"/>
  <c r="Z11" i="11"/>
  <c r="X12" i="11"/>
  <c r="Z13" i="11"/>
  <c r="Y13" i="11" s="1"/>
  <c r="Z17" i="11"/>
  <c r="Y17" i="11" s="1"/>
  <c r="Z25" i="11"/>
  <c r="X28" i="11"/>
  <c r="Z32" i="11"/>
  <c r="Y32" i="11" s="1"/>
  <c r="X34" i="11"/>
  <c r="X42" i="11"/>
  <c r="X48" i="11"/>
  <c r="X54" i="11"/>
  <c r="AB55" i="11"/>
  <c r="AA55" i="11" s="1"/>
  <c r="X56" i="11"/>
  <c r="Z15" i="11"/>
  <c r="Z16" i="11"/>
  <c r="Y16" i="11" s="1"/>
  <c r="Z20" i="11"/>
  <c r="Z30" i="11"/>
  <c r="X33" i="11"/>
  <c r="X41" i="11"/>
  <c r="X47" i="11"/>
  <c r="X53" i="11"/>
  <c r="X59" i="11"/>
  <c r="AF45" i="11" l="1"/>
  <c r="AE45" i="11" s="1"/>
  <c r="AF25" i="11"/>
  <c r="AE25" i="11" s="1"/>
  <c r="AG45" i="11"/>
  <c r="AF15" i="11"/>
  <c r="AE15" i="11" s="1"/>
  <c r="AF20" i="11"/>
  <c r="AE20" i="11" s="1"/>
  <c r="AG50" i="11"/>
  <c r="Y15" i="11"/>
  <c r="AB15" i="11"/>
  <c r="AA15" i="11" s="1"/>
  <c r="AG15" i="11" s="1"/>
  <c r="Y30" i="11"/>
  <c r="AB30" i="11"/>
  <c r="AA30" i="11" s="1"/>
  <c r="AB25" i="11"/>
  <c r="AA25" i="11" s="1"/>
  <c r="AG25" i="11" s="1"/>
  <c r="Y25" i="11"/>
  <c r="Y11" i="11"/>
  <c r="AB10" i="11"/>
  <c r="AA10" i="11" s="1"/>
  <c r="AC10" i="11"/>
  <c r="AF10" i="11"/>
  <c r="AE10" i="11" s="1"/>
  <c r="Y20" i="11"/>
  <c r="AB20" i="11"/>
  <c r="AA20" i="11" s="1"/>
  <c r="AF40" i="11"/>
  <c r="AE40" i="11" s="1"/>
  <c r="AG40" i="11" s="1"/>
  <c r="AC40" i="11"/>
  <c r="AC35" i="11"/>
  <c r="AF35" i="11"/>
  <c r="AE35" i="11" s="1"/>
  <c r="AG35" i="11" s="1"/>
  <c r="AC30" i="11"/>
  <c r="AF30" i="11"/>
  <c r="AE30" i="11" s="1"/>
  <c r="AC55" i="11"/>
  <c r="AF55" i="11"/>
  <c r="AE55" i="11" s="1"/>
  <c r="AG55" i="11" s="1"/>
  <c r="AG20" i="11" l="1"/>
  <c r="AG10" i="11"/>
  <c r="AG30" i="11"/>
  <c r="Z59" i="10"/>
  <c r="Y59" i="10" s="1"/>
  <c r="T59" i="10"/>
  <c r="Q59" i="10"/>
  <c r="AD59" i="10" s="1"/>
  <c r="AC59" i="10" s="1"/>
  <c r="Z58" i="10"/>
  <c r="Y58" i="10" s="1"/>
  <c r="T58" i="10"/>
  <c r="Q58" i="10"/>
  <c r="AD58" i="10" s="1"/>
  <c r="AC58" i="10" s="1"/>
  <c r="Z57" i="10"/>
  <c r="Y57" i="10" s="1"/>
  <c r="T57" i="10"/>
  <c r="Q57" i="10"/>
  <c r="AD57" i="10" s="1"/>
  <c r="AC57" i="10" s="1"/>
  <c r="Z56" i="10"/>
  <c r="Y56" i="10" s="1"/>
  <c r="T56" i="10"/>
  <c r="Q56" i="10"/>
  <c r="AD56" i="10" s="1"/>
  <c r="AC56" i="10" s="1"/>
  <c r="Z55" i="10"/>
  <c r="Y55" i="10" s="1"/>
  <c r="T55" i="10"/>
  <c r="Q55" i="10"/>
  <c r="X55" i="10" s="1"/>
  <c r="M55" i="10"/>
  <c r="L55" i="10"/>
  <c r="J55" i="10"/>
  <c r="I55" i="10"/>
  <c r="Z54" i="10"/>
  <c r="Y54" i="10" s="1"/>
  <c r="T54" i="10"/>
  <c r="Q54" i="10"/>
  <c r="AD54" i="10" s="1"/>
  <c r="AC54" i="10" s="1"/>
  <c r="Z53" i="10"/>
  <c r="Y53" i="10" s="1"/>
  <c r="T53" i="10"/>
  <c r="Q53" i="10"/>
  <c r="AD53" i="10" s="1"/>
  <c r="AC53" i="10" s="1"/>
  <c r="Z52" i="10"/>
  <c r="Y52" i="10" s="1"/>
  <c r="T52" i="10"/>
  <c r="Q52" i="10"/>
  <c r="AD52" i="10" s="1"/>
  <c r="AC52" i="10" s="1"/>
  <c r="AD51" i="10"/>
  <c r="AC51" i="10" s="1"/>
  <c r="Z51" i="10"/>
  <c r="Y51" i="10" s="1"/>
  <c r="T51" i="10"/>
  <c r="Q51" i="10"/>
  <c r="X51" i="10" s="1"/>
  <c r="Z50" i="10"/>
  <c r="Y50" i="10" s="1"/>
  <c r="T50" i="10"/>
  <c r="Q50" i="10"/>
  <c r="AD50" i="10" s="1"/>
  <c r="M50" i="10"/>
  <c r="L50" i="10"/>
  <c r="J50" i="10"/>
  <c r="I50" i="10"/>
  <c r="Z49" i="10"/>
  <c r="Y49" i="10"/>
  <c r="T49" i="10"/>
  <c r="Q49" i="10"/>
  <c r="AD49" i="10" s="1"/>
  <c r="AC49" i="10" s="1"/>
  <c r="Z48" i="10"/>
  <c r="Y48" i="10" s="1"/>
  <c r="T48" i="10"/>
  <c r="Q48" i="10"/>
  <c r="AD48" i="10" s="1"/>
  <c r="AC48" i="10" s="1"/>
  <c r="Z47" i="10"/>
  <c r="Y47" i="10" s="1"/>
  <c r="T47" i="10"/>
  <c r="Q47" i="10"/>
  <c r="AD47" i="10" s="1"/>
  <c r="AC47" i="10" s="1"/>
  <c r="Z46" i="10"/>
  <c r="Y46" i="10" s="1"/>
  <c r="T46" i="10"/>
  <c r="Q46" i="10"/>
  <c r="AD46" i="10" s="1"/>
  <c r="AC46" i="10" s="1"/>
  <c r="Z45" i="10"/>
  <c r="Y45" i="10" s="1"/>
  <c r="T45" i="10"/>
  <c r="Q45" i="10"/>
  <c r="AD45" i="10" s="1"/>
  <c r="M45" i="10"/>
  <c r="L45" i="10"/>
  <c r="J45" i="10"/>
  <c r="I45" i="10"/>
  <c r="Z44" i="10"/>
  <c r="Y44" i="10" s="1"/>
  <c r="T44" i="10"/>
  <c r="Q44" i="10"/>
  <c r="AD44" i="10" s="1"/>
  <c r="AC44" i="10" s="1"/>
  <c r="Z43" i="10"/>
  <c r="Y43" i="10" s="1"/>
  <c r="T43" i="10"/>
  <c r="Q43" i="10"/>
  <c r="AD43" i="10" s="1"/>
  <c r="AC43" i="10" s="1"/>
  <c r="Z42" i="10"/>
  <c r="Y42" i="10" s="1"/>
  <c r="T42" i="10"/>
  <c r="Q42" i="10"/>
  <c r="AD42" i="10" s="1"/>
  <c r="AC42" i="10" s="1"/>
  <c r="Z41" i="10"/>
  <c r="Y41" i="10" s="1"/>
  <c r="T41" i="10"/>
  <c r="Q41" i="10"/>
  <c r="AD41" i="10" s="1"/>
  <c r="AC41" i="10" s="1"/>
  <c r="Z40" i="10"/>
  <c r="Y40" i="10" s="1"/>
  <c r="T40" i="10"/>
  <c r="Q40" i="10"/>
  <c r="X40" i="10" s="1"/>
  <c r="M40" i="10"/>
  <c r="L40" i="10"/>
  <c r="J40" i="10"/>
  <c r="I40" i="10"/>
  <c r="AD39" i="10"/>
  <c r="AC39" i="10" s="1"/>
  <c r="Z39" i="10"/>
  <c r="Y39" i="10" s="1"/>
  <c r="X39" i="10"/>
  <c r="AD38" i="10"/>
  <c r="AC38" i="10" s="1"/>
  <c r="Z38" i="10"/>
  <c r="Y38" i="10" s="1"/>
  <c r="X38" i="10"/>
  <c r="AD37" i="10"/>
  <c r="AC37" i="10"/>
  <c r="Z37" i="10"/>
  <c r="Y37" i="10" s="1"/>
  <c r="X37" i="10"/>
  <c r="AD36" i="10"/>
  <c r="AC36" i="10" s="1"/>
  <c r="Z36" i="10"/>
  <c r="Y36" i="10" s="1"/>
  <c r="X36" i="10"/>
  <c r="T35" i="10"/>
  <c r="Q35" i="10"/>
  <c r="M35" i="10"/>
  <c r="L35" i="10"/>
  <c r="J35" i="10"/>
  <c r="I35" i="10"/>
  <c r="T34" i="10"/>
  <c r="Q34" i="10"/>
  <c r="T33" i="10"/>
  <c r="Q33" i="10"/>
  <c r="T32" i="10"/>
  <c r="Q32" i="10"/>
  <c r="T31" i="10"/>
  <c r="Q31" i="10"/>
  <c r="T30" i="10"/>
  <c r="Q30" i="10"/>
  <c r="AD30" i="10" s="1"/>
  <c r="M30" i="10"/>
  <c r="AD31" i="10" s="1"/>
  <c r="AC31" i="10" s="1"/>
  <c r="L30" i="10"/>
  <c r="J30" i="10"/>
  <c r="I30" i="10"/>
  <c r="N30" i="10" s="1"/>
  <c r="T29" i="10"/>
  <c r="Q29" i="10"/>
  <c r="T28" i="10"/>
  <c r="Q28" i="10"/>
  <c r="T27" i="10"/>
  <c r="Q27" i="10"/>
  <c r="T26" i="10"/>
  <c r="Q26" i="10"/>
  <c r="T25" i="10"/>
  <c r="Q25" i="10"/>
  <c r="M25" i="10"/>
  <c r="L25" i="10"/>
  <c r="J25" i="10"/>
  <c r="I25" i="10"/>
  <c r="AD24" i="10"/>
  <c r="AC24" i="10" s="1"/>
  <c r="Z24" i="10"/>
  <c r="Y24" i="10" s="1"/>
  <c r="X24" i="10"/>
  <c r="AD23" i="10"/>
  <c r="AC23" i="10"/>
  <c r="Z23" i="10"/>
  <c r="Y23" i="10" s="1"/>
  <c r="X23" i="10"/>
  <c r="AD22" i="10"/>
  <c r="AC22" i="10"/>
  <c r="Z22" i="10"/>
  <c r="Y22" i="10" s="1"/>
  <c r="X22" i="10"/>
  <c r="T21" i="10"/>
  <c r="Q21" i="10"/>
  <c r="T20" i="10"/>
  <c r="Q20" i="10"/>
  <c r="M20" i="10"/>
  <c r="AD21" i="10" s="1"/>
  <c r="AC21" i="10" s="1"/>
  <c r="L20" i="10"/>
  <c r="J20" i="10"/>
  <c r="I20" i="10"/>
  <c r="AD19" i="10"/>
  <c r="AC19" i="10"/>
  <c r="Z19" i="10"/>
  <c r="Y19" i="10" s="1"/>
  <c r="X19" i="10"/>
  <c r="AD18" i="10"/>
  <c r="AC18" i="10" s="1"/>
  <c r="Z18" i="10"/>
  <c r="Y18" i="10" s="1"/>
  <c r="X18" i="10"/>
  <c r="AD17" i="10"/>
  <c r="AC17" i="10" s="1"/>
  <c r="Z17" i="10"/>
  <c r="Y17" i="10" s="1"/>
  <c r="X17" i="10"/>
  <c r="T16" i="10"/>
  <c r="Q16" i="10"/>
  <c r="T15" i="10"/>
  <c r="Q15" i="10"/>
  <c r="M15" i="10"/>
  <c r="L15" i="10"/>
  <c r="J15" i="10"/>
  <c r="I15" i="10"/>
  <c r="AD14" i="10"/>
  <c r="AC14" i="10" s="1"/>
  <c r="Z14" i="10"/>
  <c r="Y14" i="10" s="1"/>
  <c r="X14" i="10"/>
  <c r="AD13" i="10"/>
  <c r="AC13" i="10"/>
  <c r="Z13" i="10"/>
  <c r="Y13" i="10" s="1"/>
  <c r="X13" i="10"/>
  <c r="AD12" i="10"/>
  <c r="AC12" i="10" s="1"/>
  <c r="Z12" i="10"/>
  <c r="Y12" i="10" s="1"/>
  <c r="X12" i="10"/>
  <c r="T11" i="10"/>
  <c r="Q11" i="10"/>
  <c r="T10" i="10"/>
  <c r="Q10" i="10"/>
  <c r="M10" i="10"/>
  <c r="L10" i="10"/>
  <c r="J10" i="10"/>
  <c r="I10" i="10"/>
  <c r="AD29" i="10" l="1"/>
  <c r="AC29" i="10" s="1"/>
  <c r="N50" i="10"/>
  <c r="X58" i="10"/>
  <c r="X52" i="10"/>
  <c r="Z29" i="10"/>
  <c r="Y29" i="10" s="1"/>
  <c r="AD32" i="10"/>
  <c r="AC32" i="10" s="1"/>
  <c r="Z16" i="10"/>
  <c r="Y16" i="10" s="1"/>
  <c r="Z21" i="10"/>
  <c r="Y21" i="10" s="1"/>
  <c r="Z35" i="10"/>
  <c r="Y35" i="10" s="1"/>
  <c r="Z31" i="10"/>
  <c r="Y31" i="10" s="1"/>
  <c r="N10" i="10"/>
  <c r="Z11" i="10"/>
  <c r="Y11" i="10" s="1"/>
  <c r="N15" i="10"/>
  <c r="X15" i="10"/>
  <c r="N20" i="10"/>
  <c r="AD20" i="10"/>
  <c r="N25" i="10"/>
  <c r="AD25" i="10"/>
  <c r="AD27" i="10"/>
  <c r="AC27" i="10" s="1"/>
  <c r="X32" i="10"/>
  <c r="N35" i="10"/>
  <c r="N40" i="10"/>
  <c r="X44" i="10"/>
  <c r="X50" i="10"/>
  <c r="N55" i="10"/>
  <c r="X57" i="10"/>
  <c r="AD11" i="10"/>
  <c r="AC11" i="10" s="1"/>
  <c r="Z32" i="10"/>
  <c r="Y32" i="10" s="1"/>
  <c r="AD34" i="10"/>
  <c r="AC34" i="10" s="1"/>
  <c r="X43" i="10"/>
  <c r="X45" i="10"/>
  <c r="X46" i="10"/>
  <c r="X49" i="10"/>
  <c r="AD16" i="10"/>
  <c r="AC16" i="10" s="1"/>
  <c r="AD28" i="10"/>
  <c r="AC28" i="10" s="1"/>
  <c r="AD33" i="10"/>
  <c r="AC33" i="10" s="1"/>
  <c r="Z34" i="10"/>
  <c r="Y34" i="10" s="1"/>
  <c r="N45" i="10"/>
  <c r="X20" i="10"/>
  <c r="Z28" i="10"/>
  <c r="Y28" i="10" s="1"/>
  <c r="X30" i="10"/>
  <c r="Z33" i="10"/>
  <c r="Y33" i="10" s="1"/>
  <c r="X35" i="10"/>
  <c r="AB45" i="10"/>
  <c r="AA45" i="10" s="1"/>
  <c r="Z27" i="10"/>
  <c r="Y27" i="10" s="1"/>
  <c r="X26" i="10"/>
  <c r="X10" i="10"/>
  <c r="X21" i="10"/>
  <c r="X25" i="10"/>
  <c r="X29" i="10"/>
  <c r="X31" i="10"/>
  <c r="AB40" i="10"/>
  <c r="AA40" i="10" s="1"/>
  <c r="AC20" i="10"/>
  <c r="AF20" i="10"/>
  <c r="AE20" i="10" s="1"/>
  <c r="AC50" i="10"/>
  <c r="AF50" i="10"/>
  <c r="AE50" i="10" s="1"/>
  <c r="AC30" i="10"/>
  <c r="AF45" i="10"/>
  <c r="AE45" i="10" s="1"/>
  <c r="AG45" i="10" s="1"/>
  <c r="AC45" i="10"/>
  <c r="AC25" i="10"/>
  <c r="Z15" i="10"/>
  <c r="AD15" i="10"/>
  <c r="AD26" i="10"/>
  <c r="AC26" i="10" s="1"/>
  <c r="AD35" i="10"/>
  <c r="AD55" i="10"/>
  <c r="Z10" i="10"/>
  <c r="AD10" i="10"/>
  <c r="AD40" i="10"/>
  <c r="X16" i="10"/>
  <c r="Z25" i="10"/>
  <c r="Z26" i="10"/>
  <c r="Y26" i="10" s="1"/>
  <c r="X28" i="10"/>
  <c r="X34" i="10"/>
  <c r="AB35" i="10"/>
  <c r="AA35" i="10" s="1"/>
  <c r="X42" i="10"/>
  <c r="X48" i="10"/>
  <c r="X54" i="10"/>
  <c r="AB55" i="10"/>
  <c r="AA55" i="10" s="1"/>
  <c r="X56" i="10"/>
  <c r="AB50" i="10"/>
  <c r="AA50" i="10" s="1"/>
  <c r="AG50" i="10" s="1"/>
  <c r="X11" i="10"/>
  <c r="Z20" i="10"/>
  <c r="X27" i="10"/>
  <c r="Z30" i="10"/>
  <c r="X33" i="10"/>
  <c r="X41" i="10"/>
  <c r="X47" i="10"/>
  <c r="X53" i="10"/>
  <c r="X59" i="10"/>
  <c r="AF30" i="10" l="1"/>
  <c r="AE30" i="10" s="1"/>
  <c r="AF40" i="10"/>
  <c r="AE40" i="10" s="1"/>
  <c r="AG40" i="10" s="1"/>
  <c r="AC40" i="10"/>
  <c r="AF10" i="10"/>
  <c r="AE10" i="10" s="1"/>
  <c r="AC10" i="10"/>
  <c r="AF25" i="10"/>
  <c r="AE25" i="10" s="1"/>
  <c r="AC15" i="10"/>
  <c r="AF15" i="10"/>
  <c r="AE15" i="10" s="1"/>
  <c r="AB30" i="10"/>
  <c r="AA30" i="10" s="1"/>
  <c r="AG30" i="10" s="1"/>
  <c r="Y30" i="10"/>
  <c r="AC35" i="10"/>
  <c r="AF35" i="10"/>
  <c r="AE35" i="10" s="1"/>
  <c r="AG35" i="10" s="1"/>
  <c r="Y20" i="10"/>
  <c r="AB20" i="10"/>
  <c r="AA20" i="10" s="1"/>
  <c r="AG20" i="10" s="1"/>
  <c r="Y25" i="10"/>
  <c r="AB25" i="10"/>
  <c r="AA25" i="10" s="1"/>
  <c r="AB10" i="10"/>
  <c r="AA10" i="10" s="1"/>
  <c r="AG10" i="10" s="1"/>
  <c r="Y10" i="10"/>
  <c r="AC55" i="10"/>
  <c r="AF55" i="10"/>
  <c r="AE55" i="10" s="1"/>
  <c r="AG55" i="10" s="1"/>
  <c r="Y15" i="10"/>
  <c r="AB15" i="10"/>
  <c r="AA15" i="10" s="1"/>
  <c r="AG25" i="10" l="1"/>
  <c r="AG15" i="10"/>
  <c r="Z59" i="8" l="1"/>
  <c r="Y59" i="8" s="1"/>
  <c r="T59" i="8"/>
  <c r="Q59" i="8"/>
  <c r="AD59" i="8" s="1"/>
  <c r="AC59" i="8" s="1"/>
  <c r="Z58" i="8"/>
  <c r="Y58" i="8" s="1"/>
  <c r="T58" i="8"/>
  <c r="Q58" i="8"/>
  <c r="AD58" i="8" s="1"/>
  <c r="AC58" i="8" s="1"/>
  <c r="Z57" i="8"/>
  <c r="Y57" i="8" s="1"/>
  <c r="T57" i="8"/>
  <c r="Q57" i="8"/>
  <c r="AD57" i="8" s="1"/>
  <c r="AC57" i="8" s="1"/>
  <c r="Z56" i="8"/>
  <c r="Y56" i="8" s="1"/>
  <c r="T56" i="8"/>
  <c r="Q56" i="8"/>
  <c r="AD56" i="8" s="1"/>
  <c r="AC56" i="8" s="1"/>
  <c r="Z55" i="8"/>
  <c r="Y55" i="8" s="1"/>
  <c r="T55" i="8"/>
  <c r="Q55" i="8"/>
  <c r="X55" i="8" s="1"/>
  <c r="M55" i="8"/>
  <c r="L55" i="8"/>
  <c r="J55" i="8"/>
  <c r="I55" i="8"/>
  <c r="N55" i="8" s="1"/>
  <c r="Z54" i="8"/>
  <c r="Y54" i="8" s="1"/>
  <c r="T54" i="8"/>
  <c r="Q54" i="8"/>
  <c r="AD54" i="8" s="1"/>
  <c r="AC54" i="8" s="1"/>
  <c r="Z53" i="8"/>
  <c r="Y53" i="8" s="1"/>
  <c r="T53" i="8"/>
  <c r="Q53" i="8"/>
  <c r="AD53" i="8" s="1"/>
  <c r="AC53" i="8" s="1"/>
  <c r="Z52" i="8"/>
  <c r="Y52" i="8" s="1"/>
  <c r="T52" i="8"/>
  <c r="Q52" i="8"/>
  <c r="X52" i="8" s="1"/>
  <c r="Z51" i="8"/>
  <c r="Y51" i="8" s="1"/>
  <c r="T51" i="8"/>
  <c r="Q51" i="8"/>
  <c r="AD51" i="8" s="1"/>
  <c r="AC51" i="8" s="1"/>
  <c r="Z50" i="8"/>
  <c r="Y50" i="8" s="1"/>
  <c r="T50" i="8"/>
  <c r="Q50" i="8"/>
  <c r="AD50" i="8" s="1"/>
  <c r="M50" i="8"/>
  <c r="L50" i="8"/>
  <c r="J50" i="8"/>
  <c r="I50" i="8"/>
  <c r="Z49" i="8"/>
  <c r="Y49" i="8" s="1"/>
  <c r="T49" i="8"/>
  <c r="Q49" i="8"/>
  <c r="AD49" i="8" s="1"/>
  <c r="AC49" i="8" s="1"/>
  <c r="Z48" i="8"/>
  <c r="Y48" i="8" s="1"/>
  <c r="T48" i="8"/>
  <c r="Q48" i="8"/>
  <c r="AD48" i="8" s="1"/>
  <c r="AC48" i="8" s="1"/>
  <c r="Z47" i="8"/>
  <c r="Y47" i="8" s="1"/>
  <c r="X47" i="8"/>
  <c r="T47" i="8"/>
  <c r="Q47" i="8"/>
  <c r="AD47" i="8" s="1"/>
  <c r="AC47" i="8" s="1"/>
  <c r="Z46" i="8"/>
  <c r="Y46" i="8" s="1"/>
  <c r="T46" i="8"/>
  <c r="Q46" i="8"/>
  <c r="AD46" i="8" s="1"/>
  <c r="AC46" i="8" s="1"/>
  <c r="Z45" i="8"/>
  <c r="Y45" i="8" s="1"/>
  <c r="T45" i="8"/>
  <c r="Q45" i="8"/>
  <c r="AD45" i="8" s="1"/>
  <c r="M45" i="8"/>
  <c r="L45" i="8"/>
  <c r="J45" i="8"/>
  <c r="I45" i="8"/>
  <c r="N45" i="8" s="1"/>
  <c r="Z44" i="8"/>
  <c r="Y44" i="8" s="1"/>
  <c r="T44" i="8"/>
  <c r="Q44" i="8"/>
  <c r="X44" i="8" s="1"/>
  <c r="Z43" i="8"/>
  <c r="Y43" i="8" s="1"/>
  <c r="T43" i="8"/>
  <c r="Q43" i="8"/>
  <c r="AD43" i="8" s="1"/>
  <c r="AC43" i="8" s="1"/>
  <c r="Z42" i="8"/>
  <c r="Y42" i="8" s="1"/>
  <c r="T42" i="8"/>
  <c r="Q42" i="8"/>
  <c r="AD42" i="8" s="1"/>
  <c r="AC42" i="8" s="1"/>
  <c r="AD41" i="8"/>
  <c r="AC41" i="8" s="1"/>
  <c r="Z41" i="8"/>
  <c r="Y41" i="8" s="1"/>
  <c r="T41" i="8"/>
  <c r="Q41" i="8"/>
  <c r="X41" i="8" s="1"/>
  <c r="Z40" i="8"/>
  <c r="Y40" i="8" s="1"/>
  <c r="T40" i="8"/>
  <c r="Q40" i="8"/>
  <c r="AD40" i="8" s="1"/>
  <c r="M40" i="8"/>
  <c r="L40" i="8"/>
  <c r="J40" i="8"/>
  <c r="I40" i="8"/>
  <c r="AD39" i="8"/>
  <c r="AC39" i="8" s="1"/>
  <c r="Z39" i="8"/>
  <c r="Y39" i="8" s="1"/>
  <c r="X39" i="8"/>
  <c r="AD38" i="8"/>
  <c r="AC38" i="8" s="1"/>
  <c r="Z38" i="8"/>
  <c r="Y38" i="8" s="1"/>
  <c r="X38" i="8"/>
  <c r="AD37" i="8"/>
  <c r="AC37" i="8" s="1"/>
  <c r="Z37" i="8"/>
  <c r="Y37" i="8" s="1"/>
  <c r="X37" i="8"/>
  <c r="AD36" i="8"/>
  <c r="AC36" i="8" s="1"/>
  <c r="Z36" i="8"/>
  <c r="Y36" i="8" s="1"/>
  <c r="X36" i="8"/>
  <c r="T35" i="8"/>
  <c r="Q35" i="8"/>
  <c r="M35" i="8"/>
  <c r="L35" i="8"/>
  <c r="J35" i="8"/>
  <c r="I35" i="8"/>
  <c r="T34" i="8"/>
  <c r="Q34" i="8"/>
  <c r="T33" i="8"/>
  <c r="Q33" i="8"/>
  <c r="T32" i="8"/>
  <c r="Q32" i="8"/>
  <c r="T31" i="8"/>
  <c r="Q31" i="8"/>
  <c r="T30" i="8"/>
  <c r="Q30" i="8"/>
  <c r="M30" i="8"/>
  <c r="L30" i="8"/>
  <c r="J30" i="8"/>
  <c r="Z34" i="8" s="1"/>
  <c r="Y34" i="8" s="1"/>
  <c r="I30" i="8"/>
  <c r="T29" i="8"/>
  <c r="Q29" i="8"/>
  <c r="T28" i="8"/>
  <c r="Q28" i="8"/>
  <c r="T27" i="8"/>
  <c r="Q27" i="8"/>
  <c r="T26" i="8"/>
  <c r="Q26" i="8"/>
  <c r="T25" i="8"/>
  <c r="Q25" i="8"/>
  <c r="M25" i="8"/>
  <c r="L25" i="8"/>
  <c r="J25" i="8"/>
  <c r="I25" i="8"/>
  <c r="AD19" i="8"/>
  <c r="AC19" i="8" s="1"/>
  <c r="Z19" i="8"/>
  <c r="Y19" i="8" s="1"/>
  <c r="X19" i="8"/>
  <c r="AD18" i="8"/>
  <c r="AC18" i="8" s="1"/>
  <c r="Z18" i="8"/>
  <c r="Y18" i="8" s="1"/>
  <c r="X18" i="8"/>
  <c r="T17" i="8"/>
  <c r="Q17" i="8"/>
  <c r="T16" i="8"/>
  <c r="Q16" i="8"/>
  <c r="T15" i="8"/>
  <c r="Q15" i="8"/>
  <c r="M15" i="8"/>
  <c r="AD16" i="8" s="1"/>
  <c r="AC16" i="8" s="1"/>
  <c r="L15" i="8"/>
  <c r="J15" i="8"/>
  <c r="Z17" i="8" s="1"/>
  <c r="Y17" i="8" s="1"/>
  <c r="I15" i="8"/>
  <c r="AD14" i="8"/>
  <c r="AC14" i="8" s="1"/>
  <c r="Z14" i="8"/>
  <c r="Y14" i="8" s="1"/>
  <c r="X14" i="8"/>
  <c r="AD13" i="8"/>
  <c r="AC13" i="8"/>
  <c r="Z13" i="8"/>
  <c r="Y13" i="8" s="1"/>
  <c r="X13" i="8"/>
  <c r="T12" i="8"/>
  <c r="T11" i="8"/>
  <c r="T10" i="8"/>
  <c r="Q10" i="8"/>
  <c r="M10" i="8"/>
  <c r="AD11" i="8" s="1"/>
  <c r="AC11" i="8" s="1"/>
  <c r="L10" i="8"/>
  <c r="J10" i="8"/>
  <c r="I10" i="8"/>
  <c r="AD27" i="8" l="1"/>
  <c r="AC27" i="8" s="1"/>
  <c r="X58" i="8"/>
  <c r="AD26" i="8"/>
  <c r="AC26" i="8" s="1"/>
  <c r="AD25" i="8"/>
  <c r="X40" i="8"/>
  <c r="AD32" i="8"/>
  <c r="AC32" i="8" s="1"/>
  <c r="Z35" i="8"/>
  <c r="X25" i="8"/>
  <c r="X29" i="8"/>
  <c r="AD33" i="8"/>
  <c r="AC33" i="8" s="1"/>
  <c r="N40" i="8"/>
  <c r="X45" i="8"/>
  <c r="X46" i="8"/>
  <c r="X53" i="8"/>
  <c r="AD10" i="8"/>
  <c r="AC10" i="8" s="1"/>
  <c r="N15" i="8"/>
  <c r="AD15" i="8"/>
  <c r="AD17" i="8"/>
  <c r="AC17" i="8" s="1"/>
  <c r="AD28" i="8"/>
  <c r="AC28" i="8" s="1"/>
  <c r="N30" i="8"/>
  <c r="AD30" i="8"/>
  <c r="N35" i="8"/>
  <c r="X35" i="8"/>
  <c r="AD44" i="8"/>
  <c r="AC44" i="8" s="1"/>
  <c r="AD52" i="8"/>
  <c r="AC52" i="8" s="1"/>
  <c r="N10" i="8"/>
  <c r="X16" i="8"/>
  <c r="N25" i="8"/>
  <c r="Z28" i="8"/>
  <c r="Y28" i="8" s="1"/>
  <c r="AD34" i="8"/>
  <c r="AC34" i="8" s="1"/>
  <c r="AD31" i="8"/>
  <c r="AC31" i="8" s="1"/>
  <c r="AB45" i="8"/>
  <c r="AA45" i="8" s="1"/>
  <c r="N50" i="8"/>
  <c r="Z10" i="8"/>
  <c r="Y10" i="8" s="1"/>
  <c r="X10" i="8"/>
  <c r="Z16" i="8"/>
  <c r="Y16" i="8" s="1"/>
  <c r="Z31" i="8"/>
  <c r="Y31" i="8" s="1"/>
  <c r="X11" i="8"/>
  <c r="X15" i="8"/>
  <c r="Z29" i="8"/>
  <c r="Y29" i="8" s="1"/>
  <c r="X26" i="8"/>
  <c r="Z27" i="8"/>
  <c r="Y27" i="8" s="1"/>
  <c r="X32" i="8"/>
  <c r="Z12" i="8"/>
  <c r="Y12" i="8" s="1"/>
  <c r="AF15" i="8"/>
  <c r="AE15" i="8" s="1"/>
  <c r="AC15" i="8"/>
  <c r="AC30" i="8"/>
  <c r="AC25" i="8"/>
  <c r="AC40" i="8"/>
  <c r="AC50" i="8"/>
  <c r="AF50" i="8"/>
  <c r="AE50" i="8" s="1"/>
  <c r="Y35" i="8"/>
  <c r="AB35" i="8"/>
  <c r="AA35" i="8" s="1"/>
  <c r="AF45" i="8"/>
  <c r="AE45" i="8" s="1"/>
  <c r="AC45" i="8"/>
  <c r="Z11" i="8"/>
  <c r="Y11" i="8" s="1"/>
  <c r="X12" i="8"/>
  <c r="AD12" i="8"/>
  <c r="AC12" i="8" s="1"/>
  <c r="Z15" i="8"/>
  <c r="AD29" i="8"/>
  <c r="AC29" i="8" s="1"/>
  <c r="X30" i="8"/>
  <c r="X31" i="8"/>
  <c r="Z33" i="8"/>
  <c r="Y33" i="8" s="1"/>
  <c r="X43" i="8"/>
  <c r="X49" i="8"/>
  <c r="X50" i="8"/>
  <c r="AB50" i="8"/>
  <c r="AA50" i="8" s="1"/>
  <c r="AG50" i="8" s="1"/>
  <c r="X51" i="8"/>
  <c r="X57" i="8"/>
  <c r="AD35" i="8"/>
  <c r="AD55" i="8"/>
  <c r="X17" i="8"/>
  <c r="Z25" i="8"/>
  <c r="Z26" i="8"/>
  <c r="Y26" i="8" s="1"/>
  <c r="X28" i="8"/>
  <c r="Z32" i="8"/>
  <c r="Y32" i="8" s="1"/>
  <c r="X34" i="8"/>
  <c r="X42" i="8"/>
  <c r="X48" i="8"/>
  <c r="X54" i="8"/>
  <c r="AB55" i="8"/>
  <c r="AA55" i="8" s="1"/>
  <c r="X56" i="8"/>
  <c r="X27" i="8"/>
  <c r="Z30" i="8"/>
  <c r="X33" i="8"/>
  <c r="AB40" i="8"/>
  <c r="AA40" i="8" s="1"/>
  <c r="X59" i="8"/>
  <c r="AG45" i="8" l="1"/>
  <c r="AF40" i="8"/>
  <c r="AE40" i="8" s="1"/>
  <c r="AG40" i="8" s="1"/>
  <c r="AF30" i="8"/>
  <c r="AE30" i="8" s="1"/>
  <c r="AF10" i="8"/>
  <c r="AE10" i="8" s="1"/>
  <c r="AB15" i="8"/>
  <c r="AA15" i="8" s="1"/>
  <c r="AG15" i="8" s="1"/>
  <c r="Y15" i="8"/>
  <c r="Y30" i="8"/>
  <c r="AB30" i="8"/>
  <c r="AA30" i="8" s="1"/>
  <c r="AG30" i="8" s="1"/>
  <c r="AB10" i="8"/>
  <c r="AA10" i="8" s="1"/>
  <c r="AG10" i="8" s="1"/>
  <c r="AC55" i="8"/>
  <c r="AF55" i="8"/>
  <c r="AE55" i="8" s="1"/>
  <c r="AG55" i="8" s="1"/>
  <c r="AC35" i="8"/>
  <c r="AF35" i="8"/>
  <c r="AE35" i="8" s="1"/>
  <c r="AG35" i="8" s="1"/>
  <c r="AB25" i="8"/>
  <c r="AA25" i="8" s="1"/>
  <c r="Y25" i="8"/>
  <c r="AF25" i="8"/>
  <c r="AE25" i="8" s="1"/>
  <c r="AG25" i="8" l="1"/>
  <c r="Z59" i="7"/>
  <c r="Y59" i="7" s="1"/>
  <c r="T59" i="7"/>
  <c r="Q59" i="7"/>
  <c r="AD59" i="7" s="1"/>
  <c r="AC59" i="7" s="1"/>
  <c r="Z58" i="7"/>
  <c r="Y58" i="7" s="1"/>
  <c r="T58" i="7"/>
  <c r="Q58" i="7"/>
  <c r="AD58" i="7" s="1"/>
  <c r="AC58" i="7" s="1"/>
  <c r="Z57" i="7"/>
  <c r="Y57" i="7" s="1"/>
  <c r="T57" i="7"/>
  <c r="Q57" i="7"/>
  <c r="AD57" i="7" s="1"/>
  <c r="AC57" i="7" s="1"/>
  <c r="Z56" i="7"/>
  <c r="Y56" i="7" s="1"/>
  <c r="T56" i="7"/>
  <c r="Q56" i="7"/>
  <c r="AD56" i="7" s="1"/>
  <c r="AC56" i="7" s="1"/>
  <c r="Z55" i="7"/>
  <c r="Y55" i="7" s="1"/>
  <c r="T55" i="7"/>
  <c r="Q55" i="7"/>
  <c r="X55" i="7" s="1"/>
  <c r="M55" i="7"/>
  <c r="L55" i="7"/>
  <c r="J55" i="7"/>
  <c r="I55" i="7"/>
  <c r="Z54" i="7"/>
  <c r="Y54" i="7" s="1"/>
  <c r="T54" i="7"/>
  <c r="Q54" i="7"/>
  <c r="AD54" i="7" s="1"/>
  <c r="AC54" i="7" s="1"/>
  <c r="Z53" i="7"/>
  <c r="Y53" i="7" s="1"/>
  <c r="T53" i="7"/>
  <c r="Q53" i="7"/>
  <c r="AD53" i="7" s="1"/>
  <c r="AC53" i="7" s="1"/>
  <c r="Z52" i="7"/>
  <c r="Y52" i="7" s="1"/>
  <c r="T52" i="7"/>
  <c r="Q52" i="7"/>
  <c r="X52" i="7" s="1"/>
  <c r="Z51" i="7"/>
  <c r="Y51" i="7" s="1"/>
  <c r="T51" i="7"/>
  <c r="Q51" i="7"/>
  <c r="AD51" i="7" s="1"/>
  <c r="AC51" i="7" s="1"/>
  <c r="Z50" i="7"/>
  <c r="Y50" i="7" s="1"/>
  <c r="T50" i="7"/>
  <c r="Q50" i="7"/>
  <c r="AD50" i="7" s="1"/>
  <c r="M50" i="7"/>
  <c r="L50" i="7"/>
  <c r="J50" i="7"/>
  <c r="I50" i="7"/>
  <c r="Z49" i="7"/>
  <c r="Y49" i="7" s="1"/>
  <c r="T49" i="7"/>
  <c r="Q49" i="7"/>
  <c r="AD49" i="7" s="1"/>
  <c r="AC49" i="7" s="1"/>
  <c r="Z48" i="7"/>
  <c r="Y48" i="7" s="1"/>
  <c r="T48" i="7"/>
  <c r="Q48" i="7"/>
  <c r="AD48" i="7" s="1"/>
  <c r="AC48" i="7" s="1"/>
  <c r="Z47" i="7"/>
  <c r="Y47" i="7" s="1"/>
  <c r="T47" i="7"/>
  <c r="Q47" i="7"/>
  <c r="AD47" i="7" s="1"/>
  <c r="AC47" i="7" s="1"/>
  <c r="Z46" i="7"/>
  <c r="Y46" i="7" s="1"/>
  <c r="T46" i="7"/>
  <c r="Q46" i="7"/>
  <c r="X46" i="7" s="1"/>
  <c r="Z45" i="7"/>
  <c r="Y45" i="7" s="1"/>
  <c r="T45" i="7"/>
  <c r="Q45" i="7"/>
  <c r="AD45" i="7" s="1"/>
  <c r="M45" i="7"/>
  <c r="L45" i="7"/>
  <c r="J45" i="7"/>
  <c r="I45" i="7"/>
  <c r="Z44" i="7"/>
  <c r="Y44" i="7" s="1"/>
  <c r="T44" i="7"/>
  <c r="Q44" i="7"/>
  <c r="AD44" i="7" s="1"/>
  <c r="AC44" i="7" s="1"/>
  <c r="Z43" i="7"/>
  <c r="Y43" i="7" s="1"/>
  <c r="T43" i="7"/>
  <c r="Q43" i="7"/>
  <c r="AD43" i="7" s="1"/>
  <c r="AC43" i="7" s="1"/>
  <c r="Z42" i="7"/>
  <c r="Y42" i="7" s="1"/>
  <c r="T42" i="7"/>
  <c r="Q42" i="7"/>
  <c r="AD42" i="7" s="1"/>
  <c r="AC42" i="7" s="1"/>
  <c r="Z41" i="7"/>
  <c r="Y41" i="7" s="1"/>
  <c r="T41" i="7"/>
  <c r="Q41" i="7"/>
  <c r="AD41" i="7" s="1"/>
  <c r="AC41" i="7" s="1"/>
  <c r="Z40" i="7"/>
  <c r="Y40" i="7" s="1"/>
  <c r="X40" i="7"/>
  <c r="T40" i="7"/>
  <c r="Q40" i="7"/>
  <c r="AD40" i="7" s="1"/>
  <c r="M40" i="7"/>
  <c r="L40" i="7"/>
  <c r="J40" i="7"/>
  <c r="I40" i="7"/>
  <c r="AD39" i="7"/>
  <c r="AC39" i="7" s="1"/>
  <c r="Z39" i="7"/>
  <c r="Y39" i="7" s="1"/>
  <c r="X39" i="7"/>
  <c r="AD38" i="7"/>
  <c r="AC38" i="7"/>
  <c r="Z38" i="7"/>
  <c r="Y38" i="7" s="1"/>
  <c r="X38" i="7"/>
  <c r="AD37" i="7"/>
  <c r="AC37" i="7"/>
  <c r="Z37" i="7"/>
  <c r="Y37" i="7" s="1"/>
  <c r="X37" i="7"/>
  <c r="AD36" i="7"/>
  <c r="AC36" i="7" s="1"/>
  <c r="Z36" i="7"/>
  <c r="Y36" i="7" s="1"/>
  <c r="X36" i="7"/>
  <c r="T35" i="7"/>
  <c r="Q35" i="7"/>
  <c r="M35" i="7"/>
  <c r="L35" i="7"/>
  <c r="J35" i="7"/>
  <c r="Z35" i="7" s="1"/>
  <c r="I35" i="7"/>
  <c r="T34" i="7"/>
  <c r="Q34" i="7"/>
  <c r="T33" i="7"/>
  <c r="Q33" i="7"/>
  <c r="T32" i="7"/>
  <c r="Q32" i="7"/>
  <c r="T31" i="7"/>
  <c r="Q31" i="7"/>
  <c r="T30" i="7"/>
  <c r="Q30" i="7"/>
  <c r="M30" i="7"/>
  <c r="AD31" i="7" s="1"/>
  <c r="AC31" i="7" s="1"/>
  <c r="L30" i="7"/>
  <c r="J30" i="7"/>
  <c r="I30" i="7"/>
  <c r="AD29" i="7"/>
  <c r="AC29" i="7" s="1"/>
  <c r="Z29" i="7"/>
  <c r="Y29" i="7" s="1"/>
  <c r="X29" i="7"/>
  <c r="AD28" i="7"/>
  <c r="AC28" i="7" s="1"/>
  <c r="Z28" i="7"/>
  <c r="Y28" i="7" s="1"/>
  <c r="X28" i="7"/>
  <c r="T27" i="7"/>
  <c r="Q27" i="7"/>
  <c r="AD27" i="7" s="1"/>
  <c r="AC27" i="7" s="1"/>
  <c r="T26" i="7"/>
  <c r="Q26" i="7"/>
  <c r="T25" i="7"/>
  <c r="Q25" i="7"/>
  <c r="M25" i="7"/>
  <c r="AD26" i="7" s="1"/>
  <c r="AC26" i="7" s="1"/>
  <c r="L25" i="7"/>
  <c r="J25" i="7"/>
  <c r="X25" i="7" s="1"/>
  <c r="I25" i="7"/>
  <c r="AD24" i="7"/>
  <c r="AC24" i="7" s="1"/>
  <c r="Z24" i="7"/>
  <c r="Y24" i="7" s="1"/>
  <c r="X24" i="7"/>
  <c r="AD23" i="7"/>
  <c r="AC23" i="7" s="1"/>
  <c r="Z23" i="7"/>
  <c r="Y23" i="7" s="1"/>
  <c r="X23" i="7"/>
  <c r="AD22" i="7"/>
  <c r="AC22" i="7" s="1"/>
  <c r="Z22" i="7"/>
  <c r="Y22" i="7" s="1"/>
  <c r="X22" i="7"/>
  <c r="T21" i="7"/>
  <c r="Q21" i="7"/>
  <c r="T20" i="7"/>
  <c r="Q20" i="7"/>
  <c r="M20" i="7"/>
  <c r="AD21" i="7" s="1"/>
  <c r="AC21" i="7" s="1"/>
  <c r="L20" i="7"/>
  <c r="J20" i="7"/>
  <c r="I20" i="7"/>
  <c r="AD19" i="7"/>
  <c r="AC19" i="7" s="1"/>
  <c r="Z19" i="7"/>
  <c r="Y19" i="7" s="1"/>
  <c r="X19" i="7"/>
  <c r="AD18" i="7"/>
  <c r="AC18" i="7" s="1"/>
  <c r="Z18" i="7"/>
  <c r="Y18" i="7" s="1"/>
  <c r="X18" i="7"/>
  <c r="T17" i="7"/>
  <c r="Q17" i="7"/>
  <c r="T16" i="7"/>
  <c r="Q16" i="7"/>
  <c r="T15" i="7"/>
  <c r="Q15" i="7"/>
  <c r="M15" i="7"/>
  <c r="L15" i="7"/>
  <c r="J15" i="7"/>
  <c r="I15" i="7"/>
  <c r="AD14" i="7"/>
  <c r="AC14" i="7" s="1"/>
  <c r="Z14" i="7"/>
  <c r="Y14" i="7" s="1"/>
  <c r="X14" i="7"/>
  <c r="AD13" i="7"/>
  <c r="AC13" i="7" s="1"/>
  <c r="Z13" i="7"/>
  <c r="Y13" i="7" s="1"/>
  <c r="X13" i="7"/>
  <c r="AD12" i="7"/>
  <c r="AC12" i="7" s="1"/>
  <c r="Z12" i="7"/>
  <c r="Y12" i="7" s="1"/>
  <c r="X12" i="7"/>
  <c r="T11" i="7"/>
  <c r="Q11" i="7"/>
  <c r="T10" i="7"/>
  <c r="Q10" i="7"/>
  <c r="M10" i="7"/>
  <c r="L10" i="7"/>
  <c r="J10" i="7"/>
  <c r="I10" i="7"/>
  <c r="AD20" i="7" l="1"/>
  <c r="N45" i="7"/>
  <c r="Z16" i="7"/>
  <c r="Y16" i="7" s="1"/>
  <c r="AD25" i="7"/>
  <c r="N30" i="7"/>
  <c r="AD32" i="7"/>
  <c r="AC32" i="7" s="1"/>
  <c r="N20" i="7"/>
  <c r="AD30" i="7"/>
  <c r="X53" i="7"/>
  <c r="Z11" i="7"/>
  <c r="Y11" i="7" s="1"/>
  <c r="Z31" i="7"/>
  <c r="Y31" i="7" s="1"/>
  <c r="Z34" i="7"/>
  <c r="Y34" i="7" s="1"/>
  <c r="AD16" i="7"/>
  <c r="AC16" i="7" s="1"/>
  <c r="N35" i="7"/>
  <c r="AD46" i="7"/>
  <c r="AC46" i="7" s="1"/>
  <c r="AD52" i="7"/>
  <c r="AC52" i="7" s="1"/>
  <c r="AD10" i="7"/>
  <c r="AC10" i="7" s="1"/>
  <c r="N15" i="7"/>
  <c r="N25" i="7"/>
  <c r="X32" i="7"/>
  <c r="AD34" i="7"/>
  <c r="AC34" i="7" s="1"/>
  <c r="X44" i="7"/>
  <c r="N55" i="7"/>
  <c r="X58" i="7"/>
  <c r="X21" i="7"/>
  <c r="N40" i="7"/>
  <c r="X45" i="7"/>
  <c r="N50" i="7"/>
  <c r="AD11" i="7"/>
  <c r="AC11" i="7" s="1"/>
  <c r="AD33" i="7"/>
  <c r="AC33" i="7" s="1"/>
  <c r="X16" i="7"/>
  <c r="X15" i="7"/>
  <c r="Z21" i="7"/>
  <c r="Y21" i="7" s="1"/>
  <c r="X20" i="7"/>
  <c r="Z26" i="7"/>
  <c r="Y26" i="7" s="1"/>
  <c r="X26" i="7"/>
  <c r="Z27" i="7"/>
  <c r="Y27" i="7" s="1"/>
  <c r="X31" i="7"/>
  <c r="Z33" i="7"/>
  <c r="Y33" i="7" s="1"/>
  <c r="X35" i="7"/>
  <c r="AB45" i="7"/>
  <c r="AA45" i="7" s="1"/>
  <c r="Z17" i="7"/>
  <c r="Y17" i="7" s="1"/>
  <c r="X30" i="7"/>
  <c r="AC45" i="7"/>
  <c r="AF45" i="7"/>
  <c r="AE45" i="7" s="1"/>
  <c r="AG45" i="7" s="1"/>
  <c r="AD15" i="7"/>
  <c r="AC30" i="7"/>
  <c r="Y35" i="7"/>
  <c r="AB35" i="7"/>
  <c r="AA35" i="7" s="1"/>
  <c r="AC50" i="7"/>
  <c r="AF50" i="7"/>
  <c r="AE50" i="7" s="1"/>
  <c r="AC25" i="7"/>
  <c r="AF25" i="7"/>
  <c r="AE25" i="7" s="1"/>
  <c r="N10" i="7"/>
  <c r="AD17" i="7"/>
  <c r="AC17" i="7" s="1"/>
  <c r="AC20" i="7"/>
  <c r="AF20" i="7"/>
  <c r="AE20" i="7" s="1"/>
  <c r="AF40" i="7"/>
  <c r="AE40" i="7" s="1"/>
  <c r="AC40" i="7"/>
  <c r="AD35" i="7"/>
  <c r="AD55" i="7"/>
  <c r="X43" i="7"/>
  <c r="X49" i="7"/>
  <c r="X50" i="7"/>
  <c r="AB50" i="7"/>
  <c r="AA50" i="7" s="1"/>
  <c r="AG50" i="7" s="1"/>
  <c r="X51" i="7"/>
  <c r="X57" i="7"/>
  <c r="X10" i="7"/>
  <c r="X11" i="7"/>
  <c r="Z15" i="7"/>
  <c r="Z25" i="7"/>
  <c r="Z32" i="7"/>
  <c r="Y32" i="7" s="1"/>
  <c r="X34" i="7"/>
  <c r="X42" i="7"/>
  <c r="X48" i="7"/>
  <c r="X54" i="7"/>
  <c r="AB55" i="7"/>
  <c r="AA55" i="7" s="1"/>
  <c r="X56" i="7"/>
  <c r="Z10" i="7"/>
  <c r="X17" i="7"/>
  <c r="Z20" i="7"/>
  <c r="X27" i="7"/>
  <c r="Z30" i="7"/>
  <c r="X33" i="7"/>
  <c r="AB40" i="7"/>
  <c r="AA40" i="7" s="1"/>
  <c r="X41" i="7"/>
  <c r="X47" i="7"/>
  <c r="X59" i="7"/>
  <c r="AF10" i="7" l="1"/>
  <c r="AE10" i="7" s="1"/>
  <c r="AF30" i="7"/>
  <c r="AE30" i="7" s="1"/>
  <c r="AG40" i="7"/>
  <c r="Y10" i="7"/>
  <c r="AB10" i="7"/>
  <c r="AA10" i="7" s="1"/>
  <c r="AG10" i="7" s="1"/>
  <c r="Y25" i="7"/>
  <c r="AB25" i="7"/>
  <c r="AA25" i="7" s="1"/>
  <c r="AG25" i="7" s="1"/>
  <c r="AC15" i="7"/>
  <c r="AF15" i="7"/>
  <c r="AE15" i="7" s="1"/>
  <c r="Y15" i="7"/>
  <c r="AB15" i="7"/>
  <c r="AA15" i="7" s="1"/>
  <c r="Y30" i="7"/>
  <c r="AB30" i="7"/>
  <c r="AA30" i="7" s="1"/>
  <c r="Y20" i="7"/>
  <c r="AB20" i="7"/>
  <c r="AA20" i="7" s="1"/>
  <c r="AG20" i="7" s="1"/>
  <c r="AC55" i="7"/>
  <c r="AF55" i="7"/>
  <c r="AE55" i="7" s="1"/>
  <c r="AG55" i="7" s="1"/>
  <c r="AC35" i="7"/>
  <c r="AF35" i="7"/>
  <c r="AE35" i="7" s="1"/>
  <c r="AG35" i="7" s="1"/>
  <c r="AG30" i="7" l="1"/>
  <c r="AG15" i="7"/>
  <c r="Z59" i="6" l="1"/>
  <c r="Y59" i="6" s="1"/>
  <c r="T59" i="6"/>
  <c r="Q59" i="6"/>
  <c r="AD59" i="6" s="1"/>
  <c r="AC59" i="6" s="1"/>
  <c r="Z58" i="6"/>
  <c r="Y58" i="6" s="1"/>
  <c r="T58" i="6"/>
  <c r="Q58" i="6"/>
  <c r="AD58" i="6" s="1"/>
  <c r="AC58" i="6" s="1"/>
  <c r="Z57" i="6"/>
  <c r="Y57" i="6" s="1"/>
  <c r="T57" i="6"/>
  <c r="Q57" i="6"/>
  <c r="AD57" i="6" s="1"/>
  <c r="AC57" i="6" s="1"/>
  <c r="Z56" i="6"/>
  <c r="Y56" i="6" s="1"/>
  <c r="T56" i="6"/>
  <c r="Q56" i="6"/>
  <c r="Z55" i="6"/>
  <c r="T55" i="6"/>
  <c r="Q55" i="6"/>
  <c r="X55" i="6" s="1"/>
  <c r="M55" i="6"/>
  <c r="L55" i="6"/>
  <c r="J55" i="6"/>
  <c r="I55" i="6"/>
  <c r="Z54" i="6"/>
  <c r="T54" i="6"/>
  <c r="Q54" i="6"/>
  <c r="Z53" i="6"/>
  <c r="Y53" i="6" s="1"/>
  <c r="T53" i="6"/>
  <c r="Q53" i="6"/>
  <c r="AD53" i="6" s="1"/>
  <c r="AC53" i="6" s="1"/>
  <c r="Z52" i="6"/>
  <c r="Y52" i="6" s="1"/>
  <c r="T52" i="6"/>
  <c r="Q52" i="6"/>
  <c r="AD52" i="6" s="1"/>
  <c r="AC52" i="6" s="1"/>
  <c r="Z51" i="6"/>
  <c r="Y51" i="6" s="1"/>
  <c r="T51" i="6"/>
  <c r="Q51" i="6"/>
  <c r="AD51" i="6" s="1"/>
  <c r="AC51" i="6" s="1"/>
  <c r="Z50" i="6"/>
  <c r="Y50" i="6" s="1"/>
  <c r="T50" i="6"/>
  <c r="Q50" i="6"/>
  <c r="AD50" i="6" s="1"/>
  <c r="M50" i="6"/>
  <c r="L50" i="6"/>
  <c r="J50" i="6"/>
  <c r="I50" i="6"/>
  <c r="Z49" i="6"/>
  <c r="Y49" i="6" s="1"/>
  <c r="T49" i="6"/>
  <c r="Q49" i="6"/>
  <c r="AD49" i="6" s="1"/>
  <c r="AC49" i="6" s="1"/>
  <c r="Z48" i="6"/>
  <c r="Y48" i="6" s="1"/>
  <c r="T48" i="6"/>
  <c r="Q48" i="6"/>
  <c r="Z47" i="6"/>
  <c r="Y47" i="6" s="1"/>
  <c r="T47" i="6"/>
  <c r="Q47" i="6"/>
  <c r="AD47" i="6" s="1"/>
  <c r="AC47" i="6" s="1"/>
  <c r="Z46" i="6"/>
  <c r="Y46" i="6" s="1"/>
  <c r="T46" i="6"/>
  <c r="Q46" i="6"/>
  <c r="X46" i="6" s="1"/>
  <c r="Z45" i="6"/>
  <c r="Y45" i="6" s="1"/>
  <c r="T45" i="6"/>
  <c r="Q45" i="6"/>
  <c r="AD45" i="6" s="1"/>
  <c r="AC45" i="6" s="1"/>
  <c r="M45" i="6"/>
  <c r="L45" i="6"/>
  <c r="J45" i="6"/>
  <c r="I45" i="6"/>
  <c r="Z44" i="6"/>
  <c r="Y44" i="6" s="1"/>
  <c r="T44" i="6"/>
  <c r="Q44" i="6"/>
  <c r="X44" i="6" s="1"/>
  <c r="Z43" i="6"/>
  <c r="Y43" i="6" s="1"/>
  <c r="T43" i="6"/>
  <c r="Q43" i="6"/>
  <c r="X43" i="6" s="1"/>
  <c r="Z42" i="6"/>
  <c r="Y42" i="6" s="1"/>
  <c r="T42" i="6"/>
  <c r="Q42" i="6"/>
  <c r="Z41" i="6"/>
  <c r="Y41" i="6" s="1"/>
  <c r="T41" i="6"/>
  <c r="Q41" i="6"/>
  <c r="AD41" i="6" s="1"/>
  <c r="AC41" i="6" s="1"/>
  <c r="Z40" i="6"/>
  <c r="Y40" i="6" s="1"/>
  <c r="T40" i="6"/>
  <c r="Q40" i="6"/>
  <c r="X40" i="6" s="1"/>
  <c r="M40" i="6"/>
  <c r="L40" i="6"/>
  <c r="J40" i="6"/>
  <c r="I40" i="6"/>
  <c r="N40" i="6" s="1"/>
  <c r="T39" i="6"/>
  <c r="Q39" i="6"/>
  <c r="T38" i="6"/>
  <c r="Q38" i="6"/>
  <c r="T37" i="6"/>
  <c r="Q37" i="6"/>
  <c r="T36" i="6"/>
  <c r="Q36" i="6"/>
  <c r="T35" i="6"/>
  <c r="Q35" i="6"/>
  <c r="M35" i="6"/>
  <c r="L35" i="6"/>
  <c r="J35" i="6"/>
  <c r="X38" i="6" s="1"/>
  <c r="I35" i="6"/>
  <c r="T34" i="6"/>
  <c r="Q34" i="6"/>
  <c r="T33" i="6"/>
  <c r="Q33" i="6"/>
  <c r="T32" i="6"/>
  <c r="Q32" i="6"/>
  <c r="T31" i="6"/>
  <c r="Q31" i="6"/>
  <c r="T30" i="6"/>
  <c r="Q30" i="6"/>
  <c r="M30" i="6"/>
  <c r="AD31" i="6" s="1"/>
  <c r="AC31" i="6" s="1"/>
  <c r="L30" i="6"/>
  <c r="J30" i="6"/>
  <c r="Z34" i="6" s="1"/>
  <c r="Y34" i="6" s="1"/>
  <c r="I30" i="6"/>
  <c r="T29" i="6"/>
  <c r="Q29" i="6"/>
  <c r="T28" i="6"/>
  <c r="Q28" i="6"/>
  <c r="T27" i="6"/>
  <c r="Q27" i="6"/>
  <c r="T26" i="6"/>
  <c r="Q26" i="6"/>
  <c r="T25" i="6"/>
  <c r="Q25" i="6"/>
  <c r="M25" i="6"/>
  <c r="AD29" i="6" s="1"/>
  <c r="AC29" i="6" s="1"/>
  <c r="L25" i="6"/>
  <c r="J25" i="6"/>
  <c r="I25" i="6"/>
  <c r="T24" i="6"/>
  <c r="Q24" i="6"/>
  <c r="AD24" i="6" s="1"/>
  <c r="AC24" i="6" s="1"/>
  <c r="T23" i="6"/>
  <c r="Q23" i="6"/>
  <c r="AD23" i="6" s="1"/>
  <c r="AC23" i="6" s="1"/>
  <c r="T22" i="6"/>
  <c r="Q22" i="6"/>
  <c r="T21" i="6"/>
  <c r="Q21" i="6"/>
  <c r="T20" i="6"/>
  <c r="Q20" i="6"/>
  <c r="M20" i="6"/>
  <c r="L20" i="6"/>
  <c r="J20" i="6"/>
  <c r="I20" i="6"/>
  <c r="AD19" i="6"/>
  <c r="AC19" i="6" s="1"/>
  <c r="Z19" i="6"/>
  <c r="Y19" i="6" s="1"/>
  <c r="X19" i="6"/>
  <c r="AD18" i="6"/>
  <c r="AC18" i="6" s="1"/>
  <c r="Z18" i="6"/>
  <c r="Y18" i="6" s="1"/>
  <c r="X18" i="6"/>
  <c r="T17" i="6"/>
  <c r="Q17" i="6"/>
  <c r="T16" i="6"/>
  <c r="Q16" i="6"/>
  <c r="T15" i="6"/>
  <c r="Q15" i="6"/>
  <c r="M15" i="6"/>
  <c r="L15" i="6"/>
  <c r="J15" i="6"/>
  <c r="I15" i="6"/>
  <c r="N15" i="6" s="1"/>
  <c r="AD14" i="6"/>
  <c r="AC14" i="6"/>
  <c r="Z14" i="6"/>
  <c r="Y14" i="6"/>
  <c r="X14" i="6"/>
  <c r="AD13" i="6"/>
  <c r="AC13" i="6" s="1"/>
  <c r="Z13" i="6"/>
  <c r="Y13" i="6" s="1"/>
  <c r="X13" i="6"/>
  <c r="T12" i="6"/>
  <c r="Q12" i="6"/>
  <c r="AD12" i="6" s="1"/>
  <c r="AC12" i="6" s="1"/>
  <c r="T11" i="6"/>
  <c r="Q11" i="6"/>
  <c r="T10" i="6"/>
  <c r="Q10" i="6"/>
  <c r="M10" i="6"/>
  <c r="L10" i="6"/>
  <c r="H10" i="6"/>
  <c r="I10" i="6" s="1"/>
  <c r="X45" i="6" l="1"/>
  <c r="X49" i="6"/>
  <c r="X51" i="6"/>
  <c r="AD15" i="6"/>
  <c r="AD37" i="6"/>
  <c r="AC37" i="6" s="1"/>
  <c r="X58" i="6"/>
  <c r="AD17" i="6"/>
  <c r="AC17" i="6" s="1"/>
  <c r="Z26" i="6"/>
  <c r="Y26" i="6" s="1"/>
  <c r="X52" i="6"/>
  <c r="AD38" i="6"/>
  <c r="AC38" i="6" s="1"/>
  <c r="AD10" i="6"/>
  <c r="AC10" i="6" s="1"/>
  <c r="X50" i="6"/>
  <c r="Z17" i="6"/>
  <c r="Y17" i="6" s="1"/>
  <c r="X32" i="6"/>
  <c r="X35" i="6"/>
  <c r="N20" i="6"/>
  <c r="X20" i="6"/>
  <c r="N25" i="6"/>
  <c r="Z33" i="6"/>
  <c r="Y33" i="6" s="1"/>
  <c r="AD43" i="6"/>
  <c r="AC43" i="6" s="1"/>
  <c r="AB45" i="6"/>
  <c r="AA45" i="6" s="1"/>
  <c r="AD32" i="6"/>
  <c r="AC32" i="6" s="1"/>
  <c r="J10" i="6"/>
  <c r="Z12" i="6" s="1"/>
  <c r="Y12" i="6" s="1"/>
  <c r="Z16" i="6"/>
  <c r="Y16" i="6" s="1"/>
  <c r="N30" i="6"/>
  <c r="AD30" i="6"/>
  <c r="AC30" i="6" s="1"/>
  <c r="Z36" i="6"/>
  <c r="Y36" i="6" s="1"/>
  <c r="AD44" i="6"/>
  <c r="AC44" i="6" s="1"/>
  <c r="AD46" i="6"/>
  <c r="AC46" i="6" s="1"/>
  <c r="N55" i="6"/>
  <c r="X57" i="6"/>
  <c r="N35" i="6"/>
  <c r="AD39" i="6"/>
  <c r="AC39" i="6" s="1"/>
  <c r="N45" i="6"/>
  <c r="Z28" i="6"/>
  <c r="Y28" i="6" s="1"/>
  <c r="X30" i="6"/>
  <c r="X26" i="6"/>
  <c r="Z15" i="6"/>
  <c r="Y15" i="6" s="1"/>
  <c r="X25" i="6"/>
  <c r="Z27" i="6"/>
  <c r="Y27" i="6" s="1"/>
  <c r="Z29" i="6"/>
  <c r="Y29" i="6" s="1"/>
  <c r="X31" i="6"/>
  <c r="AB40" i="6"/>
  <c r="AA40" i="6" s="1"/>
  <c r="AD48" i="6"/>
  <c r="AC48" i="6" s="1"/>
  <c r="X48" i="6"/>
  <c r="X12" i="6"/>
  <c r="Z23" i="6"/>
  <c r="Y23" i="6" s="1"/>
  <c r="Z24" i="6"/>
  <c r="Y24" i="6" s="1"/>
  <c r="AD42" i="6"/>
  <c r="AC42" i="6" s="1"/>
  <c r="X42" i="6"/>
  <c r="AD56" i="6"/>
  <c r="AC56" i="6" s="1"/>
  <c r="X56" i="6"/>
  <c r="X10" i="6"/>
  <c r="AD11" i="6"/>
  <c r="AC11" i="6" s="1"/>
  <c r="Z22" i="6"/>
  <c r="Y22" i="6" s="1"/>
  <c r="X23" i="6"/>
  <c r="AD35" i="6"/>
  <c r="AD54" i="6"/>
  <c r="AC54" i="6" s="1"/>
  <c r="X54" i="6"/>
  <c r="X15" i="6"/>
  <c r="X17" i="6"/>
  <c r="Z21" i="6"/>
  <c r="Y21" i="6" s="1"/>
  <c r="X24" i="6"/>
  <c r="AD25" i="6"/>
  <c r="AD26" i="6"/>
  <c r="AC26" i="6" s="1"/>
  <c r="Z37" i="6"/>
  <c r="Y37" i="6" s="1"/>
  <c r="Z38" i="6"/>
  <c r="Y38" i="6" s="1"/>
  <c r="Z39" i="6"/>
  <c r="Y39" i="6" s="1"/>
  <c r="X37" i="6"/>
  <c r="N50" i="6"/>
  <c r="AC50" i="6"/>
  <c r="Y55" i="6"/>
  <c r="AB55" i="6"/>
  <c r="AA55" i="6" s="1"/>
  <c r="AD20" i="6"/>
  <c r="X29" i="6"/>
  <c r="Z31" i="6"/>
  <c r="Y31" i="6" s="1"/>
  <c r="AD33" i="6"/>
  <c r="AC33" i="6" s="1"/>
  <c r="X33" i="6"/>
  <c r="AD34" i="6"/>
  <c r="AC34" i="6" s="1"/>
  <c r="X34" i="6"/>
  <c r="N10" i="6"/>
  <c r="Z11" i="6"/>
  <c r="Y11" i="6" s="1"/>
  <c r="AC15" i="6"/>
  <c r="AD16" i="6"/>
  <c r="AC16" i="6" s="1"/>
  <c r="X16" i="6"/>
  <c r="Z20" i="6"/>
  <c r="AD21" i="6"/>
  <c r="AC21" i="6" s="1"/>
  <c r="X21" i="6"/>
  <c r="AD22" i="6"/>
  <c r="AC22" i="6" s="1"/>
  <c r="X22" i="6"/>
  <c r="AD27" i="6"/>
  <c r="AC27" i="6" s="1"/>
  <c r="X27" i="6"/>
  <c r="AD28" i="6"/>
  <c r="AC28" i="6" s="1"/>
  <c r="X28" i="6"/>
  <c r="Z35" i="6"/>
  <c r="AD36" i="6"/>
  <c r="AC36" i="6" s="1"/>
  <c r="X36" i="6"/>
  <c r="Y54" i="6"/>
  <c r="AB50" i="6"/>
  <c r="AA50" i="6" s="1"/>
  <c r="AD55" i="6"/>
  <c r="AD40" i="6"/>
  <c r="Z25" i="6"/>
  <c r="Z32" i="6"/>
  <c r="Y32" i="6" s="1"/>
  <c r="Z30" i="6"/>
  <c r="X39" i="6"/>
  <c r="X41" i="6"/>
  <c r="X47" i="6"/>
  <c r="X53" i="6"/>
  <c r="X59" i="6"/>
  <c r="AB15" i="6" l="1"/>
  <c r="AA15" i="6" s="1"/>
  <c r="Z10" i="6"/>
  <c r="X11" i="6"/>
  <c r="AF10" i="6"/>
  <c r="AE10" i="6" s="1"/>
  <c r="AF50" i="6"/>
  <c r="AE50" i="6" s="1"/>
  <c r="AG50" i="6" s="1"/>
  <c r="AF45" i="6"/>
  <c r="AE45" i="6" s="1"/>
  <c r="AG45" i="6" s="1"/>
  <c r="AF20" i="6"/>
  <c r="AE20" i="6" s="1"/>
  <c r="AC20" i="6"/>
  <c r="AC25" i="6"/>
  <c r="AF25" i="6"/>
  <c r="AE25" i="6" s="1"/>
  <c r="Y30" i="6"/>
  <c r="AB30" i="6"/>
  <c r="AA30" i="6" s="1"/>
  <c r="AC55" i="6"/>
  <c r="AF55" i="6"/>
  <c r="AE55" i="6" s="1"/>
  <c r="AG55" i="6" s="1"/>
  <c r="Y10" i="6"/>
  <c r="AB10" i="6"/>
  <c r="AA10" i="6" s="1"/>
  <c r="AG10" i="6" s="1"/>
  <c r="AC35" i="6"/>
  <c r="AF35" i="6"/>
  <c r="AE35" i="6" s="1"/>
  <c r="AF15" i="6"/>
  <c r="AE15" i="6" s="1"/>
  <c r="AG15" i="6" s="1"/>
  <c r="Y25" i="6"/>
  <c r="AB25" i="6"/>
  <c r="AA25" i="6" s="1"/>
  <c r="AB20" i="6"/>
  <c r="AA20" i="6" s="1"/>
  <c r="Y20" i="6"/>
  <c r="AF40" i="6"/>
  <c r="AE40" i="6" s="1"/>
  <c r="AG40" i="6" s="1"/>
  <c r="AC40" i="6"/>
  <c r="Y35" i="6"/>
  <c r="AB35" i="6"/>
  <c r="AA35" i="6" s="1"/>
  <c r="AF30" i="6"/>
  <c r="AE30" i="6" s="1"/>
  <c r="AG35" i="6" l="1"/>
  <c r="AG20" i="6"/>
  <c r="AG30" i="6"/>
  <c r="AG25" i="6"/>
  <c r="Z59" i="5" l="1"/>
  <c r="Y59" i="5" s="1"/>
  <c r="T59" i="5"/>
  <c r="Q59" i="5"/>
  <c r="AD59" i="5" s="1"/>
  <c r="AC59" i="5" s="1"/>
  <c r="Z58" i="5"/>
  <c r="Y58" i="5" s="1"/>
  <c r="T58" i="5"/>
  <c r="Q58" i="5"/>
  <c r="AD58" i="5" s="1"/>
  <c r="AC58" i="5" s="1"/>
  <c r="Z57" i="5"/>
  <c r="Y57" i="5" s="1"/>
  <c r="T57" i="5"/>
  <c r="Q57" i="5"/>
  <c r="X57" i="5" s="1"/>
  <c r="Z56" i="5"/>
  <c r="Y56" i="5" s="1"/>
  <c r="X56" i="5"/>
  <c r="T56" i="5"/>
  <c r="Q56" i="5"/>
  <c r="AD56" i="5" s="1"/>
  <c r="AC56" i="5" s="1"/>
  <c r="Z55" i="5"/>
  <c r="Y55" i="5" s="1"/>
  <c r="T55" i="5"/>
  <c r="Q55" i="5"/>
  <c r="AD55" i="5" s="1"/>
  <c r="M55" i="5"/>
  <c r="L55" i="5"/>
  <c r="J55" i="5"/>
  <c r="I55" i="5"/>
  <c r="Z54" i="5"/>
  <c r="Y54" i="5" s="1"/>
  <c r="T54" i="5"/>
  <c r="Q54" i="5"/>
  <c r="AD54" i="5" s="1"/>
  <c r="AC54" i="5" s="1"/>
  <c r="Z53" i="5"/>
  <c r="Y53" i="5" s="1"/>
  <c r="T53" i="5"/>
  <c r="Q53" i="5"/>
  <c r="AD53" i="5" s="1"/>
  <c r="AC53" i="5" s="1"/>
  <c r="Z52" i="5"/>
  <c r="Y52" i="5" s="1"/>
  <c r="T52" i="5"/>
  <c r="Q52" i="5"/>
  <c r="AD52" i="5" s="1"/>
  <c r="AC52" i="5" s="1"/>
  <c r="Z51" i="5"/>
  <c r="Y51" i="5" s="1"/>
  <c r="T51" i="5"/>
  <c r="Q51" i="5"/>
  <c r="X51" i="5" s="1"/>
  <c r="Z50" i="5"/>
  <c r="Y50" i="5" s="1"/>
  <c r="T50" i="5"/>
  <c r="Q50" i="5"/>
  <c r="AD50" i="5" s="1"/>
  <c r="M50" i="5"/>
  <c r="L50" i="5"/>
  <c r="J50" i="5"/>
  <c r="I50" i="5"/>
  <c r="Z49" i="5"/>
  <c r="Y49" i="5" s="1"/>
  <c r="T49" i="5"/>
  <c r="Q49" i="5"/>
  <c r="AD49" i="5" s="1"/>
  <c r="AC49" i="5" s="1"/>
  <c r="Z48" i="5"/>
  <c r="Y48" i="5" s="1"/>
  <c r="T48" i="5"/>
  <c r="Q48" i="5"/>
  <c r="X48" i="5" s="1"/>
  <c r="Z47" i="5"/>
  <c r="Y47" i="5" s="1"/>
  <c r="T47" i="5"/>
  <c r="Q47" i="5"/>
  <c r="AD47" i="5" s="1"/>
  <c r="AC47" i="5" s="1"/>
  <c r="Z46" i="5"/>
  <c r="Y46" i="5" s="1"/>
  <c r="T46" i="5"/>
  <c r="Q46" i="5"/>
  <c r="AD46" i="5" s="1"/>
  <c r="AC46" i="5" s="1"/>
  <c r="Z45" i="5"/>
  <c r="Y45" i="5" s="1"/>
  <c r="T45" i="5"/>
  <c r="Q45" i="5"/>
  <c r="AD45" i="5" s="1"/>
  <c r="M45" i="5"/>
  <c r="L45" i="5"/>
  <c r="J45" i="5"/>
  <c r="I45" i="5"/>
  <c r="Z44" i="5"/>
  <c r="Y44" i="5" s="1"/>
  <c r="T44" i="5"/>
  <c r="Q44" i="5"/>
  <c r="AD44" i="5" s="1"/>
  <c r="AC44" i="5" s="1"/>
  <c r="Z43" i="5"/>
  <c r="Y43" i="5" s="1"/>
  <c r="T43" i="5"/>
  <c r="Q43" i="5"/>
  <c r="X43" i="5" s="1"/>
  <c r="Z42" i="5"/>
  <c r="Y42" i="5" s="1"/>
  <c r="T42" i="5"/>
  <c r="Q42" i="5"/>
  <c r="AD42" i="5" s="1"/>
  <c r="AC42" i="5" s="1"/>
  <c r="Z41" i="5"/>
  <c r="Y41" i="5" s="1"/>
  <c r="T41" i="5"/>
  <c r="Q41" i="5"/>
  <c r="AD41" i="5" s="1"/>
  <c r="AC41" i="5" s="1"/>
  <c r="Z40" i="5"/>
  <c r="T40" i="5"/>
  <c r="Q40" i="5"/>
  <c r="X40" i="5" s="1"/>
  <c r="M40" i="5"/>
  <c r="L40" i="5"/>
  <c r="J40" i="5"/>
  <c r="I40" i="5"/>
  <c r="AD39" i="5"/>
  <c r="AC39" i="5" s="1"/>
  <c r="Z39" i="5"/>
  <c r="Y39" i="5" s="1"/>
  <c r="X39" i="5"/>
  <c r="AD38" i="5"/>
  <c r="AC38" i="5" s="1"/>
  <c r="Z38" i="5"/>
  <c r="Y38" i="5" s="1"/>
  <c r="X38" i="5"/>
  <c r="AD37" i="5"/>
  <c r="AC37" i="5" s="1"/>
  <c r="Z37" i="5"/>
  <c r="Y37" i="5" s="1"/>
  <c r="X37" i="5"/>
  <c r="AD36" i="5"/>
  <c r="AC36" i="5" s="1"/>
  <c r="Z36" i="5"/>
  <c r="Y36" i="5" s="1"/>
  <c r="X36" i="5"/>
  <c r="T35" i="5"/>
  <c r="Q35" i="5"/>
  <c r="M35" i="5"/>
  <c r="L35" i="5"/>
  <c r="J35" i="5"/>
  <c r="I35" i="5"/>
  <c r="T34" i="5"/>
  <c r="Q34" i="5"/>
  <c r="T33" i="5"/>
  <c r="Q33" i="5"/>
  <c r="T32" i="5"/>
  <c r="Q32" i="5"/>
  <c r="T31" i="5"/>
  <c r="Q31" i="5"/>
  <c r="T30" i="5"/>
  <c r="Q30" i="5"/>
  <c r="M30" i="5"/>
  <c r="AD34" i="5" s="1"/>
  <c r="AC34" i="5" s="1"/>
  <c r="L30" i="5"/>
  <c r="J30" i="5"/>
  <c r="I30" i="5"/>
  <c r="T29" i="5"/>
  <c r="Q29" i="5"/>
  <c r="T28" i="5"/>
  <c r="Q28" i="5"/>
  <c r="T27" i="5"/>
  <c r="Q27" i="5"/>
  <c r="T26" i="5"/>
  <c r="Q26" i="5"/>
  <c r="AD25" i="5"/>
  <c r="T25" i="5"/>
  <c r="Q25" i="5"/>
  <c r="M25" i="5"/>
  <c r="L25" i="5"/>
  <c r="J25" i="5"/>
  <c r="I25" i="5"/>
  <c r="AD24" i="5"/>
  <c r="AC24" i="5" s="1"/>
  <c r="Z24" i="5"/>
  <c r="Y24" i="5" s="1"/>
  <c r="X24" i="5"/>
  <c r="AD23" i="5"/>
  <c r="AC23" i="5"/>
  <c r="Z23" i="5"/>
  <c r="Y23" i="5" s="1"/>
  <c r="X23" i="5"/>
  <c r="AD22" i="5"/>
  <c r="AC22" i="5" s="1"/>
  <c r="Z22" i="5"/>
  <c r="Y22" i="5" s="1"/>
  <c r="X22" i="5"/>
  <c r="T21" i="5"/>
  <c r="Q21" i="5"/>
  <c r="T20" i="5"/>
  <c r="Q20" i="5"/>
  <c r="M20" i="5"/>
  <c r="L20" i="5"/>
  <c r="J20" i="5"/>
  <c r="I20" i="5"/>
  <c r="AD19" i="5"/>
  <c r="AC19" i="5" s="1"/>
  <c r="Z19" i="5"/>
  <c r="Y19" i="5" s="1"/>
  <c r="X19" i="5"/>
  <c r="AD18" i="5"/>
  <c r="AC18" i="5" s="1"/>
  <c r="Z18" i="5"/>
  <c r="Y18" i="5" s="1"/>
  <c r="X18" i="5"/>
  <c r="AD17" i="5"/>
  <c r="AC17" i="5" s="1"/>
  <c r="Z17" i="5"/>
  <c r="Y17" i="5" s="1"/>
  <c r="X17" i="5"/>
  <c r="AD16" i="5"/>
  <c r="AC16" i="5" s="1"/>
  <c r="Z16" i="5"/>
  <c r="Y16" i="5" s="1"/>
  <c r="X16" i="5"/>
  <c r="T15" i="5"/>
  <c r="Q15" i="5"/>
  <c r="M15" i="5"/>
  <c r="L15" i="5"/>
  <c r="J15" i="5"/>
  <c r="I15" i="5"/>
  <c r="AD14" i="5"/>
  <c r="AC14" i="5" s="1"/>
  <c r="Z14" i="5"/>
  <c r="Y14" i="5" s="1"/>
  <c r="X14" i="5"/>
  <c r="AD13" i="5"/>
  <c r="AC13" i="5" s="1"/>
  <c r="Z13" i="5"/>
  <c r="Y13" i="5"/>
  <c r="X13" i="5"/>
  <c r="AD12" i="5"/>
  <c r="AC12" i="5" s="1"/>
  <c r="Z12" i="5"/>
  <c r="Y12" i="5" s="1"/>
  <c r="X12" i="5"/>
  <c r="AD11" i="5"/>
  <c r="AC11" i="5" s="1"/>
  <c r="Z11" i="5"/>
  <c r="Y11" i="5" s="1"/>
  <c r="X11" i="5"/>
  <c r="T11" i="5"/>
  <c r="T10" i="5"/>
  <c r="Q10" i="5"/>
  <c r="M10" i="5"/>
  <c r="L10" i="5"/>
  <c r="J10" i="5"/>
  <c r="I10" i="5"/>
  <c r="AD27" i="5" l="1"/>
  <c r="AC27" i="5" s="1"/>
  <c r="Z15" i="5"/>
  <c r="AD28" i="5"/>
  <c r="AC28" i="5" s="1"/>
  <c r="AD15" i="5"/>
  <c r="X55" i="5"/>
  <c r="N30" i="5"/>
  <c r="Z35" i="5"/>
  <c r="Y35" i="5" s="1"/>
  <c r="X30" i="5"/>
  <c r="N10" i="5"/>
  <c r="N15" i="5"/>
  <c r="N20" i="5"/>
  <c r="X20" i="5"/>
  <c r="AD33" i="5"/>
  <c r="AC33" i="5" s="1"/>
  <c r="N35" i="5"/>
  <c r="X42" i="5"/>
  <c r="AD43" i="5"/>
  <c r="AC43" i="5" s="1"/>
  <c r="N45" i="5"/>
  <c r="X49" i="5"/>
  <c r="AD51" i="5"/>
  <c r="AC51" i="5" s="1"/>
  <c r="N55" i="5"/>
  <c r="N25" i="5"/>
  <c r="AD29" i="5"/>
  <c r="AC29" i="5" s="1"/>
  <c r="AD31" i="5"/>
  <c r="AC31" i="5" s="1"/>
  <c r="AD48" i="5"/>
  <c r="AC48" i="5" s="1"/>
  <c r="X50" i="5"/>
  <c r="X54" i="5"/>
  <c r="AD57" i="5"/>
  <c r="AC57" i="5" s="1"/>
  <c r="AD21" i="5"/>
  <c r="AC21" i="5" s="1"/>
  <c r="N50" i="5"/>
  <c r="Z33" i="5"/>
  <c r="Y33" i="5" s="1"/>
  <c r="X34" i="5"/>
  <c r="X35" i="5"/>
  <c r="Z32" i="5"/>
  <c r="Y32" i="5" s="1"/>
  <c r="AB40" i="5"/>
  <c r="AA40" i="5" s="1"/>
  <c r="AB55" i="5"/>
  <c r="AA55" i="5" s="1"/>
  <c r="Z10" i="5"/>
  <c r="Z21" i="5"/>
  <c r="Y21" i="5" s="1"/>
  <c r="X10" i="5"/>
  <c r="Y15" i="5"/>
  <c r="AB15" i="5"/>
  <c r="AA15" i="5" s="1"/>
  <c r="Z27" i="5"/>
  <c r="Y27" i="5" s="1"/>
  <c r="X27" i="5"/>
  <c r="Z28" i="5"/>
  <c r="Y28" i="5" s="1"/>
  <c r="Z29" i="5"/>
  <c r="Y29" i="5" s="1"/>
  <c r="AB35" i="5"/>
  <c r="AA35" i="5" s="1"/>
  <c r="N40" i="5"/>
  <c r="AC45" i="5"/>
  <c r="AF45" i="5"/>
  <c r="AE45" i="5" s="1"/>
  <c r="AF50" i="5"/>
  <c r="AE50" i="5" s="1"/>
  <c r="AC50" i="5"/>
  <c r="X28" i="5"/>
  <c r="Z25" i="5"/>
  <c r="Z26" i="5"/>
  <c r="Y26" i="5" s="1"/>
  <c r="AD35" i="5"/>
  <c r="AC15" i="5"/>
  <c r="AF15" i="5"/>
  <c r="AE15" i="5" s="1"/>
  <c r="AC25" i="5"/>
  <c r="AD32" i="5"/>
  <c r="AC32" i="5" s="1"/>
  <c r="X32" i="5"/>
  <c r="AC55" i="5"/>
  <c r="AF55" i="5"/>
  <c r="AE55" i="5" s="1"/>
  <c r="AD10" i="5"/>
  <c r="X15" i="5"/>
  <c r="X25" i="5"/>
  <c r="AD26" i="5"/>
  <c r="AC26" i="5" s="1"/>
  <c r="X26" i="5"/>
  <c r="AD30" i="5"/>
  <c r="Z34" i="5"/>
  <c r="Y34" i="5" s="1"/>
  <c r="Y40" i="5"/>
  <c r="X44" i="5"/>
  <c r="X45" i="5"/>
  <c r="AB45" i="5"/>
  <c r="AA45" i="5" s="1"/>
  <c r="AG45" i="5" s="1"/>
  <c r="X46" i="5"/>
  <c r="X52" i="5"/>
  <c r="X58" i="5"/>
  <c r="Z20" i="5"/>
  <c r="AD20" i="5"/>
  <c r="Z30" i="5"/>
  <c r="Z31" i="5"/>
  <c r="Y31" i="5" s="1"/>
  <c r="X33" i="5"/>
  <c r="X21" i="5"/>
  <c r="X29" i="5"/>
  <c r="X31" i="5"/>
  <c r="AD40" i="5"/>
  <c r="AB50" i="5"/>
  <c r="AA50" i="5" s="1"/>
  <c r="X41" i="5"/>
  <c r="X47" i="5"/>
  <c r="X53" i="5"/>
  <c r="X59" i="5"/>
  <c r="AG55" i="5" l="1"/>
  <c r="Y10" i="5"/>
  <c r="AB10" i="5"/>
  <c r="AA10" i="5" s="1"/>
  <c r="AG50" i="5"/>
  <c r="AB20" i="5"/>
  <c r="AA20" i="5" s="1"/>
  <c r="Y20" i="5"/>
  <c r="AB30" i="5"/>
  <c r="AA30" i="5" s="1"/>
  <c r="Y30" i="5"/>
  <c r="AC10" i="5"/>
  <c r="AF10" i="5"/>
  <c r="AE10" i="5" s="1"/>
  <c r="AF25" i="5"/>
  <c r="AE25" i="5" s="1"/>
  <c r="AC35" i="5"/>
  <c r="AF35" i="5"/>
  <c r="AE35" i="5" s="1"/>
  <c r="AG35" i="5" s="1"/>
  <c r="AF20" i="5"/>
  <c r="AE20" i="5" s="1"/>
  <c r="AC20" i="5"/>
  <c r="AF40" i="5"/>
  <c r="AE40" i="5" s="1"/>
  <c r="AG40" i="5" s="1"/>
  <c r="AC40" i="5"/>
  <c r="Y25" i="5"/>
  <c r="AB25" i="5"/>
  <c r="AA25" i="5" s="1"/>
  <c r="AG15" i="5"/>
  <c r="AF30" i="5"/>
  <c r="AE30" i="5" s="1"/>
  <c r="AC30" i="5"/>
  <c r="AG25" i="5" l="1"/>
  <c r="AG10" i="5"/>
  <c r="AG30" i="5"/>
  <c r="AG20" i="5"/>
  <c r="Z59" i="4" l="1"/>
  <c r="Y59" i="4" s="1"/>
  <c r="T59" i="4"/>
  <c r="Q59" i="4"/>
  <c r="AD59" i="4" s="1"/>
  <c r="AC59" i="4" s="1"/>
  <c r="Z58" i="4"/>
  <c r="Y58" i="4" s="1"/>
  <c r="T58" i="4"/>
  <c r="Q58" i="4"/>
  <c r="AD58" i="4" s="1"/>
  <c r="AC58" i="4" s="1"/>
  <c r="Z57" i="4"/>
  <c r="Y57" i="4" s="1"/>
  <c r="T57" i="4"/>
  <c r="Q57" i="4"/>
  <c r="AD57" i="4" s="1"/>
  <c r="AC57" i="4" s="1"/>
  <c r="Z56" i="4"/>
  <c r="Y56" i="4" s="1"/>
  <c r="T56" i="4"/>
  <c r="Q56" i="4"/>
  <c r="AD56" i="4" s="1"/>
  <c r="AC56" i="4" s="1"/>
  <c r="Z55" i="4"/>
  <c r="Y55" i="4" s="1"/>
  <c r="T55" i="4"/>
  <c r="Q55" i="4"/>
  <c r="X55" i="4" s="1"/>
  <c r="M55" i="4"/>
  <c r="L55" i="4"/>
  <c r="J55" i="4"/>
  <c r="I55" i="4"/>
  <c r="Z54" i="4"/>
  <c r="Y54" i="4" s="1"/>
  <c r="T54" i="4"/>
  <c r="Q54" i="4"/>
  <c r="AD54" i="4" s="1"/>
  <c r="AC54" i="4" s="1"/>
  <c r="Z53" i="4"/>
  <c r="Y53" i="4" s="1"/>
  <c r="T53" i="4"/>
  <c r="Q53" i="4"/>
  <c r="X53" i="4" s="1"/>
  <c r="Z52" i="4"/>
  <c r="Y52" i="4" s="1"/>
  <c r="T52" i="4"/>
  <c r="Q52" i="4"/>
  <c r="AD52" i="4" s="1"/>
  <c r="AC52" i="4" s="1"/>
  <c r="Z51" i="4"/>
  <c r="Y51" i="4" s="1"/>
  <c r="T51" i="4"/>
  <c r="Q51" i="4"/>
  <c r="AD51" i="4" s="1"/>
  <c r="AC51" i="4" s="1"/>
  <c r="Z50" i="4"/>
  <c r="Y50" i="4" s="1"/>
  <c r="T50" i="4"/>
  <c r="Q50" i="4"/>
  <c r="AD50" i="4" s="1"/>
  <c r="M50" i="4"/>
  <c r="L50" i="4"/>
  <c r="J50" i="4"/>
  <c r="I50" i="4"/>
  <c r="Z49" i="4"/>
  <c r="Y49" i="4" s="1"/>
  <c r="T49" i="4"/>
  <c r="Q49" i="4"/>
  <c r="AD49" i="4" s="1"/>
  <c r="AC49" i="4" s="1"/>
  <c r="Z48" i="4"/>
  <c r="Y48" i="4" s="1"/>
  <c r="T48" i="4"/>
  <c r="Q48" i="4"/>
  <c r="AD48" i="4" s="1"/>
  <c r="AC48" i="4" s="1"/>
  <c r="Z47" i="4"/>
  <c r="Y47" i="4" s="1"/>
  <c r="X47" i="4"/>
  <c r="T47" i="4"/>
  <c r="Q47" i="4"/>
  <c r="AD47" i="4" s="1"/>
  <c r="AC47" i="4" s="1"/>
  <c r="Z46" i="4"/>
  <c r="Y46" i="4" s="1"/>
  <c r="T46" i="4"/>
  <c r="Q46" i="4"/>
  <c r="AD46" i="4" s="1"/>
  <c r="AC46" i="4" s="1"/>
  <c r="Z45" i="4"/>
  <c r="Y45" i="4" s="1"/>
  <c r="T45" i="4"/>
  <c r="Q45" i="4"/>
  <c r="AD45" i="4" s="1"/>
  <c r="M45" i="4"/>
  <c r="L45" i="4"/>
  <c r="J45" i="4"/>
  <c r="I45" i="4"/>
  <c r="Z44" i="4"/>
  <c r="Y44" i="4" s="1"/>
  <c r="T44" i="4"/>
  <c r="Q44" i="4"/>
  <c r="X44" i="4" s="1"/>
  <c r="Z43" i="4"/>
  <c r="Y43" i="4" s="1"/>
  <c r="T43" i="4"/>
  <c r="Q43" i="4"/>
  <c r="AD43" i="4" s="1"/>
  <c r="AC43" i="4" s="1"/>
  <c r="Z42" i="4"/>
  <c r="Y42" i="4" s="1"/>
  <c r="T42" i="4"/>
  <c r="Q42" i="4"/>
  <c r="AD42" i="4" s="1"/>
  <c r="AC42" i="4" s="1"/>
  <c r="Z41" i="4"/>
  <c r="Y41" i="4"/>
  <c r="T41" i="4"/>
  <c r="Q41" i="4"/>
  <c r="X41" i="4" s="1"/>
  <c r="Z40" i="4"/>
  <c r="Y40" i="4" s="1"/>
  <c r="T40" i="4"/>
  <c r="Q40" i="4"/>
  <c r="AD40" i="4" s="1"/>
  <c r="M40" i="4"/>
  <c r="L40" i="4"/>
  <c r="J40" i="4"/>
  <c r="I40" i="4"/>
  <c r="AD39" i="4"/>
  <c r="AC39" i="4" s="1"/>
  <c r="Z39" i="4"/>
  <c r="Y39" i="4" s="1"/>
  <c r="X39" i="4"/>
  <c r="AD38" i="4"/>
  <c r="AC38" i="4" s="1"/>
  <c r="Z38" i="4"/>
  <c r="Y38" i="4" s="1"/>
  <c r="X38" i="4"/>
  <c r="AD37" i="4"/>
  <c r="AC37" i="4"/>
  <c r="Z37" i="4"/>
  <c r="Y37" i="4" s="1"/>
  <c r="X37" i="4"/>
  <c r="AD36" i="4"/>
  <c r="AC36" i="4" s="1"/>
  <c r="Z36" i="4"/>
  <c r="Y36" i="4" s="1"/>
  <c r="X36" i="4"/>
  <c r="T35" i="4"/>
  <c r="Q35" i="4"/>
  <c r="M35" i="4"/>
  <c r="L35" i="4"/>
  <c r="J35" i="4"/>
  <c r="I35" i="4"/>
  <c r="T34" i="4"/>
  <c r="Q34" i="4"/>
  <c r="T33" i="4"/>
  <c r="Q33" i="4"/>
  <c r="T32" i="4"/>
  <c r="Q32" i="4"/>
  <c r="T31" i="4"/>
  <c r="Q31" i="4"/>
  <c r="T30" i="4"/>
  <c r="Q30" i="4"/>
  <c r="M30" i="4"/>
  <c r="L30" i="4"/>
  <c r="J30" i="4"/>
  <c r="I30" i="4"/>
  <c r="N30" i="4" s="1"/>
  <c r="T29" i="4"/>
  <c r="Q29" i="4"/>
  <c r="T28" i="4"/>
  <c r="Q28" i="4"/>
  <c r="T27" i="4"/>
  <c r="Q27" i="4"/>
  <c r="T26" i="4"/>
  <c r="Q26" i="4"/>
  <c r="T25" i="4"/>
  <c r="Q25" i="4"/>
  <c r="M25" i="4"/>
  <c r="L25" i="4"/>
  <c r="J25" i="4"/>
  <c r="I25" i="4"/>
  <c r="AD24" i="4"/>
  <c r="AC24" i="4" s="1"/>
  <c r="Z24" i="4"/>
  <c r="Y24" i="4" s="1"/>
  <c r="X24" i="4"/>
  <c r="AD23" i="4"/>
  <c r="AC23" i="4" s="1"/>
  <c r="Z23" i="4"/>
  <c r="Y23" i="4" s="1"/>
  <c r="X23" i="4"/>
  <c r="AD22" i="4"/>
  <c r="AC22" i="4" s="1"/>
  <c r="Z22" i="4"/>
  <c r="Y22" i="4" s="1"/>
  <c r="X22" i="4"/>
  <c r="T21" i="4"/>
  <c r="Q21" i="4"/>
  <c r="T20" i="4"/>
  <c r="Q20" i="4"/>
  <c r="M20" i="4"/>
  <c r="L20" i="4"/>
  <c r="J20" i="4"/>
  <c r="I20" i="4"/>
  <c r="AD19" i="4"/>
  <c r="AC19" i="4" s="1"/>
  <c r="Z19" i="4"/>
  <c r="Y19" i="4" s="1"/>
  <c r="X19" i="4"/>
  <c r="AD18" i="4"/>
  <c r="AC18" i="4" s="1"/>
  <c r="Z18" i="4"/>
  <c r="Y18" i="4" s="1"/>
  <c r="X18" i="4"/>
  <c r="T17" i="4"/>
  <c r="Q17" i="4"/>
  <c r="T16" i="4"/>
  <c r="Q16" i="4"/>
  <c r="T15" i="4"/>
  <c r="Q15" i="4"/>
  <c r="M15" i="4"/>
  <c r="AD17" i="4" s="1"/>
  <c r="AC17" i="4" s="1"/>
  <c r="L15" i="4"/>
  <c r="J15" i="4"/>
  <c r="I15" i="4"/>
  <c r="AD14" i="4"/>
  <c r="AC14" i="4" s="1"/>
  <c r="Z14" i="4"/>
  <c r="Y14" i="4" s="1"/>
  <c r="X14" i="4"/>
  <c r="AD13" i="4"/>
  <c r="AC13" i="4" s="1"/>
  <c r="Z13" i="4"/>
  <c r="Y13" i="4" s="1"/>
  <c r="X13" i="4"/>
  <c r="AD12" i="4"/>
  <c r="AC12" i="4"/>
  <c r="Z12" i="4"/>
  <c r="Y12" i="4" s="1"/>
  <c r="X12" i="4"/>
  <c r="T11" i="4"/>
  <c r="Q11" i="4"/>
  <c r="AD11" i="4" s="1"/>
  <c r="AC11" i="4" s="1"/>
  <c r="T10" i="4"/>
  <c r="Q10" i="4"/>
  <c r="M10" i="4"/>
  <c r="L10" i="4"/>
  <c r="J10" i="4"/>
  <c r="I10" i="4"/>
  <c r="AD32" i="4" l="1"/>
  <c r="AC32" i="4" s="1"/>
  <c r="N40" i="4"/>
  <c r="AD21" i="4"/>
  <c r="AC21" i="4" s="1"/>
  <c r="N25" i="4"/>
  <c r="AD33" i="4"/>
  <c r="AC33" i="4" s="1"/>
  <c r="X27" i="4"/>
  <c r="X45" i="4"/>
  <c r="AD27" i="4"/>
  <c r="AC27" i="4" s="1"/>
  <c r="X58" i="4"/>
  <c r="Z35" i="4"/>
  <c r="Y35" i="4" s="1"/>
  <c r="X46" i="4"/>
  <c r="X35" i="4"/>
  <c r="Z21" i="4"/>
  <c r="Y21" i="4" s="1"/>
  <c r="AD25" i="4"/>
  <c r="AD28" i="4"/>
  <c r="AC28" i="4" s="1"/>
  <c r="AD30" i="4"/>
  <c r="AC30" i="4" s="1"/>
  <c r="AD44" i="4"/>
  <c r="AC44" i="4" s="1"/>
  <c r="N10" i="4"/>
  <c r="AD10" i="4"/>
  <c r="AC10" i="4" s="1"/>
  <c r="N15" i="4"/>
  <c r="AD15" i="4"/>
  <c r="AC15" i="4" s="1"/>
  <c r="X33" i="4"/>
  <c r="N35" i="4"/>
  <c r="AD41" i="4"/>
  <c r="AC41" i="4" s="1"/>
  <c r="N45" i="4"/>
  <c r="N50" i="4"/>
  <c r="X52" i="4"/>
  <c r="AD53" i="4"/>
  <c r="AC53" i="4" s="1"/>
  <c r="N55" i="4"/>
  <c r="X59" i="4"/>
  <c r="Z16" i="4"/>
  <c r="Y16" i="4" s="1"/>
  <c r="N20" i="4"/>
  <c r="AD20" i="4"/>
  <c r="AC20" i="4" s="1"/>
  <c r="X25" i="4"/>
  <c r="AD29" i="4"/>
  <c r="AC29" i="4" s="1"/>
  <c r="AD31" i="4"/>
  <c r="AC31" i="4" s="1"/>
  <c r="X32" i="4"/>
  <c r="X40" i="4"/>
  <c r="AD34" i="4"/>
  <c r="AC34" i="4" s="1"/>
  <c r="X17" i="4"/>
  <c r="Z26" i="4"/>
  <c r="Y26" i="4" s="1"/>
  <c r="X26" i="4"/>
  <c r="Z29" i="4"/>
  <c r="Y29" i="4" s="1"/>
  <c r="AB45" i="4"/>
  <c r="AA45" i="4" s="1"/>
  <c r="Z11" i="4"/>
  <c r="Y11" i="4" s="1"/>
  <c r="X16" i="4"/>
  <c r="X15" i="4"/>
  <c r="Z17" i="4"/>
  <c r="Y17" i="4" s="1"/>
  <c r="Z28" i="4"/>
  <c r="Y28" i="4" s="1"/>
  <c r="Z34" i="4"/>
  <c r="Y34" i="4" s="1"/>
  <c r="AC50" i="4"/>
  <c r="AF50" i="4"/>
  <c r="AE50" i="4" s="1"/>
  <c r="AC25" i="4"/>
  <c r="AF30" i="4"/>
  <c r="AE30" i="4" s="1"/>
  <c r="AC45" i="4"/>
  <c r="AF45" i="4"/>
  <c r="AE45" i="4" s="1"/>
  <c r="AC40" i="4"/>
  <c r="AD16" i="4"/>
  <c r="AC16" i="4" s="1"/>
  <c r="AD55" i="4"/>
  <c r="X10" i="4"/>
  <c r="X11" i="4"/>
  <c r="X20" i="4"/>
  <c r="X21" i="4"/>
  <c r="Z27" i="4"/>
  <c r="Y27" i="4" s="1"/>
  <c r="X29" i="4"/>
  <c r="X30" i="4"/>
  <c r="X31" i="4"/>
  <c r="Z33" i="4"/>
  <c r="Y33" i="4" s="1"/>
  <c r="X43" i="4"/>
  <c r="X49" i="4"/>
  <c r="X50" i="4"/>
  <c r="AB50" i="4"/>
  <c r="AA50" i="4" s="1"/>
  <c r="X51" i="4"/>
  <c r="X57" i="4"/>
  <c r="AD35" i="4"/>
  <c r="Z15" i="4"/>
  <c r="Z25" i="4"/>
  <c r="X28" i="4"/>
  <c r="Z32" i="4"/>
  <c r="Y32" i="4" s="1"/>
  <c r="X34" i="4"/>
  <c r="X42" i="4"/>
  <c r="X48" i="4"/>
  <c r="X54" i="4"/>
  <c r="AB55" i="4"/>
  <c r="AA55" i="4" s="1"/>
  <c r="X56" i="4"/>
  <c r="AD26" i="4"/>
  <c r="AC26" i="4" s="1"/>
  <c r="Z10" i="4"/>
  <c r="Z20" i="4"/>
  <c r="Z30" i="4"/>
  <c r="Z31" i="4"/>
  <c r="Y31" i="4" s="1"/>
  <c r="AB40" i="4"/>
  <c r="AA40" i="4" s="1"/>
  <c r="AB35" i="4" l="1"/>
  <c r="AA35" i="4" s="1"/>
  <c r="AF10" i="4"/>
  <c r="AE10" i="4" s="1"/>
  <c r="AG50" i="4"/>
  <c r="AF40" i="4"/>
  <c r="AE40" i="4" s="1"/>
  <c r="AG40" i="4" s="1"/>
  <c r="AG45" i="4"/>
  <c r="AF20" i="4"/>
  <c r="AE20" i="4" s="1"/>
  <c r="AF15" i="4"/>
  <c r="AE15" i="4" s="1"/>
  <c r="Y30" i="4"/>
  <c r="AB30" i="4"/>
  <c r="AA30" i="4" s="1"/>
  <c r="AG30" i="4" s="1"/>
  <c r="AB25" i="4"/>
  <c r="AA25" i="4" s="1"/>
  <c r="Y25" i="4"/>
  <c r="AF25" i="4"/>
  <c r="AE25" i="4" s="1"/>
  <c r="Y15" i="4"/>
  <c r="AB15" i="4"/>
  <c r="AA15" i="4" s="1"/>
  <c r="Y20" i="4"/>
  <c r="AB20" i="4"/>
  <c r="AA20" i="4" s="1"/>
  <c r="Y10" i="4"/>
  <c r="AB10" i="4"/>
  <c r="AA10" i="4" s="1"/>
  <c r="AG10" i="4" s="1"/>
  <c r="AC35" i="4"/>
  <c r="AF35" i="4"/>
  <c r="AE35" i="4" s="1"/>
  <c r="AG35" i="4" s="1"/>
  <c r="AC55" i="4"/>
  <c r="AF55" i="4"/>
  <c r="AE55" i="4" s="1"/>
  <c r="AG55" i="4" s="1"/>
  <c r="AG15" i="4" l="1"/>
  <c r="AG20" i="4"/>
  <c r="AG25" i="4"/>
  <c r="Z59" i="3"/>
  <c r="Y59" i="3" s="1"/>
  <c r="T59" i="3"/>
  <c r="Q59" i="3"/>
  <c r="AD59" i="3" s="1"/>
  <c r="AC59" i="3" s="1"/>
  <c r="Z58" i="3"/>
  <c r="Y58" i="3" s="1"/>
  <c r="T58" i="3"/>
  <c r="Q58" i="3"/>
  <c r="AD58" i="3" s="1"/>
  <c r="AC58" i="3" s="1"/>
  <c r="Z57" i="3"/>
  <c r="Y57" i="3" s="1"/>
  <c r="T57" i="3"/>
  <c r="Q57" i="3"/>
  <c r="X57" i="3" s="1"/>
  <c r="Z56" i="3"/>
  <c r="Y56" i="3" s="1"/>
  <c r="T56" i="3"/>
  <c r="Q56" i="3"/>
  <c r="AD56" i="3" s="1"/>
  <c r="AC56" i="3" s="1"/>
  <c r="Z55" i="3"/>
  <c r="Y55" i="3" s="1"/>
  <c r="T55" i="3"/>
  <c r="Q55" i="3"/>
  <c r="X55" i="3" s="1"/>
  <c r="M55" i="3"/>
  <c r="L55" i="3"/>
  <c r="J55" i="3"/>
  <c r="I55" i="3"/>
  <c r="Z54" i="3"/>
  <c r="Y54" i="3" s="1"/>
  <c r="T54" i="3"/>
  <c r="Q54" i="3"/>
  <c r="AD54" i="3" s="1"/>
  <c r="AC54" i="3" s="1"/>
  <c r="Z53" i="3"/>
  <c r="Y53" i="3" s="1"/>
  <c r="T53" i="3"/>
  <c r="Q53" i="3"/>
  <c r="AD53" i="3" s="1"/>
  <c r="AC53" i="3" s="1"/>
  <c r="Z52" i="3"/>
  <c r="Y52" i="3" s="1"/>
  <c r="T52" i="3"/>
  <c r="Q52" i="3"/>
  <c r="AD52" i="3" s="1"/>
  <c r="AC52" i="3" s="1"/>
  <c r="Z51" i="3"/>
  <c r="Y51" i="3" s="1"/>
  <c r="T51" i="3"/>
  <c r="Q51" i="3"/>
  <c r="X51" i="3" s="1"/>
  <c r="Z50" i="3"/>
  <c r="Y50" i="3" s="1"/>
  <c r="T50" i="3"/>
  <c r="Q50" i="3"/>
  <c r="AD50" i="3" s="1"/>
  <c r="M50" i="3"/>
  <c r="L50" i="3"/>
  <c r="J50" i="3"/>
  <c r="I50" i="3"/>
  <c r="Z49" i="3"/>
  <c r="Y49" i="3" s="1"/>
  <c r="T49" i="3"/>
  <c r="Q49" i="3"/>
  <c r="X49" i="3" s="1"/>
  <c r="Z48" i="3"/>
  <c r="Y48" i="3" s="1"/>
  <c r="T48" i="3"/>
  <c r="Q48" i="3"/>
  <c r="AD48" i="3" s="1"/>
  <c r="AC48" i="3" s="1"/>
  <c r="Z47" i="3"/>
  <c r="Y47" i="3" s="1"/>
  <c r="T47" i="3"/>
  <c r="Q47" i="3"/>
  <c r="AD47" i="3" s="1"/>
  <c r="AC47" i="3" s="1"/>
  <c r="Z46" i="3"/>
  <c r="Y46" i="3" s="1"/>
  <c r="T46" i="3"/>
  <c r="Q46" i="3"/>
  <c r="X46" i="3" s="1"/>
  <c r="Z45" i="3"/>
  <c r="Y45" i="3" s="1"/>
  <c r="T45" i="3"/>
  <c r="Q45" i="3"/>
  <c r="AD45" i="3" s="1"/>
  <c r="M45" i="3"/>
  <c r="L45" i="3"/>
  <c r="J45" i="3"/>
  <c r="I45" i="3"/>
  <c r="Z44" i="3"/>
  <c r="Y44" i="3" s="1"/>
  <c r="X44" i="3"/>
  <c r="T44" i="3"/>
  <c r="Q44" i="3"/>
  <c r="AD44" i="3" s="1"/>
  <c r="AC44" i="3" s="1"/>
  <c r="Z43" i="3"/>
  <c r="Y43" i="3" s="1"/>
  <c r="X43" i="3"/>
  <c r="T43" i="3"/>
  <c r="Q43" i="3"/>
  <c r="AD43" i="3" s="1"/>
  <c r="AC43" i="3" s="1"/>
  <c r="Z42" i="3"/>
  <c r="Y42" i="3" s="1"/>
  <c r="T42" i="3"/>
  <c r="Q42" i="3"/>
  <c r="AD42" i="3" s="1"/>
  <c r="AC42" i="3" s="1"/>
  <c r="Z41" i="3"/>
  <c r="Y41" i="3" s="1"/>
  <c r="T41" i="3"/>
  <c r="Q41" i="3"/>
  <c r="AD41" i="3" s="1"/>
  <c r="AC41" i="3" s="1"/>
  <c r="Z40" i="3"/>
  <c r="T40" i="3"/>
  <c r="Q40" i="3"/>
  <c r="X40" i="3" s="1"/>
  <c r="M40" i="3"/>
  <c r="L40" i="3"/>
  <c r="J40" i="3"/>
  <c r="I40" i="3"/>
  <c r="AD39" i="3"/>
  <c r="AC39" i="3" s="1"/>
  <c r="Z39" i="3"/>
  <c r="Y39" i="3" s="1"/>
  <c r="X39" i="3"/>
  <c r="AD38" i="3"/>
  <c r="AC38" i="3" s="1"/>
  <c r="Z38" i="3"/>
  <c r="Y38" i="3" s="1"/>
  <c r="X38" i="3"/>
  <c r="AD37" i="3"/>
  <c r="AC37" i="3" s="1"/>
  <c r="Z37" i="3"/>
  <c r="Y37" i="3" s="1"/>
  <c r="X37" i="3"/>
  <c r="AD36" i="3"/>
  <c r="AC36" i="3" s="1"/>
  <c r="Z36" i="3"/>
  <c r="Y36" i="3" s="1"/>
  <c r="X36" i="3"/>
  <c r="T35" i="3"/>
  <c r="Q35" i="3"/>
  <c r="M35" i="3"/>
  <c r="L35" i="3"/>
  <c r="J35" i="3"/>
  <c r="Z35" i="3" s="1"/>
  <c r="I35" i="3"/>
  <c r="T34" i="3"/>
  <c r="Q34" i="3"/>
  <c r="T33" i="3"/>
  <c r="Q33" i="3"/>
  <c r="T32" i="3"/>
  <c r="Q32" i="3"/>
  <c r="T31" i="3"/>
  <c r="Q31" i="3"/>
  <c r="T30" i="3"/>
  <c r="Q30" i="3"/>
  <c r="M30" i="3"/>
  <c r="AD31" i="3" s="1"/>
  <c r="AC31" i="3" s="1"/>
  <c r="L30" i="3"/>
  <c r="J30" i="3"/>
  <c r="I30" i="3"/>
  <c r="AD29" i="3"/>
  <c r="AC29" i="3" s="1"/>
  <c r="T29" i="3"/>
  <c r="Q29" i="3"/>
  <c r="T28" i="3"/>
  <c r="Q28" i="3"/>
  <c r="T27" i="3"/>
  <c r="Q27" i="3"/>
  <c r="T26" i="3"/>
  <c r="Q26" i="3"/>
  <c r="T25" i="3"/>
  <c r="Q25" i="3"/>
  <c r="M25" i="3"/>
  <c r="L25" i="3"/>
  <c r="J25" i="3"/>
  <c r="Z29" i="3" s="1"/>
  <c r="Y29" i="3" s="1"/>
  <c r="I25" i="3"/>
  <c r="AD24" i="3"/>
  <c r="AC24" i="3" s="1"/>
  <c r="Z24" i="3"/>
  <c r="Y24" i="3" s="1"/>
  <c r="X24" i="3"/>
  <c r="AD23" i="3"/>
  <c r="AC23" i="3"/>
  <c r="Z23" i="3"/>
  <c r="Y23" i="3" s="1"/>
  <c r="X23" i="3"/>
  <c r="AD22" i="3"/>
  <c r="AC22" i="3"/>
  <c r="Z22" i="3"/>
  <c r="Y22" i="3" s="1"/>
  <c r="X22" i="3"/>
  <c r="T21" i="3"/>
  <c r="Q21" i="3"/>
  <c r="T20" i="3"/>
  <c r="Q20" i="3"/>
  <c r="M20" i="3"/>
  <c r="L20" i="3"/>
  <c r="J20" i="3"/>
  <c r="I20" i="3"/>
  <c r="AD19" i="3"/>
  <c r="AC19" i="3" s="1"/>
  <c r="Z19" i="3"/>
  <c r="Y19" i="3" s="1"/>
  <c r="X19" i="3"/>
  <c r="AD18" i="3"/>
  <c r="AC18" i="3" s="1"/>
  <c r="Z18" i="3"/>
  <c r="Y18" i="3" s="1"/>
  <c r="X18" i="3"/>
  <c r="T17" i="3"/>
  <c r="Q17" i="3"/>
  <c r="T16" i="3"/>
  <c r="Q16" i="3"/>
  <c r="T15" i="3"/>
  <c r="Q15" i="3"/>
  <c r="M15" i="3"/>
  <c r="L15" i="3"/>
  <c r="J15" i="3"/>
  <c r="I15" i="3"/>
  <c r="AD14" i="3"/>
  <c r="AC14" i="3" s="1"/>
  <c r="Z14" i="3"/>
  <c r="Y14" i="3" s="1"/>
  <c r="X14" i="3"/>
  <c r="T13" i="3"/>
  <c r="Q13" i="3"/>
  <c r="T12" i="3"/>
  <c r="Q12" i="3"/>
  <c r="T11" i="3"/>
  <c r="Q11" i="3"/>
  <c r="T10" i="3"/>
  <c r="Q10" i="3"/>
  <c r="M10" i="3"/>
  <c r="AD11" i="3" s="1"/>
  <c r="AC11" i="3" s="1"/>
  <c r="L10" i="3"/>
  <c r="J10" i="3"/>
  <c r="I10" i="3"/>
  <c r="AD25" i="3" l="1"/>
  <c r="X58" i="3"/>
  <c r="X52" i="3"/>
  <c r="AD46" i="3"/>
  <c r="AC46" i="3" s="1"/>
  <c r="N45" i="3"/>
  <c r="AD27" i="3"/>
  <c r="AC27" i="3" s="1"/>
  <c r="AD28" i="3"/>
  <c r="AC28" i="3" s="1"/>
  <c r="X50" i="3"/>
  <c r="N40" i="3"/>
  <c r="X30" i="3"/>
  <c r="Z16" i="3"/>
  <c r="Y16" i="3" s="1"/>
  <c r="Z21" i="3"/>
  <c r="Y21" i="3" s="1"/>
  <c r="Z33" i="3"/>
  <c r="Y33" i="3" s="1"/>
  <c r="Z11" i="3"/>
  <c r="Y11" i="3" s="1"/>
  <c r="N15" i="3"/>
  <c r="AD15" i="3"/>
  <c r="AD17" i="3"/>
  <c r="AC17" i="3" s="1"/>
  <c r="N20" i="3"/>
  <c r="AD20" i="3"/>
  <c r="N25" i="3"/>
  <c r="AD32" i="3"/>
  <c r="AC32" i="3" s="1"/>
  <c r="AD13" i="3"/>
  <c r="AC13" i="3" s="1"/>
  <c r="AD34" i="3"/>
  <c r="AC34" i="3" s="1"/>
  <c r="AD49" i="3"/>
  <c r="AC49" i="3" s="1"/>
  <c r="AD51" i="3"/>
  <c r="AC51" i="3" s="1"/>
  <c r="AD57" i="3"/>
  <c r="AC57" i="3" s="1"/>
  <c r="AD33" i="3"/>
  <c r="AC33" i="3" s="1"/>
  <c r="Z34" i="3"/>
  <c r="Y34" i="3" s="1"/>
  <c r="X45" i="3"/>
  <c r="N50" i="3"/>
  <c r="N55" i="3"/>
  <c r="N10" i="3"/>
  <c r="AD10" i="3"/>
  <c r="Z13" i="3"/>
  <c r="Y13" i="3" s="1"/>
  <c r="AD16" i="3"/>
  <c r="AC16" i="3" s="1"/>
  <c r="AD21" i="3"/>
  <c r="AC21" i="3" s="1"/>
  <c r="AD26" i="3"/>
  <c r="AC26" i="3" s="1"/>
  <c r="N30" i="3"/>
  <c r="AD30" i="3"/>
  <c r="AC30" i="3" s="1"/>
  <c r="N35" i="3"/>
  <c r="AB50" i="3"/>
  <c r="AA50" i="3" s="1"/>
  <c r="X12" i="3"/>
  <c r="Z17" i="3"/>
  <c r="Y17" i="3" s="1"/>
  <c r="X25" i="3"/>
  <c r="Z28" i="3"/>
  <c r="Y28" i="3" s="1"/>
  <c r="X35" i="3"/>
  <c r="AB40" i="3"/>
  <c r="AA40" i="3" s="1"/>
  <c r="X11" i="3"/>
  <c r="X26" i="3"/>
  <c r="X29" i="3"/>
  <c r="X16" i="3"/>
  <c r="X21" i="3"/>
  <c r="X10" i="3"/>
  <c r="X15" i="3"/>
  <c r="X20" i="3"/>
  <c r="Z27" i="3"/>
  <c r="Y27" i="3" s="1"/>
  <c r="Z31" i="3"/>
  <c r="Y31" i="3" s="1"/>
  <c r="X31" i="3"/>
  <c r="Z32" i="3"/>
  <c r="Y32" i="3" s="1"/>
  <c r="AC45" i="3"/>
  <c r="AC15" i="3"/>
  <c r="AC20" i="3"/>
  <c r="Y35" i="3"/>
  <c r="AB35" i="3"/>
  <c r="AA35" i="3" s="1"/>
  <c r="AC10" i="3"/>
  <c r="AC25" i="3"/>
  <c r="AF25" i="3"/>
  <c r="AE25" i="3" s="1"/>
  <c r="AC50" i="3"/>
  <c r="AF50" i="3"/>
  <c r="AE50" i="3" s="1"/>
  <c r="AG50" i="3" s="1"/>
  <c r="AD12" i="3"/>
  <c r="AC12" i="3" s="1"/>
  <c r="X32" i="3"/>
  <c r="AD35" i="3"/>
  <c r="Y40" i="3"/>
  <c r="AB45" i="3"/>
  <c r="AA45" i="3" s="1"/>
  <c r="AD55" i="3"/>
  <c r="AD40" i="3"/>
  <c r="Z12" i="3"/>
  <c r="Y12" i="3" s="1"/>
  <c r="Z15" i="3"/>
  <c r="Z25" i="3"/>
  <c r="Z26" i="3"/>
  <c r="Y26" i="3" s="1"/>
  <c r="X28" i="3"/>
  <c r="X34" i="3"/>
  <c r="X42" i="3"/>
  <c r="X48" i="3"/>
  <c r="X54" i="3"/>
  <c r="AB55" i="3"/>
  <c r="AA55" i="3" s="1"/>
  <c r="X56" i="3"/>
  <c r="Z10" i="3"/>
  <c r="X13" i="3"/>
  <c r="X17" i="3"/>
  <c r="Z20" i="3"/>
  <c r="X27" i="3"/>
  <c r="Z30" i="3"/>
  <c r="X33" i="3"/>
  <c r="X41" i="3"/>
  <c r="X47" i="3"/>
  <c r="X53" i="3"/>
  <c r="X59" i="3"/>
  <c r="AF30" i="3" l="1"/>
  <c r="AE30" i="3" s="1"/>
  <c r="AF15" i="3"/>
  <c r="AE15" i="3" s="1"/>
  <c r="AF20" i="3"/>
  <c r="AE20" i="3" s="1"/>
  <c r="AF45" i="3"/>
  <c r="AE45" i="3" s="1"/>
  <c r="AG45" i="3" s="1"/>
  <c r="Y15" i="3"/>
  <c r="AB15" i="3"/>
  <c r="AA15" i="3" s="1"/>
  <c r="AG15" i="3" s="1"/>
  <c r="Y20" i="3"/>
  <c r="AB20" i="3"/>
  <c r="AA20" i="3" s="1"/>
  <c r="AG20" i="3" s="1"/>
  <c r="AC55" i="3"/>
  <c r="AF55" i="3"/>
  <c r="AE55" i="3" s="1"/>
  <c r="AG55" i="3" s="1"/>
  <c r="AF10" i="3"/>
  <c r="AE10" i="3" s="1"/>
  <c r="Y25" i="3"/>
  <c r="AB25" i="3"/>
  <c r="AA25" i="3" s="1"/>
  <c r="AG25" i="3" s="1"/>
  <c r="Y30" i="3"/>
  <c r="AB30" i="3"/>
  <c r="AA30" i="3" s="1"/>
  <c r="AG30" i="3" s="1"/>
  <c r="AB10" i="3"/>
  <c r="AA10" i="3" s="1"/>
  <c r="Y10" i="3"/>
  <c r="AF40" i="3"/>
  <c r="AE40" i="3" s="1"/>
  <c r="AG40" i="3" s="1"/>
  <c r="AC40" i="3"/>
  <c r="AC35" i="3"/>
  <c r="AF35" i="3"/>
  <c r="AE35" i="3" s="1"/>
  <c r="AG35" i="3" s="1"/>
  <c r="AG10" i="3" l="1"/>
  <c r="Z59" i="1" l="1"/>
  <c r="Y59" i="1" s="1"/>
  <c r="T59" i="1"/>
  <c r="Q59" i="1"/>
  <c r="AD59" i="1" s="1"/>
  <c r="AC59" i="1" s="1"/>
  <c r="Z58" i="1"/>
  <c r="Y58" i="1" s="1"/>
  <c r="T58" i="1"/>
  <c r="Q58" i="1"/>
  <c r="AD58" i="1" s="1"/>
  <c r="AC58" i="1" s="1"/>
  <c r="Z57" i="1"/>
  <c r="Y57" i="1" s="1"/>
  <c r="T57" i="1"/>
  <c r="Q57" i="1"/>
  <c r="AD57" i="1" s="1"/>
  <c r="AC57" i="1" s="1"/>
  <c r="Z56" i="1"/>
  <c r="Y56" i="1" s="1"/>
  <c r="T56" i="1"/>
  <c r="Q56" i="1"/>
  <c r="AD56" i="1" s="1"/>
  <c r="AC56" i="1" s="1"/>
  <c r="Z55" i="1"/>
  <c r="Y55" i="1" s="1"/>
  <c r="T55" i="1"/>
  <c r="Q55" i="1"/>
  <c r="X55" i="1" s="1"/>
  <c r="M55" i="1"/>
  <c r="L55" i="1"/>
  <c r="J55" i="1"/>
  <c r="I55" i="1"/>
  <c r="Z54" i="1"/>
  <c r="Y54" i="1" s="1"/>
  <c r="T54" i="1"/>
  <c r="Q54" i="1"/>
  <c r="AD54" i="1" s="1"/>
  <c r="AC54" i="1" s="1"/>
  <c r="Z53" i="1"/>
  <c r="Y53" i="1" s="1"/>
  <c r="T53" i="1"/>
  <c r="Q53" i="1"/>
  <c r="X53" i="1" s="1"/>
  <c r="Z52" i="1"/>
  <c r="Y52" i="1" s="1"/>
  <c r="T52" i="1"/>
  <c r="Q52" i="1"/>
  <c r="AD52" i="1" s="1"/>
  <c r="AC52" i="1" s="1"/>
  <c r="Z51" i="1"/>
  <c r="Y51" i="1" s="1"/>
  <c r="T51" i="1"/>
  <c r="Q51" i="1"/>
  <c r="AD51" i="1" s="1"/>
  <c r="AC51" i="1" s="1"/>
  <c r="Z50" i="1"/>
  <c r="Y50" i="1" s="1"/>
  <c r="T50" i="1"/>
  <c r="Q50" i="1"/>
  <c r="AD50" i="1" s="1"/>
  <c r="M50" i="1"/>
  <c r="L50" i="1"/>
  <c r="J50" i="1"/>
  <c r="I50" i="1"/>
  <c r="Z49" i="1"/>
  <c r="Y49" i="1" s="1"/>
  <c r="T49" i="1"/>
  <c r="Q49" i="1"/>
  <c r="AD49" i="1" s="1"/>
  <c r="AC49" i="1" s="1"/>
  <c r="Z48" i="1"/>
  <c r="Y48" i="1" s="1"/>
  <c r="T48" i="1"/>
  <c r="Q48" i="1"/>
  <c r="AD48" i="1" s="1"/>
  <c r="AC48" i="1" s="1"/>
  <c r="AD47" i="1"/>
  <c r="AC47" i="1" s="1"/>
  <c r="Z47" i="1"/>
  <c r="Y47" i="1" s="1"/>
  <c r="X47" i="1"/>
  <c r="T47" i="1"/>
  <c r="Q47" i="1"/>
  <c r="Z46" i="1"/>
  <c r="Y46" i="1" s="1"/>
  <c r="T46" i="1"/>
  <c r="Q46" i="1"/>
  <c r="AD46" i="1" s="1"/>
  <c r="AC46" i="1" s="1"/>
  <c r="Z45" i="1"/>
  <c r="Y45" i="1" s="1"/>
  <c r="T45" i="1"/>
  <c r="Q45" i="1"/>
  <c r="AD45" i="1" s="1"/>
  <c r="M45" i="1"/>
  <c r="L45" i="1"/>
  <c r="J45" i="1"/>
  <c r="I45" i="1"/>
  <c r="Z44" i="1"/>
  <c r="Y44" i="1" s="1"/>
  <c r="T44" i="1"/>
  <c r="Q44" i="1"/>
  <c r="AD44" i="1" s="1"/>
  <c r="AC44" i="1" s="1"/>
  <c r="Z43" i="1"/>
  <c r="Y43" i="1" s="1"/>
  <c r="T43" i="1"/>
  <c r="Q43" i="1"/>
  <c r="AD43" i="1" s="1"/>
  <c r="AC43" i="1" s="1"/>
  <c r="Z42" i="1"/>
  <c r="Y42" i="1" s="1"/>
  <c r="T42" i="1"/>
  <c r="Q42" i="1"/>
  <c r="AD42" i="1" s="1"/>
  <c r="AC42" i="1" s="1"/>
  <c r="Z41" i="1"/>
  <c r="Y41" i="1" s="1"/>
  <c r="X41" i="1"/>
  <c r="T41" i="1"/>
  <c r="Q41" i="1"/>
  <c r="AD41" i="1" s="1"/>
  <c r="AC41" i="1" s="1"/>
  <c r="Z40" i="1"/>
  <c r="Y40" i="1" s="1"/>
  <c r="T40" i="1"/>
  <c r="Q40" i="1"/>
  <c r="AD40" i="1" s="1"/>
  <c r="M40" i="1"/>
  <c r="L40" i="1"/>
  <c r="J40" i="1"/>
  <c r="I40" i="1"/>
  <c r="AD39" i="1"/>
  <c r="AC39" i="1" s="1"/>
  <c r="Z39" i="1"/>
  <c r="Y39" i="1" s="1"/>
  <c r="X39" i="1"/>
  <c r="AD38" i="1"/>
  <c r="AC38" i="1" s="1"/>
  <c r="Z38" i="1"/>
  <c r="Y38" i="1" s="1"/>
  <c r="X38" i="1"/>
  <c r="AD37" i="1"/>
  <c r="AC37" i="1" s="1"/>
  <c r="Z37" i="1"/>
  <c r="Y37" i="1" s="1"/>
  <c r="X37" i="1"/>
  <c r="AD36" i="1"/>
  <c r="AC36" i="1" s="1"/>
  <c r="Z36" i="1"/>
  <c r="Y36" i="1" s="1"/>
  <c r="X36" i="1"/>
  <c r="T35" i="1"/>
  <c r="Q35" i="1"/>
  <c r="X35" i="1" s="1"/>
  <c r="M35" i="1"/>
  <c r="L35" i="1"/>
  <c r="J35" i="1"/>
  <c r="Z35" i="1" s="1"/>
  <c r="I35" i="1"/>
  <c r="T34" i="1"/>
  <c r="Q34" i="1"/>
  <c r="T33" i="1"/>
  <c r="Q33" i="1"/>
  <c r="T32" i="1"/>
  <c r="Q32" i="1"/>
  <c r="T31" i="1"/>
  <c r="Q31" i="1"/>
  <c r="T30" i="1"/>
  <c r="Q30" i="1"/>
  <c r="AD30" i="1" s="1"/>
  <c r="M30" i="1"/>
  <c r="L30" i="1"/>
  <c r="J30" i="1"/>
  <c r="I30" i="1"/>
  <c r="T29" i="1"/>
  <c r="Q29" i="1"/>
  <c r="T28" i="1"/>
  <c r="Q28" i="1"/>
  <c r="AD28" i="1" s="1"/>
  <c r="AC28" i="1" s="1"/>
  <c r="T27" i="1"/>
  <c r="Q27" i="1"/>
  <c r="T26" i="1"/>
  <c r="Q26" i="1"/>
  <c r="T25" i="1"/>
  <c r="Q25" i="1"/>
  <c r="M25" i="1"/>
  <c r="AD29" i="1" s="1"/>
  <c r="AC29" i="1" s="1"/>
  <c r="L25" i="1"/>
  <c r="J25" i="1"/>
  <c r="Z29" i="1" s="1"/>
  <c r="Y29" i="1" s="1"/>
  <c r="I25" i="1"/>
  <c r="AD24" i="1"/>
  <c r="AC24" i="1" s="1"/>
  <c r="Z24" i="1"/>
  <c r="Y24" i="1" s="1"/>
  <c r="X24" i="1"/>
  <c r="T23" i="1"/>
  <c r="Q23" i="1"/>
  <c r="T22" i="1"/>
  <c r="Q22" i="1"/>
  <c r="T21" i="1"/>
  <c r="Q21" i="1"/>
  <c r="T20" i="1"/>
  <c r="Q20" i="1"/>
  <c r="M20" i="1"/>
  <c r="L20" i="1"/>
  <c r="J20" i="1"/>
  <c r="I20" i="1"/>
  <c r="AD19" i="1"/>
  <c r="AC19" i="1"/>
  <c r="Z19" i="1"/>
  <c r="Y19" i="1" s="1"/>
  <c r="X19" i="1"/>
  <c r="AD18" i="1"/>
  <c r="AC18" i="1" s="1"/>
  <c r="Z18" i="1"/>
  <c r="Y18" i="1" s="1"/>
  <c r="X18" i="1"/>
  <c r="T17" i="1"/>
  <c r="Q17" i="1"/>
  <c r="X17" i="1" s="1"/>
  <c r="T16" i="1"/>
  <c r="Q16" i="1"/>
  <c r="T15" i="1"/>
  <c r="Q15" i="1"/>
  <c r="M15" i="1"/>
  <c r="L15" i="1"/>
  <c r="J15" i="1"/>
  <c r="I15" i="1"/>
  <c r="AD14" i="1"/>
  <c r="AC14" i="1" s="1"/>
  <c r="Z14" i="1"/>
  <c r="Y14" i="1" s="1"/>
  <c r="X14" i="1"/>
  <c r="AD13" i="1"/>
  <c r="AC13" i="1" s="1"/>
  <c r="Z13" i="1"/>
  <c r="Y13" i="1" s="1"/>
  <c r="X13" i="1"/>
  <c r="T12" i="1"/>
  <c r="Q12" i="1"/>
  <c r="T11" i="1"/>
  <c r="Q11" i="1"/>
  <c r="T10" i="1"/>
  <c r="Q10" i="1"/>
  <c r="M10" i="1"/>
  <c r="AD11" i="1" s="1"/>
  <c r="AC11" i="1" s="1"/>
  <c r="L10" i="1"/>
  <c r="J10" i="1"/>
  <c r="I10" i="1"/>
  <c r="N45" i="1" l="1"/>
  <c r="N20" i="1"/>
  <c r="N30" i="1"/>
  <c r="AD34" i="1"/>
  <c r="AC34" i="1" s="1"/>
  <c r="X40" i="1"/>
  <c r="Z11" i="1"/>
  <c r="Y11" i="1" s="1"/>
  <c r="AD22" i="1"/>
  <c r="AC22" i="1" s="1"/>
  <c r="X44" i="1"/>
  <c r="AD17" i="1"/>
  <c r="AC17" i="1" s="1"/>
  <c r="AD12" i="1"/>
  <c r="AC12" i="1" s="1"/>
  <c r="Z31" i="1"/>
  <c r="Y31" i="1" s="1"/>
  <c r="X10" i="1"/>
  <c r="X23" i="1"/>
  <c r="N50" i="1"/>
  <c r="X52" i="1"/>
  <c r="AD53" i="1"/>
  <c r="AC53" i="1" s="1"/>
  <c r="N55" i="1"/>
  <c r="N15" i="1"/>
  <c r="AD15" i="1"/>
  <c r="AD21" i="1"/>
  <c r="AC21" i="1" s="1"/>
  <c r="X22" i="1"/>
  <c r="N25" i="1"/>
  <c r="AD25" i="1"/>
  <c r="AD27" i="1"/>
  <c r="AC27" i="1" s="1"/>
  <c r="AD31" i="1"/>
  <c r="AC31" i="1" s="1"/>
  <c r="AD33" i="1"/>
  <c r="AC33" i="1" s="1"/>
  <c r="N35" i="1"/>
  <c r="N40" i="1"/>
  <c r="X45" i="1"/>
  <c r="X46" i="1"/>
  <c r="N10" i="1"/>
  <c r="AD10" i="1"/>
  <c r="AF10" i="1" s="1"/>
  <c r="AE10" i="1" s="1"/>
  <c r="Z16" i="1"/>
  <c r="Y16" i="1" s="1"/>
  <c r="AD23" i="1"/>
  <c r="AC23" i="1" s="1"/>
  <c r="AD32" i="1"/>
  <c r="AC32" i="1" s="1"/>
  <c r="X16" i="1"/>
  <c r="Z17" i="1"/>
  <c r="Y17" i="1" s="1"/>
  <c r="X26" i="1"/>
  <c r="Z27" i="1"/>
  <c r="Y27" i="1" s="1"/>
  <c r="Z12" i="1"/>
  <c r="Y12" i="1" s="1"/>
  <c r="AD20" i="1"/>
  <c r="AC20" i="1" s="1"/>
  <c r="X25" i="1"/>
  <c r="X29" i="1"/>
  <c r="X15" i="1"/>
  <c r="X11" i="1"/>
  <c r="Z28" i="1"/>
  <c r="Y28" i="1" s="1"/>
  <c r="AB45" i="1"/>
  <c r="AA45" i="1" s="1"/>
  <c r="AF40" i="1"/>
  <c r="AE40" i="1" s="1"/>
  <c r="AC40" i="1"/>
  <c r="Y35" i="1"/>
  <c r="AB35" i="1"/>
  <c r="AA35" i="1" s="1"/>
  <c r="AC50" i="1"/>
  <c r="AC15" i="1"/>
  <c r="AC30" i="1"/>
  <c r="AC25" i="1"/>
  <c r="AC45" i="1"/>
  <c r="AF45" i="1"/>
  <c r="AE45" i="1" s="1"/>
  <c r="AD26" i="1"/>
  <c r="AC26" i="1" s="1"/>
  <c r="X32" i="1"/>
  <c r="Z34" i="1"/>
  <c r="Y34" i="1" s="1"/>
  <c r="AD35" i="1"/>
  <c r="AD55" i="1"/>
  <c r="X58" i="1"/>
  <c r="Z10" i="1"/>
  <c r="X20" i="1"/>
  <c r="X21" i="1"/>
  <c r="Z23" i="1"/>
  <c r="Y23" i="1" s="1"/>
  <c r="X30" i="1"/>
  <c r="X31" i="1"/>
  <c r="Z33" i="1"/>
  <c r="Y33" i="1" s="1"/>
  <c r="X43" i="1"/>
  <c r="X49" i="1"/>
  <c r="X50" i="1"/>
  <c r="AB50" i="1"/>
  <c r="AA50" i="1" s="1"/>
  <c r="X51" i="1"/>
  <c r="X57" i="1"/>
  <c r="AD16" i="1"/>
  <c r="AC16" i="1" s="1"/>
  <c r="X12" i="1"/>
  <c r="Z15" i="1"/>
  <c r="Z22" i="1"/>
  <c r="Y22" i="1" s="1"/>
  <c r="Z25" i="1"/>
  <c r="Z26" i="1"/>
  <c r="Y26" i="1" s="1"/>
  <c r="X28" i="1"/>
  <c r="Z32" i="1"/>
  <c r="Y32" i="1" s="1"/>
  <c r="X34" i="1"/>
  <c r="X42" i="1"/>
  <c r="X48" i="1"/>
  <c r="X54" i="1"/>
  <c r="AB55" i="1"/>
  <c r="AA55" i="1" s="1"/>
  <c r="X56" i="1"/>
  <c r="Z20" i="1"/>
  <c r="Z21" i="1"/>
  <c r="Y21" i="1" s="1"/>
  <c r="X27" i="1"/>
  <c r="Z30" i="1"/>
  <c r="X33" i="1"/>
  <c r="AB40" i="1"/>
  <c r="AA40" i="1" s="1"/>
  <c r="X59" i="1"/>
  <c r="AF50" i="1" l="1"/>
  <c r="AE50" i="1" s="1"/>
  <c r="AG50" i="1" s="1"/>
  <c r="AC10" i="1"/>
  <c r="AG40" i="1"/>
  <c r="AF30" i="1"/>
  <c r="AE30" i="1" s="1"/>
  <c r="AG45" i="1"/>
  <c r="AF20" i="1"/>
  <c r="AE20" i="1" s="1"/>
  <c r="AC55" i="1"/>
  <c r="AF55" i="1"/>
  <c r="AE55" i="1" s="1"/>
  <c r="AG55" i="1" s="1"/>
  <c r="AF25" i="1"/>
  <c r="AE25" i="1" s="1"/>
  <c r="AF15" i="1"/>
  <c r="AE15" i="1" s="1"/>
  <c r="AC35" i="1"/>
  <c r="AF35" i="1"/>
  <c r="AE35" i="1" s="1"/>
  <c r="AG35" i="1" s="1"/>
  <c r="Y25" i="1"/>
  <c r="AB25" i="1"/>
  <c r="AA25" i="1" s="1"/>
  <c r="AB10" i="1"/>
  <c r="AA10" i="1" s="1"/>
  <c r="AG10" i="1" s="1"/>
  <c r="Y10" i="1"/>
  <c r="Y30" i="1"/>
  <c r="AB30" i="1"/>
  <c r="AA30" i="1" s="1"/>
  <c r="AG30" i="1" s="1"/>
  <c r="Y20" i="1"/>
  <c r="AB20" i="1"/>
  <c r="AA20" i="1" s="1"/>
  <c r="AG20" i="1" s="1"/>
  <c r="AB15" i="1"/>
  <c r="AA15" i="1" s="1"/>
  <c r="Y15" i="1"/>
  <c r="AG15" i="1" l="1"/>
  <c r="AG25" i="1"/>
</calcChain>
</file>

<file path=xl/sharedStrings.xml><?xml version="1.0" encoding="utf-8"?>
<sst xmlns="http://schemas.openxmlformats.org/spreadsheetml/2006/main" count="3953" uniqueCount="573">
  <si>
    <t xml:space="preserve">MATRIZ DE RIESGOS SIGCMA </t>
  </si>
  <si>
    <t>SIGCMA</t>
  </si>
  <si>
    <t>Proceso:</t>
  </si>
  <si>
    <t>Objetivo:</t>
  </si>
  <si>
    <t>Adquirir oportunamente los bienes y servicios requeridos por la Rama Judicial para garantizar una óptima gestión en cada vigencia, en el marco del sistema de gestión de la calidad, medio ambiente y seguridad y salud en el trabajo</t>
  </si>
  <si>
    <t>Alcance:</t>
  </si>
  <si>
    <t>Aplica a todas las dependencias del nivel central y seccional que ejecuten sus políticas, proyectos, planes o programas, a través de la adquisición de bienes, servicios y obras públicas, con recursos del Presupuesto General de la Nacional (Inversión y Funcionamiento).</t>
  </si>
  <si>
    <t>Identificación del riesgo</t>
  </si>
  <si>
    <t>Análisis del riesgo inherente</t>
  </si>
  <si>
    <t>Evaluación del riesgo - Valoración de los controles</t>
  </si>
  <si>
    <t>Evaluación del riesgo - Nivel del riesgo residual</t>
  </si>
  <si>
    <t>Plan de Acción</t>
  </si>
  <si>
    <t>N.</t>
  </si>
  <si>
    <t>Riesgo</t>
  </si>
  <si>
    <t>Impacto</t>
  </si>
  <si>
    <t>Causas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</si>
  <si>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</si>
  <si>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</si>
  <si>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</si>
  <si>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</si>
  <si>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</si>
  <si>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</si>
  <si>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</si>
  <si>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</si>
  <si>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</si>
  <si>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</si>
  <si>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</si>
  <si>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</si>
  <si>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</si>
  <si>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Probabilidad Residual</t>
  </si>
  <si>
    <t>Probabilidad Residua Finall</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</si>
  <si>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</si>
  <si>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</si>
  <si>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</si>
  <si>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</si>
  <si>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</si>
  <si>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</si>
  <si>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</si>
  <si>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</si>
  <si>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</si>
  <si>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</si>
  <si>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</si>
  <si>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</si>
  <si>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</si>
  <si>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</si>
  <si>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Probabilidad Residual Final</t>
  </si>
  <si>
    <t>Hurto, perdida de bienes</t>
  </si>
  <si>
    <t>Afectación Económica</t>
  </si>
  <si>
    <t>1. Insuficiente equipos de seguridad
2. Acceso no autorizado a particulares.
3. Falta de espacios seguros para almacenar los bienes adquiridos por la entidad.</t>
  </si>
  <si>
    <t>Falta de espacios seguros para almacenar los bienes adquiridos por la entidad.</t>
  </si>
  <si>
    <t>Posibilidad deuna afectación economica por falta de espacios seguros para almacenar los bienes adquiridos por la entidad.</t>
  </si>
  <si>
    <t>Daños Activos Fijos/Eventos Externos</t>
  </si>
  <si>
    <t>Impacto que afecte la ejecución presupuestal en un valor ≥1%.</t>
  </si>
  <si>
    <t xml:space="preserve">Sistema de control de inventarios actualizados.
</t>
  </si>
  <si>
    <t>Preventivo</t>
  </si>
  <si>
    <t>Manual</t>
  </si>
  <si>
    <t>Documentado</t>
  </si>
  <si>
    <t>Continua</t>
  </si>
  <si>
    <t>Con Registro</t>
  </si>
  <si>
    <t>Evitar</t>
  </si>
  <si>
    <t>1.Actualización de pólizas oportunamente.
2.Supervisión al personal suministrado por la empresa que presta el servicio de vigilancia.
3. Adquisición, instalación y mantenimiento oportuno del sistema de CCTV en las diferentes sedes judiciales.</t>
  </si>
  <si>
    <t>Lider del proceso</t>
  </si>
  <si>
    <t>trimestral</t>
  </si>
  <si>
    <t>En Curso</t>
  </si>
  <si>
    <t xml:space="preserve">Modernización de  los sistemas de vigilancias humanos y tecnologicos.
</t>
  </si>
  <si>
    <t>Adquisición de pólizas de seguros.</t>
  </si>
  <si>
    <t>Correctivo</t>
  </si>
  <si>
    <t>DESACIERTO - Adquisición de bienes, servicios y obra pública que no cumplen las especificaciones técnicas establecidas.</t>
  </si>
  <si>
    <t>1. Error en la verificación de las especificaciones técnicas al momento de evaluar un oferente.
2. Falta de competencia técnica en la supervisión de contratos.
3 Sobrecarga en la delegación de supervisión de contratos.
4. Productos, servicio y obras defectuosos recibidos.
5. Errores en la planeación de los diferentes porcesos de contratación</t>
  </si>
  <si>
    <t>Falta de competencia técnica en la supervisión de contratos.</t>
  </si>
  <si>
    <t>Posibilidad de una afectación económica por falta de competencia técnica en la supervisión de contratos.</t>
  </si>
  <si>
    <t>Ejecución y Administración de Procesos</t>
  </si>
  <si>
    <t xml:space="preserve">1.Delegación de supervisiones por competencia de acuerdo a la naturaleza de los contratos y carga laboral
</t>
  </si>
  <si>
    <t>1. Capacitación dirigida a supervisores de contratos.
2. Asignar supervisores para cada contrato.
3.  Incluir entre las garantías exigidas en  cada proceso relacionado con la adquisición de bienes, la calidad y correcto funcionamiento de los bienes y servicios suministrados.</t>
  </si>
  <si>
    <t>mesual</t>
  </si>
  <si>
    <t>Definir adecuadamente las especificaciones tecnicas en los Estudios previos y pliegos de condiciones del Contrato</t>
  </si>
  <si>
    <t>Pólizas de cumplimiento que amparen la buena calidad de los elementos o servicios.</t>
  </si>
  <si>
    <t>Incumplimiento de las obligaciones por parte del contratista</t>
  </si>
  <si>
    <t>Incumplimiento de las metas establecidas</t>
  </si>
  <si>
    <t>1. Inadecuada supervisión a los contratos
2. Casos fortuitos o de fuerza mayor. Condiciones climáticas adversas.
3. Situaciones de iliquidez del contratista.
4. Falta de oportunidad en los pagos por parte de la entidad.
5. Errores en la elaboración del contrato.
6. Poco personal en almacén.
7. No se encuentra en el mercado el producto</t>
  </si>
  <si>
    <t>Situaciones de iliquidez del contratista.</t>
  </si>
  <si>
    <t>Posibilidad de Incumplimiento de las metas establecidas por situaciones de iliquidez del contratista.</t>
  </si>
  <si>
    <t>Incumplimiento máximo del 20% de la meta planeada</t>
  </si>
  <si>
    <t xml:space="preserve"> Pólizas de cumplimiento establecidas en estudios previos.
</t>
  </si>
  <si>
    <t>Reducir(mitigar)</t>
  </si>
  <si>
    <t>1. Revisión de Estudios Previos por parte del Comité estructurador y evaluador y la Junta de contratación de la entidad.
2. Seguimiento a los cronogramas de ejecución
3.  hacer efectiva la  Póliza de cumplimiento establecida en las minutas de los contratos, en caso de ser necesario</t>
  </si>
  <si>
    <t>Supervisión.</t>
  </si>
  <si>
    <t xml:space="preserve">Establecer en los requisitos previos los indicadores financieros que garanticen la solidez del proceso
</t>
  </si>
  <si>
    <t>Seguimiento de cronogramas de ejecución.</t>
  </si>
  <si>
    <t>Corrupción</t>
  </si>
  <si>
    <t>Reputacional(Corrupción)</t>
  </si>
  <si>
    <t>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t>
  </si>
  <si>
    <t xml:space="preserve">Carencia de transparencia, etica y valores de los servidores judiciales. </t>
  </si>
  <si>
    <t xml:space="preserve">Posibilidad de actos indebidos de  los servidores judiciales debido a  la carencia en transparencia, etica y valores </t>
  </si>
  <si>
    <t>Fraude Interno</t>
  </si>
  <si>
    <t>Cualquier acto indebido de los servidores judiciales genera altas consecuencias para la entidad</t>
  </si>
  <si>
    <t xml:space="preserve">La norma ISO 37001:2016, </t>
  </si>
  <si>
    <t xml:space="preserve">1. Divulgación del Código de etica y buen gobierno y la norma ISO 37001:2016,  por medio de judinotas.
2Rendición de cuentas, Auditorias Internas de control interno y de calidad, auditorias externas de calidad
</t>
  </si>
  <si>
    <t xml:space="preserve"> Código de Etica de Buen Gobierno </t>
  </si>
  <si>
    <t xml:space="preserve">La Ley 1474 del 2011 Ley Anticorrupccion y la Ley 1712 del 2014 Ley de Transparencia </t>
  </si>
  <si>
    <t>Detectivo</t>
  </si>
  <si>
    <t>Afectación en la Prestación del Servicio de Justicia</t>
  </si>
  <si>
    <r>
      <rPr>
        <b/>
        <sz val="11"/>
        <color rgb="FF00B050"/>
        <rFont val="Calibri"/>
        <family val="2"/>
        <scheme val="minor"/>
      </rPr>
      <t xml:space="preserve">1. Paros que afecten la prestación del servicio.  </t>
    </r>
    <r>
      <rPr>
        <sz val="11"/>
        <color theme="1"/>
        <rFont val="Calibri"/>
        <family val="2"/>
        <scheme val="minor"/>
      </rPr>
      <t xml:space="preserve">
2. Huelgas, protestas ciudadana
3. Disturbios o hechos violentos
4.Pandemia
5.Emergencias Ambientales</t>
    </r>
  </si>
  <si>
    <t>Suceso de fuerza mayor que imposibilitan la gestión judicial</t>
  </si>
  <si>
    <t>Posibilidad de  afectación en la Prestación del Servicio de Justicia debido a un suceso de fuerza mayor que imposibilita la gestión judicial</t>
  </si>
  <si>
    <t>Usuarios, productos y prácticas organizacionales</t>
  </si>
  <si>
    <t>Afecta la Prestación del Servicio de Administración de Justicia en 15%</t>
  </si>
  <si>
    <t>Implementación de herramientas tecnológicas propias de la entidad para el trabajo en casa</t>
  </si>
  <si>
    <t>1. Implementación de herramientas tecnológicas propias de la entidad para el trabajo en casa
2. Programa de Prevención por parte de la ARL
3. Normatividad (Leyes, Resoluciones) adoptada por el Gobierno Nacional por  la Emergencia Sanitaria para cumplir con los protocolos de bioseguridad y medidas de protección.
4. Elaboración  y aplicación de medidas de prevención, contención y mitigación del riesgo  ambiental asociado por parte de la entidad.</t>
  </si>
  <si>
    <t>Políticas y directrices claras aplicadas para evacuar y proteger a los servidores judiciales</t>
  </si>
  <si>
    <t>Programa de Prevención por parte de la ARL</t>
  </si>
  <si>
    <t>Normatividad (Leyes, Resoluciones) adoptada por el Gobierno Nacional por  la Emergencia Sanitaria para cumplir con los protocolos de bioseguridad y medidas de protección.</t>
  </si>
  <si>
    <t xml:space="preserve">
Elaboración  y aplicación de medidas de prevención, contención y mitigación del riesgo  ambiental asociado por parte de la entidad.</t>
  </si>
  <si>
    <t>Inaplicabilidad de la normavidad ambiental vigente</t>
  </si>
  <si>
    <t xml:space="preserve"> Afectación Ambiental</t>
  </si>
  <si>
    <r>
      <rPr>
        <b/>
        <sz val="11"/>
        <color rgb="FF00B050"/>
        <rFont val="Calibri"/>
        <family val="2"/>
        <scheme val="minor"/>
      </rPr>
      <t>1.Falta de apropiación del Plan de Gestión Ambiental que aplica para la Rama Judicial Acuerdo PSAA14-10160</t>
    </r>
    <r>
      <rPr>
        <sz val="11"/>
        <color theme="1"/>
        <rFont val="Calibri"/>
        <family val="2"/>
        <scheme val="minor"/>
      </rPr>
      <t xml:space="preserve">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t>
    </r>
  </si>
  <si>
    <t>Desconocimiento de los lineamientos ambientales y normatividad  ambiental vigente</t>
  </si>
  <si>
    <t>Posibilidad de afectación ambiental debido al desconocimiento de las lineamientos ambientales y normatividad ambiental vigente</t>
  </si>
  <si>
    <t>Eventos Ambientales Internos</t>
  </si>
  <si>
    <t>Si el hecho llegara a presentarse, tendría medianas consecuencias o efectos sobre la entidad</t>
  </si>
  <si>
    <t xml:space="preserve"> Plan de Gestión Ambiental, Acuerdo PSAA14-10160
</t>
  </si>
  <si>
    <t>1. Divulgación de programas, guías y procedimientos del Plan de Gestión Ambiental
2. sensibilización y capacitaciones charlas del Sistema de Gestión Ambiental y "Formación de Auditores en la Norma NTC ISO 14001:2015 y en la Norma Técnica de la Rama Judicial NTC 6256 :2018" por parte del  SIGCMA</t>
  </si>
  <si>
    <t>Asistencia Legal</t>
  </si>
  <si>
    <t xml:space="preserve">Ejercer la representación de la Nación – Rama Judicial en los procesos judiciales y en los trámites administrativos que se requieran, adelantar los procesos disciplinarios a que haya lugar, en cumplimiento de las normas constitucionales, legales y reglamentarias.  </t>
  </si>
  <si>
    <t>Nivel Seccional</t>
  </si>
  <si>
    <t>No realizar las actuaciones dentro de los términos legales en los procesos contensioso adminsitraivos, disciplinarios, administrativos, penales u otros</t>
  </si>
  <si>
    <t>1. No realizar la revisión de los estados electrónicos
2. No realizar el Control diario en el programador.
3. No actualizar cuadro en excel para control de términos.
4. Omisión al realizar las actuaciones  dentro de los términos legales
5. Falta de personal en el area de juridica</t>
  </si>
  <si>
    <t>Falta de personal en el area de juridica</t>
  </si>
  <si>
    <t>Posibilidad de de incumplimiento de las metas establecidas por falta de personal</t>
  </si>
  <si>
    <t>Incumplimiento máximo del 5% de la meta planeada</t>
  </si>
  <si>
    <t xml:space="preserve">1. Estados electrónicos de los juzgados
</t>
  </si>
  <si>
    <t>1.  Revisión diaria de los estados electrónicos de los juzgados 
2.  Revisión diaria del Programador
3. Actualización constante de cuadro en excel de las actuaciones en las diferentes etapas en los procesos
4. Seguimiento a las estapas de los procesos disciplinarios que se tramitan en el Area Legal.
5. Realizar y enviar a las DEAJ informe mensual  de los procesos Disciplinarios.</t>
  </si>
  <si>
    <t>diario</t>
  </si>
  <si>
    <t>2. Programador de Excel</t>
  </si>
  <si>
    <t>Probabilidad</t>
  </si>
  <si>
    <t>3. Informe actualizado de los procesos Disciplinarios enviado a la DEAJ.</t>
  </si>
  <si>
    <t xml:space="preserve">No recaudo de las obligaciones dinerarias impuestas a favor de la Nación - Rama judicial </t>
  </si>
  <si>
    <t>1. Falta de seguimiento de los procesos para impulsarlos
2. Falta de seguimiento y control de los Acuerdos suscritos
3.No Clasificación y depuración de cartera, conforme a la Resolución 6745 Dic/2015.
4. La no realización de investigación de bienes a embargar
5. Fallas en el aplicativo GCC - SIGOBIUS</t>
  </si>
  <si>
    <t>1. Falta de seguimiento de los procesos para impulsarlos</t>
  </si>
  <si>
    <t>Posibilidad de incumplimiento de metas establecidas debido a la  a falta de seguimiento de los procesos de cobro coactivo</t>
  </si>
  <si>
    <t>Incumplimiento máximo del 15% de la meta planeada</t>
  </si>
  <si>
    <t>1. Seguimiento  a los procesos de cobro coactivo.</t>
  </si>
  <si>
    <t>Automático</t>
  </si>
  <si>
    <t>1. Seguimiento periódico a los procesos de cobro coactivo por concepto de multas, aranceles, sanciones entre otros, para evitar la prescripcion de éstos.
2. Depuración de la cartera morosa.
3. Oficiar a los  Juzgado para que remitan a tiempo las providencias donde se imponen aranceles o multas</t>
  </si>
  <si>
    <t xml:space="preserve">2. Depuración de la cartera morosa.
</t>
  </si>
  <si>
    <t xml:space="preserve">3. Providencias de los juzgados. </t>
  </si>
  <si>
    <t>Inconsistencias en traslados</t>
  </si>
  <si>
    <t>Reputacional</t>
  </si>
  <si>
    <r>
      <t xml:space="preserve">1.Información imprecisa presentada por los nominadores, servidores judiciales que solicitan los traslados, Consejos Seccionales de la Judicatura y Direcciones Seccionales
</t>
    </r>
    <r>
      <rPr>
        <b/>
        <sz val="11"/>
        <color rgb="FF00B050"/>
        <rFont val="Calibri"/>
        <family val="2"/>
        <scheme val="minor"/>
      </rPr>
      <t>2.Insuficiente planta de personal para adelantar los procesos y actividades relacionadas con los procesos de administración de la carrera judicial.</t>
    </r>
    <r>
      <rPr>
        <sz val="11"/>
        <color theme="1"/>
        <rFont val="Calibri"/>
        <family val="2"/>
        <scheme val="minor"/>
      </rPr>
      <t xml:space="preserve">
3.Carencia de una herramienta o mecanismo de seguimiento y control adecuado para minimizar el error
4</t>
    </r>
    <r>
      <rPr>
        <b/>
        <sz val="11"/>
        <color rgb="FF00B050"/>
        <rFont val="Calibri"/>
        <family val="2"/>
        <scheme val="minor"/>
      </rPr>
      <t>.Incremento de solicitudes vía correo electrónico como principal canal de comunicación conocido por los usuarios.</t>
    </r>
  </si>
  <si>
    <t>Información imprecisa presentada por los nominadores, servidores judiciales que solicitan los traslados, Consejos Seccionales de la Judicatura y Direcciones Seccionales</t>
  </si>
  <si>
    <t>Inadecuada evaluación de los requisitos y factores que justifican emitir concepto favorable o desfavorable para las solicitudes de traslados presentadas por Jueces y empleados</t>
  </si>
  <si>
    <t>Si el hecho llegara a presentarse, tendría bajo impacto o efecto sobre la entidad</t>
  </si>
  <si>
    <t>Acuerdo PSAA17 10754 de 2017</t>
  </si>
  <si>
    <t>1. Se continua utilizando el formato implementado por la Corporación para solicitudes de traslado por parte de los interesados. 
2. Se le explica al servidor judicial todos los requisitos y documentos que deben acompañar a la petición, lo cual debe reducir este riesgo; como también el acuerdo de traslado y demás normas vigentes</t>
  </si>
  <si>
    <t xml:space="preserve">Formato para solicitudes de traslado </t>
  </si>
  <si>
    <t>GESTIÓN DE SEGURIDAD Y SALUD EN EL TRABAJO</t>
  </si>
  <si>
    <t>Velar por el bienestar, la salud y seguridad en el trabajo de todos los servidores judiciales, mediante el PHVA del Sistema de Gestión de Seguridad y Salud en el Trabajo (SG-SST), en el marco del Sistema Gestión de la Calidad y Medio Ambiente de la Rama Judicial.</t>
  </si>
  <si>
    <t>Nivel Nacional</t>
  </si>
  <si>
    <t>Incumplimiento del plan de trabajo y de los requisitos del SG-SST</t>
  </si>
  <si>
    <t>1. Falta de asignación de presupuesto para crear los cargos  responsables del SGSST que se encarguen exclusivamente a la ejecución del mismo.
2.  Falta de estructuración de los perfiles del cargo que administre el SGSST 
3. No asignacion de asesores de la ARL de tiempo completo
4. Desactualización de la planta de personal de la DESAJ-Montería
5. Mayor carga de trabajo por aumento de requisitos legales con el SST
6. Falta de personal en el area 
7. Falta de conocimiento de requisitos legales del SGSST por parte de servidores judiciales y contratistas.</t>
  </si>
  <si>
    <t xml:space="preserve">Falta de personal en el area </t>
  </si>
  <si>
    <t xml:space="preserve">Posibilidad de incumplimiento de las metas establecidas por falta de  personal en el area </t>
  </si>
  <si>
    <t>Plan de trabajo del SG - SST</t>
  </si>
  <si>
    <t>1. Ejecutar las actividades del plan de trabajo.
2. Solicitar a la ARL asesores de tiempo completo.
3. Gestionar la autoevaluación del SG-SST 2021
4. Auditoria del SG-SST
5. Realizar el Estudio de cargas de trabajo del area
6. Realizar inducción y reinducción a los servidores judiciales y contratistas en SST</t>
  </si>
  <si>
    <t>ARL</t>
  </si>
  <si>
    <t>Estudio de Planta de Personal de la DESAJ-Montería</t>
  </si>
  <si>
    <t>Autoevaluación de estandares minimos del SG-SST</t>
  </si>
  <si>
    <t>Corrupción (Abusos de los servidores judiciales del SG-SST</t>
  </si>
  <si>
    <t>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Favorecimiento a terceros interesados.</t>
  </si>
  <si>
    <t>Administración de la Carrera Judicial</t>
  </si>
  <si>
    <t>Atraer, seleccionar y retener, en igualdad de condiciones, evaluando el mérito a los servidores más idóneos para contribuir en la efectiva prestación del servicio de administración de justicia, dando cumplimiento en el marco del Sistema de Gestión de la Calidad, Medio Ambiente, Seguridad y Salud en el Trabajo.</t>
  </si>
  <si>
    <t xml:space="preserve">Nivel Central </t>
  </si>
  <si>
    <t>Incumplimiento en publicación de vacantes</t>
  </si>
  <si>
    <t>1. Olvido del servidor judicial encargado en la publicación de las vacantes
2. Fallas técnicas en la página web de la Rama Judicial o en la disponibilidad de internet para la publicación de las vacantes
3. La no comunicación por parte de los nominadores respecto al reporte de las vacantes definitivas de Jueces y Empleados</t>
  </si>
  <si>
    <t>La no comunicación por parte de los nominadores respecto al reporte de las vacantes definitivas de Jueces y Empleados</t>
  </si>
  <si>
    <t>Posibilidad de Incumplimiento de las metas establecidas  por la no comunicación por parte de los nominadores respecto al reporte de las vacantes definitivas de Jueces y Empleados</t>
  </si>
  <si>
    <t>Procedimientos del proceso de selección</t>
  </si>
  <si>
    <t>1. Revisión y validación de la información por parte de esta Seccional. 
2. Enviar circular a los nominadores  recordando el reporte de las vacantes definitivas.
3. Solicitar mensualmente a Talento Humano de la DESAJ Montería el informe de las vacantes definitivas</t>
  </si>
  <si>
    <t>mensual</t>
  </si>
  <si>
    <t xml:space="preserve">Acuerdo PSAA17 10754 de 2017 y PSAA 4856 de 2008  </t>
  </si>
  <si>
    <t>Error en la calificación en los procesos de selección de carrera judicial.</t>
  </si>
  <si>
    <r>
      <rPr>
        <b/>
        <sz val="11"/>
        <color rgb="FF00B050"/>
        <rFont val="Calibri"/>
        <family val="2"/>
        <scheme val="minor"/>
      </rPr>
      <t>1.Insuficiente planta de personal para adelantar los procesos y actividades relacionadas con los procesos de administración de la carrera judicial.</t>
    </r>
    <r>
      <rPr>
        <sz val="11"/>
        <color theme="1"/>
        <rFont val="Calibri"/>
        <family val="2"/>
        <scheme val="minor"/>
      </rPr>
      <t xml:space="preserve">
2.Desconocimiento de la asignación de puntajes el proceso de selección de cargos de carrera judicial.
3.Carencia de una herramienta o mecanismo de seguimiento y control adecuado para minimizar el error
4.Desconocimiento del procedimiento de procesos de selección
5.Alto volumen de carga laboral</t>
    </r>
  </si>
  <si>
    <t>Carencia de una herramienta o mecanismo de seguimiento y control adecuado para minimizar el error</t>
  </si>
  <si>
    <t>Posibilidad de Incumplimiento de las metas establecidas  por la carencia de una herramienta o mecanismo de seguimiento y control adecuado para minimizar el error</t>
  </si>
  <si>
    <t>Si el hecho llegara a presentarse, tendría altas consecuencias o efectos sobre la entidad</t>
  </si>
  <si>
    <t>Procedimiento Procesos de Selección</t>
  </si>
  <si>
    <t>Realizar el análisis, validación y evaluación de la información enviada por el contratista a través de formatos de word y tablas de excel diseñado por la seccional para realizar el respectivo seguimiento al proceso; y verificación y revisión a los actos administrativos que se proyecten relacionados con este procedimiento con el fin de evitar errores.</t>
  </si>
  <si>
    <t>Acuerdo PCSJA17-10643 de 2017</t>
  </si>
  <si>
    <t>Acuerdo CSJCOA17-61 del 2017</t>
  </si>
  <si>
    <t>Posibilidad de afectación a la reputación de la Entidad por Información imprecisa presentada por los nominadores, servidores judiciales que solicitan los traslados, Consejos Seccionales de la Judicatura y Direcciones Seccionales</t>
  </si>
  <si>
    <t>Cualquier acto indebido de los servidores judiciales genera consecuencias desastrosas para la entidad</t>
  </si>
  <si>
    <t>Comunicación Institucional</t>
  </si>
  <si>
    <t>Garantizar las estrategias para fortalecer la identidad institucional de la Rama Judicial, mediante la difusión de información administrativa y judicial por medio de las tecnologías de la información y comunicaciones, para generar visibilidad, credibilidad y reconocimiento de la administración de justicia en la sociedad, en el marco del sistema de gestión de la calidad, medio ambiente, seguridad y salud en el trabajo de la Rama Judicial .</t>
  </si>
  <si>
    <t>Tendrá alcance a todos los procesos definidos por la organización e identificados en el Mapa de Procesos a nivel central como a nivel seccional, asi mismo permitirá a la Alta Direccion incidir en sus decisiones con estrategias que faciliten el acceso a la información veraz, oportuna y transparente sobre gestión y la administración de justicia.</t>
  </si>
  <si>
    <t>Inexactitud de la información</t>
  </si>
  <si>
    <t>1. Falta de competencias del personal encargado de comunicar.
2. Errores en la transferencia de la comunicación entre los distintos niveles.
3. Falta de control en la verificación de la calidad de la información
4. No acudir a la fuente pertinente o autorizada</t>
  </si>
  <si>
    <t>Errores en la transferencia de la comunicación entre los distintos niveles.</t>
  </si>
  <si>
    <t>Presentar información equivocada o incompleta al usuario</t>
  </si>
  <si>
    <t xml:space="preserve">Procedimiento y roles de presentación de información y verificación de la información adecuada que se divulga al usuario. </t>
  </si>
  <si>
    <t>1. Comunicar la infomación institucional por los canales dispuestos (pagina web, correo electronico, instagram)
2. Enseñas a los servidores judiciales los tramites internos del despacho</t>
  </si>
  <si>
    <t>Perdidas de información</t>
  </si>
  <si>
    <t>1. Daños de las bases de datos
2. Fallas de hardware y/o software
3. Inexistencia de copias de seguridad actualizadas
5. Desastres físicos o naturales
6. Falta de control en las condiciones ambientales necesarias para la conservación de los documentos</t>
  </si>
  <si>
    <t>Daños de las bases de datos</t>
  </si>
  <si>
    <t>Perdidas de información de la gestión administrativa</t>
  </si>
  <si>
    <t>Fallas Tecnológicas</t>
  </si>
  <si>
    <t xml:space="preserve"> Aplicaciones de los sistemas de información de la rama judicial sigobius, pagina web de la Rama Judicial, redes sociales y backup de la información</t>
  </si>
  <si>
    <t>1. Utilización del aplicativo sigobius 
2. Realización de copias de seguridad. 
3. Mantenimiento de los equipos utilizados para soportar la información. 
4. Mantenimiento oportuno de los aplicativos de la Rama Judicial por parte de nivel central.</t>
  </si>
  <si>
    <t>GESTION FINANCIERA Y PRESUPUESTAL</t>
  </si>
  <si>
    <t>1. Gestionar ante el gobierno nacional los recursos del Presupuesto General de la Nación para los de gastos de funcionamiento y de inversión de la Rama Judicial, de conformidad con la Ley de Presupuesto aprobada por el Congreso de la República para la respectiva vigencia fiscal.
2. Gestionar las solicitudes de ajustes y traslados presupuestales de las Direcciones Ejecutivas Seccionales, así como las solicitudes de vigencias futuras y expiradas presentadas por las dependencias del nivel central.
3. Atender las actividades relacionadas con la ejecución de la cadena presupuestal para la Rama Judicial, en concordancia con la normatividad y reglamentación vigente.
Realizar el seguimiento y control al manejo adecuado y eficiente de los fondos especiales de la Rama Judicial y el recaudo a través de los procesos de cobro coactivo de las obligaciones que reconozcan derechos a favor de la Rama Judicial, para fortalecer la independencia y autonomía de la Administración de Justicia.
4. Coadyuvar en el fomento de la cultura organizacional a través de los procesos de concientización y el cumplimiento, dentro del marco legal del proceso especifico, con los objetivos y normas del Sistema de Gestión de la Calidad, Medio Ambiental y Salud y Seguridad en el Trabajo de la Rama Judicial"</t>
  </si>
  <si>
    <t>NIVEL SECCIONAL</t>
  </si>
  <si>
    <t>ERROR DE PROCEDIMIENTOS</t>
  </si>
  <si>
    <r>
      <t xml:space="preserve">1. Desconocimiento de la norma y o falta de capacitación de los servidores judiciales. 2. Deficiente conocimiento de las actividades en los procedimientos, por parte de los servidores. 3. Procedimientos desactualizados. 4. Falta de personal en el area encargada que pueda suplir funciones </t>
    </r>
    <r>
      <rPr>
        <sz val="11"/>
        <color rgb="FF00B050"/>
        <rFont val="Calibri"/>
        <family val="2"/>
        <scheme val="minor"/>
      </rPr>
      <t xml:space="preserve">
 </t>
    </r>
  </si>
  <si>
    <t xml:space="preserve">Desconocimiento de la norma y o falta de capacitación de los servidores judiciales. </t>
  </si>
  <si>
    <t xml:space="preserve">Posibilidad de que haya una afectacioneconomica por el Desconocimiento de la norma y o falta de capacitación de los servidores judiciales. </t>
  </si>
  <si>
    <t>Impacto que afecte la ejecución presupuestal en un valor ≥5%.</t>
  </si>
  <si>
    <t xml:space="preserve">Revisar cada uno de los procedimientos antes de ser enviados a otras áreas. </t>
  </si>
  <si>
    <t>Revisar cada uno de los procedimientos antes de ser enviados a otras áreas. Capacitar oportunamente al personal que maneje el aplicativo SIIF y mantenerse actualizado con la normatividad vigente.  Utilización del catalogo de compras para ubicar correctamente los bienes y servicios dentro del rubro determinado</t>
  </si>
  <si>
    <t>LIDER DE PROCESO</t>
  </si>
  <si>
    <t>HASTA 31 DICIEMBRE</t>
  </si>
  <si>
    <t>SEMANAL</t>
  </si>
  <si>
    <t xml:space="preserve">Aplicativo SIIF NACION y mantenerse actualizado con la normatividad vigente. </t>
  </si>
  <si>
    <t>Clasificacion central de productos, ajustado al catalogo de clasificacion presupuestal</t>
  </si>
  <si>
    <t>DEMORA O TARDANZA EN TRANSACCIONES</t>
  </si>
  <si>
    <t>1. Volumen muy alto de información recibida. 2. Personal insuficiente y poco capacitado. 3. Falla en los aplicativos y en la red de los sistemas utilizados.</t>
  </si>
  <si>
    <t>Personal insuficiente y poco capacitado</t>
  </si>
  <si>
    <t>Posibilidad de afectacion economica debido a Personal insuficiente y poco capacitado</t>
  </si>
  <si>
    <t>Reportar correo electronico</t>
  </si>
  <si>
    <t>Reportar de manera inmediata toda dificultad desde el punto de vista operativo y reportarlo al área de sistemas para su posterior seguimiento. Registrar de manera oportuna todos los movimientos de las cuentas que afecten directamente los estados financieros.  Utilizar alternativamente un modem que proporcione acceso a internet.</t>
  </si>
  <si>
    <t>SIIF II</t>
  </si>
  <si>
    <t>MODEM DE INTERNET</t>
  </si>
  <si>
    <t>INCUMPLIMIENTO EN LAS PARTIDAS PRESUPUESTALES</t>
  </si>
  <si>
    <t>1. Falta de planeación. 2. Fallas de Coordinación y comunicación entre las diferentes áreas. 3. Desconocimiento de la normatividad y demoras en los procesos de contratación. 4Asignación insuficiente de recursos desde el Nivel Central cuando hace la apropiación de los rubros presupuestales en el mes de enero de cada año.</t>
  </si>
  <si>
    <t>Desconocimiento de la normatividad y demoras en los procesos de contratación</t>
  </si>
  <si>
    <t>Posibilidad de afectacion economica debido a Desconocimiento de la normatividad y demoras en los procesos de contratación</t>
  </si>
  <si>
    <t>Seguimiento informacion</t>
  </si>
  <si>
    <t xml:space="preserve">Revisión del reporte en SIIF de cdp pendiente por compromiso,  Indagar por procesos y los posibles contratiempos que este puede genera. Seguimiento a cada una de la informacion suministrada por parte del area administrativa.  </t>
  </si>
  <si>
    <t>Ejecucion presupuestal del SIIF</t>
  </si>
  <si>
    <t>CDP</t>
  </si>
  <si>
    <t>Corrupción (HURTO DE RECURSOS FINANCIEROS)</t>
  </si>
  <si>
    <t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t>
  </si>
  <si>
    <t xml:space="preserve">Carencia de transparencia, etica y valores . </t>
  </si>
  <si>
    <t xml:space="preserve">Divulgación de la norma ISO 37001:2016, Plan de Anticorrupción  formación en valores y principios propios de la entidad </t>
  </si>
  <si>
    <t>Divulgación del Código de Etica de Buen Gobierno a traves de la  página web de la Rama Judicial</t>
  </si>
  <si>
    <t>Actas de reunión y divulgación de la Ley 1474 del 2011 Ley Anticorrupccion y la Ley 1712 del 2014 Ley de Transparencia por medio de reuniones Cómites del SIGCMA y  reuniones de la Alta Dirección</t>
  </si>
  <si>
    <t>Informes de Gestión seguimiento a la contratación, rendición de cuentas, Auditorias Internas, Externas de Control Interno y de entes de control.</t>
  </si>
  <si>
    <t>Monitoreo y control por medio de las Auditorias Internas, Externas de Control Interno y de entes de control</t>
  </si>
  <si>
    <t>1. Paros que afecten la prestación del servicio.  
2. Huelgas, protestas ciudadana
3. Disturbios o hechos violentos
4.Pandemia
5.Emergencias Ambientales</t>
  </si>
  <si>
    <t>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t>
  </si>
  <si>
    <t xml:space="preserve">
Divulgación de programas, guías y procedimientos del Plan de Gestión Ambiental, además del  acompañamiento y/o seguimiento a implementación del Acuerdo PSAA14-10160
</t>
  </si>
  <si>
    <t>Listas de asistencia de las actividades de formación virtual y Autodiagnóstico inicial de estado de la Gestión Ambiental en las diferentes sedes</t>
  </si>
  <si>
    <t xml:space="preserve">Consolidación de la información de los servidores judiciales por medio del Directorio del SIGCMA </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</si>
  <si>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</si>
  <si>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</si>
  <si>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Gestión de la Formación Judicial</t>
  </si>
  <si>
    <t>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t>
  </si>
  <si>
    <t>El Proceso inicia con el diagnóstico de necesidades de formación judicial de las partes interesadas internas y externas y culmina con la autoevaluación de la gestión del proceso.</t>
  </si>
  <si>
    <t>INCUMPLIMIENTO</t>
  </si>
  <si>
    <t xml:space="preserve">
Inconvenientes en la logística, el transporte o en las tecnologias de la información y comunicación
No disponibilidad de formadores(as) por la negación de permisos y/o comisiones
Restricciones en la asignación de recursos
</t>
  </si>
  <si>
    <t>Inconvenientes en la logística, el transporte o en las tecnologias de la información y comunicación</t>
  </si>
  <si>
    <t>Posibilidad de Incumplimiento de las metas propuestas debido a Inconvenientes en la logística, el transporte o en las tecnologias de la información y comunicación</t>
  </si>
  <si>
    <t>Plan de Formación</t>
  </si>
  <si>
    <t>1. Realización de actividades académicas programadas por la escuela judicial por videoconferencia para los servidores y servidoras judiciales la Rama Judicial.
2. Recordar las capacitaciones de la escuela judicial por circular y enviarlas  por correo electronico</t>
  </si>
  <si>
    <t>Incumplimiento</t>
  </si>
  <si>
    <t>1. Incumplimiento del articulo 104 de la ley 270 de 1996 y del Acuerdo PCSJA 16 -10476 de 2016 articulo 6 que regula el SIERJU.
2. Ausencia de información.
3. Falta de planeación de los despachos judiciales</t>
  </si>
  <si>
    <t>Falta de planeación de los despachos judiciales</t>
  </si>
  <si>
    <t>No dispononer de información para reportes y consultas y medidas de reordenamiento.</t>
  </si>
  <si>
    <t xml:space="preserve">Acuerdo 10476 de 2016, que estipula la fecha de reporte (5 primeros dias) </t>
  </si>
  <si>
    <t>1.Remisión de circular que recuerda el cumplimiento del Acuerdo 10476 de 2016. 
2.Revisión constante de la SIERJU por parte del empleado responsable y atención de novedades 3.Atenciòn personalizada y por teléfono de las inquietudes de los servidores judiciales.
4. Requerir a los funcionarios que no ingresan la estadistica dentro de los terminos y a los que la registran de manera inexacta</t>
  </si>
  <si>
    <t>Aplicativo  SIERJU</t>
  </si>
  <si>
    <t>Corrupción (Certificación a personas que no cumplen con la asistencia a eventos)</t>
  </si>
  <si>
    <t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alterando  los listados de asistencia y  resultados de evaluacion del curso o capacitación
</t>
  </si>
  <si>
    <t xml:space="preserve">Posibilidad de mala reputación debido a la Carencia de transparencia, etica y valores de los servidores judiciales. </t>
  </si>
  <si>
    <t xml:space="preserve">1. Divulgación del Código de etica y buen gobierno y la norma ISO 37001:2016,  por medio de judinotas.
2. Auditorias Internas de control interno y de calidad, auditorias externas de calidad.
3. Visitas para evaluar el factor organización del trabajo
</t>
  </si>
  <si>
    <t>Gestión Documental</t>
  </si>
  <si>
    <t>Definir y mantener actualizada la política de gestión documental, los lineamientos e instrumentos archivísticos de la Rama Judicial, conforme a las mejores prácticas y regulaciones existentes en esta materia, y propender por su correcta aplicación en las diferentes jurisdicciones, especialidades y niveles territoriales, así como su seguimiento y mejoramiento, con el fin de proteger el patrimonio documental y salvaguardar la memoria institucional y desde el punto de vista tecnológico, proponer al Consejo Superior de la Judicatura  la incorporación de Tecnologías de la Información para la gestión y conservación de los documentos de archivo electrónicos y velar por el correcto funcionamiento del sistema para la gestión de la correspondencia, en el marco del Sistema de Gestión de Calidad, Medio Ambiente, Seguridad y Salud en el Trabajo.</t>
  </si>
  <si>
    <t xml:space="preserve">Este proceso va desde la elaboración de los instrumentos archivísticos y el establecimiento de los lineamientos del proceso de gestión documental para la Rama Judicial, la administración del archivo de la Justicia Regional y el sistema de correspondencia SIGOBius, hasta la evaluación del proceso y la implementación de acciones correctivas y preventivas. </t>
  </si>
  <si>
    <t>Perdida de información contenida en los documentos de los archivos.</t>
  </si>
  <si>
    <t>1. Políticas inadecuadas de conservación y mantenimiento de los documentos por parte de los responsables de procesos.
2. No existe una adecuada depuración de los documentos.
3. Espacio insuficiente y desorganización del archivo de gestión y Central.                                           4. No aplicación de tablas de retención documental.                                                        5. Falta de capacitacion en gestiòn documental y archivistica
6. Desastres naturales</t>
  </si>
  <si>
    <t>Falta de capacitaciòn en gestion documental y archivistica</t>
  </si>
  <si>
    <t>Posibilidad de afectación en la prestación del servicio de justicia debido a la falta de capacitación en la gestión documental y archivistica</t>
  </si>
  <si>
    <t>Afecta la Prestación del Servicio de Administración de Justicia en 20%</t>
  </si>
  <si>
    <t>Comité de archivo</t>
  </si>
  <si>
    <t>1. Solicitar Capacitaciones en el Cendoj en materia de gestión documental
2. Realizar tres reuniones de comité de archivo al año para tratar temas relacionados con archivo
3. Enviar circular a los despachos judiciales y dependencias administrativas socializando los procedimientos y formatos del proceso de gestión documental</t>
  </si>
  <si>
    <t>Capacitaciones</t>
  </si>
  <si>
    <t>Sin documentar</t>
  </si>
  <si>
    <t>Procedimiento y Tablas de retención documental</t>
  </si>
  <si>
    <t>Demora en la entrega de documentos.</t>
  </si>
  <si>
    <t>1. Desorganizaciòn del archivo judicial.                                              2. Falta de comunicación oportuna con el usuario que solicita el servicio.   3.Insuficiente planta de personal para adelantar los procesos y actividades relacionadas con la organizacion y busqueda de los documentos solicitados.                 4. Capacitacion del personal de archivo en gestion documental</t>
  </si>
  <si>
    <t>Insuficiente planta de personal para adelantar los procesos y actividades relacionadas con organización y busqueda de los documentos solicitados.</t>
  </si>
  <si>
    <t>Posibilidad de afectacion en la prrestacion del servicio de justicia debido a la Insuficiente planta de personal para adelantar los procesos y actividades relacioandas con organización y busqueda de los documentos solicitados.</t>
  </si>
  <si>
    <t>1 Correo electronico</t>
  </si>
  <si>
    <t xml:space="preserve">Participaciòn en capacitaciones y actualizaciones del sistema.                                                          2. Digitalización de los procesos recibidos de archivo para su tramite, en caso de no poder digitalizar se contacta al despacho para el recibo fisico.                           3.  Evaluación  anual del estado del archivo                      4. Utilizacion de un formato en excel del seguimiento y trazabilidad de los desarchivos.    </t>
  </si>
  <si>
    <t xml:space="preserve">Formato en excel del seguimiento y trazabilidad de los desarchivos. </t>
  </si>
  <si>
    <t>Carencia de transparencia, etica y valores de los servidores judiciales y/ o encargados del archivo central.</t>
  </si>
  <si>
    <t xml:space="preserve">1. Divulgación del Código de etica y buen gobierno y la norma ISO 37001:2016,  por medio de judinotas.
2. Rendición de cuentas, Auditorias Internas de control interno y de calidad, auditorias externas de calidad
</t>
  </si>
  <si>
    <t>Inaplicabilidad de la normatividad ambiental vigente</t>
  </si>
  <si>
    <t>GESTIÓN HUMANA</t>
  </si>
  <si>
    <t>Atender los requerimientos y necesidades en materia salarial, prestacional, de protección social, bienestar y pago de sentencias, brindando orientación a las Direcciones Seccionales en esta materia, a partir de herramientas de gestión y control que permitan ofrecer una respuesta ágil y oportuna a los clientes internos y externos en el marco del Sistema de Gestión de la Calidad, Medio Ambiente y Seguridad y Salud en el Trabajo de la Rama Judicial</t>
  </si>
  <si>
    <t>Inexactitud de la información  para expedir las certificaciones de tiempos laborados de los servidores judiciales</t>
  </si>
  <si>
    <t xml:space="preserve">1. Extravío de documentos
2. Diversidad de personal manipulando el archivo
3. Documentos deteriorados
4. Hojas de vida desactualizadas
5. Doble archivo (digital y físico)
5. Falta de infraestructura física
</t>
  </si>
  <si>
    <t>Falta de personal competente para la organización y manejo del archivo</t>
  </si>
  <si>
    <t>1. Perdida de documentos 
2. Archivo desorganizado y desactualizado de hojas de vida</t>
  </si>
  <si>
    <t>Incumplimiento máximo del 50% de la meta planeada</t>
  </si>
  <si>
    <t>Omisión en la aplicación del diagnóstico de competencias a los servidores judiciales</t>
  </si>
  <si>
    <t>1. El procedimiento de Gestión del Conocimiento a cargo de la Escuela Rodrigo Lara Bonilla, se está trasladando  al proceso de Gestión Humana en las Seccionales
2. Repetición anual de las temáticas de las capacitaciones, que trae el procedimiento de Gestión Humana genera apatía en los servidores judiciales</t>
  </si>
  <si>
    <t>Procedimiento desactualizado por parte del CENDOJ y/o Coordinación Nacional del SIGCMA</t>
  </si>
  <si>
    <t>Falta del diagnóstico de competencias de  los servidores judiciales  necesario  para la elaboración del plan de caapacitación</t>
  </si>
  <si>
    <t>Tardanza en el pago de doceavas de cesantías lo cual genera intereses moratorios</t>
  </si>
  <si>
    <t xml:space="preserve">1. Cambio de software de liquidación de cesantías y errores que se presentan por la parametrización del mismo
2. Demoras en la revisión de errores encontrados en la parametrización del sistema Efinomina
3. La normatividad legal existente es modificada  por conceptos emitidos del DAFP, respecto de  los factores salariales a tener en cuenta en la liquidación de las doceavas de cesantías
</t>
  </si>
  <si>
    <t>Liquidación de doceavas de cesantías de forma manual por errores presentados en la parametrización del sistema Efinómina</t>
  </si>
  <si>
    <t xml:space="preserve">1. Dificultades en la liquidación de las doceavas de cesantías de los servidores afiliados al Fondo Nacional del Ahorro
2. Sanciones por mora en el pago y manipulación de la información en el sistema
3. Inconsistencia en los valores girados
4. Inestabilidad en el sistema con posible errores en los valores liquidados lo que genera hallazgos de auditoria.  </t>
  </si>
  <si>
    <t>Inconsistencias en los valores liquidados de nómina, cesantías y  de prestaciones sociales</t>
  </si>
  <si>
    <t>1. Cambio en el software y entrada en producción sin la parametrización adecuada de acuerdo a la normatividad vigente, sin la debida y total capacitación a los liquidadores de nómina y prestaciones sociales
2. Demasiada intervención manual para corrección de errores generados por Efinomina en los diferentes procesos de liquidación de nómina, cesantías y prestaciones sociales
3. Falta de capacitación y acompañamiento en funcionalidad de EFINOMINA a los usuarios liquidadores
4. Falta de estandarización y parametrización de conformidad a las normas establecidas en la Rama Judicial, en la forma de liquidación de cada una de las prestaciones sociales, dentro del aplicativo EFINOMINA.
5. Falta de oportunidad en las respuestas presentadas  a través de tickets por los liquidadores de nómina por parte del equipo que presta soporte al sistema de Efinomina frente  a los inconvenientes reportados durante el proceso de liquidación de nómina, cesantías  y prestaciones sociales</t>
  </si>
  <si>
    <t>Falta de funcionalidad y entrada en producción del 100% del aplicativo EFINOMINA  generándose errores e iInconsistencias en la liquidaciones  de la nómina, prestaciones sociales y seguridad social</t>
  </si>
  <si>
    <t xml:space="preserve">Pagos de mayores valores por conceptos de nómina y /o prestaciones económinas a las EPS, ARL y fondos de pensiones </t>
  </si>
  <si>
    <t>Dificultades para realizar las actividades necesarias para el reintegro de mayores valores pagados en nómina y recobros de prestaciones económinas por concepto de incapacidades a EPS, ARL, fondos de pensiones</t>
  </si>
  <si>
    <t>Falta de personal para la ejecución de todas las actividades necesarias para el reintegro de valores pagados de más y el recobro de incapacidades</t>
  </si>
  <si>
    <t>No recuperar el reintegro de los valores  y/o prestaciones económicas  pagados de más a EPS, ARL y fondo de pensiones.                                                 Aumento del valor de  cuentas por cobrar.</t>
  </si>
  <si>
    <t>Acciones legales, constitucionales y procesos disciplinarios contra los empleados del área de Talento Humano y de la Dirección Seccional</t>
  </si>
  <si>
    <t>Vulneración de los derechos fundamentales de los ciudadanos</t>
  </si>
  <si>
    <t xml:space="preserve">Falta de personal para el control y la ejecución de todas las actividades necesarias para responder las consultas, derechos de petición y  recursos que se interpongan ante la Dirección Seccional dentro del término  legal establecido para cada uno
</t>
  </si>
  <si>
    <t>Falta de disponibilidad de personal para realizar periódicamente la actualización del avance de las peticiones y recursos</t>
  </si>
  <si>
    <t>La  no respuesta oportuna y veraz  de las consultas, derechos de petición y recursos que se interpongan ante  la Dirección Seccional dentro del término de Ley establecido para ello.</t>
  </si>
  <si>
    <t>Gestión de la Información Estadística</t>
  </si>
  <si>
    <t>Consolidar y analizar la información estadística de la gestión judicial, mediante la estandarización de registros, recolección, procesamiento y análisi, con el fin de contribuir a la toma de decisiones del Estado y específicamente del sector justicia, aportar al
cumplimento de los objetivos ambientales establecidos en la Institución, articulado con las políticas macro para la preservación del medio ambiente, fortaleciendo la cultura y conciencia ambiental</t>
  </si>
  <si>
    <t>Nivel Central y seccional</t>
  </si>
  <si>
    <t>Inexactitud</t>
  </si>
  <si>
    <t xml:space="preserve">1. Desconocimiento de los Manuales del Sistema, delegación de esta función  y falta de revisión del funcionario
2. Falta de verificación de la información antes de ingresar al sistema por parte del funcionario.
3. Mal diligenciamiento de los formularios
4. Sistemas de información desarticulados. 
5. Incumplimiento en el reporte por parte de los despachos judiciales.
</t>
  </si>
  <si>
    <t xml:space="preserve"> Desconocimiento de los Manuales del Sistema, delegación de esta función  y falta de revisión del funcionario</t>
  </si>
  <si>
    <t>Posibilidad de Incumplimiento de las metas establecidas por  Desconocimiento de los Manuales del Sistema, delegación de esta función  y falta de revisión del funcionario</t>
  </si>
  <si>
    <t xml:space="preserve">Software de estadistica
</t>
  </si>
  <si>
    <t>1.Soporte por correo electrónico y telefónico a usuarios del sistema 
 2. Capacitaciones  a los servidores judiciales .
 3. Autorizaciones para que los funcionarios corrijan los datos errados de los reportes</t>
  </si>
  <si>
    <t>correos electronicos</t>
  </si>
  <si>
    <t>Posibilidad de Incumplimiento de las metas establecidas debido a Falta de planeación de los despachos judiciales</t>
  </si>
  <si>
    <t>Corrupción (Alteración de información estadistica)</t>
  </si>
  <si>
    <t>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con el fin de aumentar la calificaciones excelentes o satisfactorias.
6. Para ser objeto de  medidas de descongestión.</t>
  </si>
  <si>
    <t xml:space="preserve">Posibilidad de mala imagen reputacional debido a  la carencia en transparencia, etica y valores </t>
  </si>
  <si>
    <t>Mejoramiento de la Infraestructura Fisica</t>
  </si>
  <si>
    <t>Mejorar las condiciones locativas de la infraestructura física, mediante la adquisición, contratación de diseños, estudios, construcción, adecuación y mantenimiento de las sedes judiciales y administrativas en el territorio nacional, en concordancia con la reglamentación ambiental y de seguridad y salud en el trabajo, para ofrecer unas condiciones acordes a las necesidades de la administración de justicia para un mejor servicio. En el marco del SIGCMA y del medio ambiente, en el Sistema de Seguridad y Salud en el Trabajo de la Rama Judicial.</t>
  </si>
  <si>
    <t xml:space="preserve">Dependencias Administrativas y judiciales a Nivel nacional
</t>
  </si>
  <si>
    <t>Tardanza en la construcción, adecuación o mantenimiento de la infraestructura física.</t>
  </si>
  <si>
    <t>1. Demora en la elaboración de los estudios previos y pliegos de condiciones en la entidad.
2. La deficiente e inadecuada  asignación de presupuesto para el desarrollo de los proyectos relacionados en los planes de infraestructura física.
3.Flexibilidad en la exigencia del cumplimiento del contrato
4. Falta de mantenimiento.
5.  Uso inadecuado de la infraestructura física.
6. Deficiente ejecución del contrato de obra
7. Deficiencia en el seguimiento y control de la interventoria del contrato.
8. Factores externos (ambientales, orden público etc)</t>
  </si>
  <si>
    <t>La deficiente e inadecuada  asignación de presupuesto para el desarrollo de los proyectos relacionados en los planes de infraestructura física.</t>
  </si>
  <si>
    <t>Posibilidad de existencia de una afectación económica debido a la deficiente e inadecuada  asignación de presupuesto para el desarrollo de los proyectos relacionados en los planes de infraestructura física.</t>
  </si>
  <si>
    <t>1. Presupuesto y Estudios</t>
  </si>
  <si>
    <t>1. Seguimiento y revisión a presupuesto, estudio y diseños
2. Solicitar el PAC de manera anticipada
3. Realizar las supervisiones a los contratos de obra e interventoria de acuerdo con las obligaciones contractuales
4. Hacer efectivas las pólizas y multas a los contratistas en los casos que se ameriten.</t>
  </si>
  <si>
    <t xml:space="preserve"> 2. PAC</t>
  </si>
  <si>
    <t>3. Supervisión e interventoría del Contrato</t>
  </si>
  <si>
    <t>4. Pólizas y multas a los contratistas.</t>
  </si>
  <si>
    <t>Afectación física de los inmuebles judiciales, propios, en arrendamiento o comodato</t>
  </si>
  <si>
    <t>1. Falta de mantenimiento.
 2. Uso inadecuado de la infraestructura física.
3. Incumplimiento del contratista en los términos del contrato.
4. Factores externos (ambientales, orden público etc)</t>
  </si>
  <si>
    <t xml:space="preserve"> Falta de mantenimiento.</t>
  </si>
  <si>
    <t>Posibilidad de afectación economica a la infraestructura fisica por falta de mantenimeinto .</t>
  </si>
  <si>
    <t xml:space="preserve">1. Analisis de necesidades  
</t>
  </si>
  <si>
    <t xml:space="preserve">
1. Ejecutar los mantenimiento correctivos y preventivos
2. Aplicación de Polizas de la Rama Judicial en caso de afectación del bien inmueble.
3. Realizar el analisis de necesidad para presenta el plan de mejoramiento y mantenimeinto de la infraestructura a nivel ceentral</t>
  </si>
  <si>
    <t xml:space="preserve">2. Planeación en el manejo de recursos. 
</t>
  </si>
  <si>
    <t xml:space="preserve">3. Garantizar la reserva presupuestal tanto para inversión como para mantenimiento. </t>
  </si>
  <si>
    <t xml:space="preserve">4. Polizas de la Rama Judicial en caso de afectación del bien inmueble.
</t>
  </si>
  <si>
    <t>Corrupción Perdida de recursos</t>
  </si>
  <si>
    <t>Mejoramiento SIGCMA</t>
  </si>
  <si>
    <t>Garantizar el mejoramiento continuo del sistema integrado de gestión y control de la calidad y medio ambiente, a partir de la definición y aplicación de metodologías requeridas para su implementación, mantenimiento y mejora de tal forma que permita asegurar el cumplimiento de los objetivos institucionales y del SIGCMA   en el marco  del sistema  de  Gestion  de calidad, Medio Ambiente , Seguridad y Salud   en el Trabajo.</t>
  </si>
  <si>
    <t>Nivel Central y Seccional</t>
  </si>
  <si>
    <t>Demora</t>
  </si>
  <si>
    <t xml:space="preserve">1. Remisión extemporánea de informes por parte de los lider de procesos.
2. Sobre carga de trabajo
3. Insuficiencia de guías metodológicas para la elaboración de documentos técnicos.
4. Insuficiente inducción, entrenamiento y/o capacitación del personal encargado de hacer seguimiento al SIGCMA
%. Alta concentración de actividades relativas al sistema en poco personal.  
</t>
  </si>
  <si>
    <t>Remisión extemporánea de informes por parte de los lider de procesos.</t>
  </si>
  <si>
    <t>Posibilidad de incumplimiento de las metas establecidas debido a la falta de remisión extemporanea  de informes de seguimiento del sistema.</t>
  </si>
  <si>
    <t>Reuniones de comité sigcma
actas de reunión sigcma</t>
  </si>
  <si>
    <t>1. Reuniones del Comite seccional de Calidad 
2. Estructura de roles y responsabilidades en el sistema 
3. Enviar circular solicitando el reporte de información</t>
  </si>
  <si>
    <t>Desacierto</t>
  </si>
  <si>
    <t xml:space="preserve">1. Falta de actualización o conocimiento de las normas que aplican para la implementación de sistemas de calidad y control.
2. Falta de unidad de criterio en lo que respecta a la aplicación del sistema.
3. Falta de inducción, entrenamiento o capacitación del personal encargado del mantenimiento del SGCMA 
</t>
  </si>
  <si>
    <t>Falta de unidad de criterio en lo que respecta a la aplicación del sistema.</t>
  </si>
  <si>
    <t>Posibilidad de Incumplimiento de las metas establecidas por falta de unidad de criterio en lo que respecta a la aplicación del sistema.</t>
  </si>
  <si>
    <t>procedimiento sigcma</t>
  </si>
  <si>
    <t>1. Identificar las causas de un problema 
2. Cumplir con los procedimientos de SIGCMA 2. Capacitaciones presenciales a las líderes y participantes del SIGCMA</t>
  </si>
  <si>
    <t xml:space="preserve">capacitaciones
</t>
  </si>
  <si>
    <t>micro sitio sigcma</t>
  </si>
  <si>
    <t>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t>
  </si>
  <si>
    <t>Posibilidad de mala reputación institucional debido a Carencia de transparencia, etica y valores de los servidores judiciales.</t>
  </si>
  <si>
    <t>Planeación Estrategica</t>
  </si>
  <si>
    <t>Definir y orientar la planeación estratégica de la organización, a partir del establecimiento de los principios corporativos (valores, normas, políticas y directrices) que soportan la misión y visión de la Entidad, mediante el diagnóstico e identificación de necesidades y la formulación, ejecución y seguimiento de los planes, programas, proyectos, objetivos y políticas institucionales, con el propósito de generar las condiciones adecuadas para la gestión de los recursos asignados al Sector Jurisdiccional de la Rama Judicial, dando cumplimiento en el marco del sistema de gestión de calidad, medio ambiente y salud y seguridad en el trabajo</t>
  </si>
  <si>
    <t>Direccionamiento Estratégico implementado en el Sector Jurisdiccional de la Rama Judicial</t>
  </si>
  <si>
    <t>Demora en la consolidación de planes</t>
  </si>
  <si>
    <t>1. Remisión estemporánea del seguimiento de planes y/o programas.
2. Falta de metodologías que permitan agilizar la elaboración de los informes de seguimiento a planes y programas.
3. Falta de entrenamiento en el personal encargado del seguimiento de planes y programas.
4. Fallas en la programación de las actividades.
5.Base de datos con errores.</t>
  </si>
  <si>
    <t>Remisión estemporánea del seguimiento de planes y/o programas.</t>
  </si>
  <si>
    <t>Tardanza en la consolidación y análisis del seguimiento a planes y programas.</t>
  </si>
  <si>
    <t>Planes y programa 
Actas 
Acuerdos
Circular</t>
  </si>
  <si>
    <t>1. Seguimiento a planes y Programas. 
2. Capacitación al personal a cerca de la elaboración de planes. 
3. Actas y reuniones de comité de calidad.</t>
  </si>
  <si>
    <t>Incumplimiento de objetivos y metas propuestas</t>
  </si>
  <si>
    <t xml:space="preserve">1. Falta de seguimiento a planes y programas.
2. Falta de acciones correctivas, preventivas y de mejora en el desarrollo de planes y programas.
3. Inconsistencia en lo programado.
4.Falta de comunicación y coordinación entre los responsables del proceso.
</t>
  </si>
  <si>
    <t xml:space="preserve"> Falta de seguimiento a planes y programas.</t>
  </si>
  <si>
    <t>No cumplir con los objetivos y/o metas propuestos en los planes y programas.</t>
  </si>
  <si>
    <t xml:space="preserve">Actas del Consejo
</t>
  </si>
  <si>
    <t>Seguimiento a cronograma de ejecución
Seguimientos a planes y programa</t>
  </si>
  <si>
    <t xml:space="preserve">Actas de SIGCMA
Cronogramas
</t>
  </si>
  <si>
    <t>Acuerdos</t>
  </si>
  <si>
    <t>REGISTRO Y CONTROL DE ABOGADOS Y AUXILIARES DE LA JUSTICIA</t>
  </si>
  <si>
    <t xml:space="preserve"> Llevar a cabo oportuna y eficazmente el registro y control de abogados, Inscripción  y expedición de la Tarjeta Profesional de Abogado y duplicado Acreditación y reconocimiento de la Práctica Jurídica, Expedición de la Licencia Temporal, Expedición de la identificación de Jueces de Paz y Reconsideración, Autorizar el funcionamiento de los Consultorios Jurídicos de las facultades de Derecho el País, Admisión de estudiantes para realizar las Prácticas Académicas, Registro de Sanciones Disciplinarias en el ejercicio de la profesión, Resolver Consultas, derechos de petición y gestión administrativa propia de la Unidad; todo lo anterior mediante la expedición de los correspondientes actos administrativos, para asegurar el ejercicio transparente del profesional en Derecho, Jueces de Paz y de Reconsideración, y Auxiliares de la Justicia, dando cumplimiento dentro del marco del sistema de Gestion de la Calidad, medio ambiente,  salud y seguridad en el trabajo.</t>
  </si>
  <si>
    <t>Este proceso es exclusivamente de Nivel Central, pues todas sus actividades son realizadas por la Unidad de Registro de Abogados y Auxiliares de la Justicia. No obstante, contamos con la participación de  los Consejos Seccionales de la Judicatura,  para que recepcionen documentos para los diferentes trámites y sean remitidos a esta Unidad; de la misma manera se remitirá a los Consejos Seccionales el producto final para que sea entregado o notificado según el caso.</t>
  </si>
  <si>
    <t xml:space="preserve">1. Ausencia de medios efectivos de comunicación con la unidad de registro de abogados.
2. Falta de instrumentos para seguimiento de la totalidad de instrumentos remitidos.
</t>
  </si>
  <si>
    <t>Ausencia de medios efectivos de comunicación con la unidad de registro de abogados.</t>
  </si>
  <si>
    <t>Tardanza en la expedición de los productos solicitados tarjeta profesional, reconocimiento de practica jurídica y licencia temporal.</t>
  </si>
  <si>
    <t>Comunicaciones
Correo electronico</t>
  </si>
  <si>
    <t xml:space="preserve">
1. Comunicarse con el área encargada para la expedición de tarjetas profesionales cuando se presenten demoras</t>
  </si>
  <si>
    <t>REORDENAMIENTO JUDICIAL</t>
  </si>
  <si>
    <t>Mejorar el acceso al servicio de justicia, a partir del análisis geográfico, social, económico, estadístico y administrativo de los despachos judiciales del país, bajo parámetros de racionalidad y conforme con las necesidades de la sociedad para fortalecer el aparato de justicia dando cumplimiento al marco del sistema de gestión de calidad, medio ambiente, salud y seguridad en el trabajo</t>
  </si>
  <si>
    <t>Nivel central y Seccional</t>
  </si>
  <si>
    <t xml:space="preserve">1. Falta de inducción, entrenamiento yo capacitación del personal encargado de elaborar las propuestas de reordenamiento o descongestión.
2. Información estadística errada o insuficiente.
3.Procedimientos desactualizados.
</t>
  </si>
  <si>
    <t>Información estadística errada o insuficiente.</t>
  </si>
  <si>
    <t>Presentar datos o estimaciones en un estudio, equivocadas o incompletas</t>
  </si>
  <si>
    <t>SIERJU.
Acuerdos de Reordenamiento</t>
  </si>
  <si>
    <t>1. Verificar la producción de los despachos
2. Estudiar las solicitudes realizadas por los jueces</t>
  </si>
  <si>
    <t xml:space="preserve">1. Falta de seguimiento a los reportes estadísticos.
2. Reporte extemporáneo o erroneo de la información estadística
3. Desconocimiento de las necesidades del aparato judicial.
4. Falta de personal en la seccional para realizar las propuestas oportunamente. 
</t>
  </si>
  <si>
    <t>Reporte extemporáneo o erroneo de la información estadística</t>
  </si>
  <si>
    <t>Tardanza para presentar propuesta de reordenamiento judicial o descongestión de los despachos judiciales.</t>
  </si>
  <si>
    <t xml:space="preserve">SIERJU.
</t>
  </si>
  <si>
    <t>1. Control del reporte SIERJU. 2. Realizar solicitudes de reodenamiento por especialidad. 
3. Reiterar las medidas de reordenamiento con o sin presupuesto al consejo superior de la judicatura.</t>
  </si>
  <si>
    <t>Acuerdos de Reordenamiento</t>
  </si>
  <si>
    <t>Gestión tecnologico</t>
  </si>
  <si>
    <t>Gestionar, administrar y mantener los recursos informáticos y de telecomunicaciones para el desarrollo de los objetivos institucionales, facilitando el acceso al servicio de justicia, satisfaciendo las necesidades de los funcionarios, empleados y ciudadanos en términos de celeridad, accesibilidad y transparencia, en el marco del Sistema de Gestión de la Calidad y del Medio Ambiente  y Seguridad y Salud en el Trabajo de la Rama Judicial.</t>
  </si>
  <si>
    <t xml:space="preserve">La Unidad de informática medinante el componente tecnológico facilita el cumplimiento misional de la administración de justicia, prestando a nivel nacional los servicios de telecomunicaciones y provisión de la dotación de plataforma tecnológica, a fin de fortalecer las soluciones tecnológicas para obtener eficiencia y optimizar el servicio pùblico de la administraciòn de justicia. </t>
  </si>
  <si>
    <t>Daños a los sistemas computarizados por virus.</t>
  </si>
  <si>
    <t>1. Antivirus desactualizados 
2. Vencimiento de licencias de antivirus 
3. Falta de divulgación y aplicación de las políticas en materia de seguridad de la información.
 4. Falta de controles en el acceso a páginas no autorizadas de internet</t>
  </si>
  <si>
    <t xml:space="preserve">Antivirus desactualizados </t>
  </si>
  <si>
    <t>Posibilidad de afectación en la Prestación del Servicio de Justicia debido a la desactualización de  Antivirus</t>
  </si>
  <si>
    <t xml:space="preserve">1. Capacitar a los usuarios brindarndoles tips de seguridad informatica
2. Enviar personal calificados para solucionar los inconvenientes presentados por virus
3. Mantener control en el manejo de memorias USB, Módems u otros medios de fácil propagación de virus informáticos, incluyendo acceso a páginas de Internet no recomendadas
</t>
  </si>
  <si>
    <t xml:space="preserve">Personal calificado. </t>
  </si>
  <si>
    <t>Mantener control en el manejo de memorias USB, Módems u otros medios de fácil propagación de virus informáticos, incluyendo acceso a páginas de Internet no recomendadas</t>
  </si>
  <si>
    <t xml:space="preserve">Fallas en el servicio de telecomunicaciones  de la Entidad </t>
  </si>
  <si>
    <t>1.Falta de mantenimiento de la infraestructura de comunicaciones.
 2. Falta de coordinación y seguimiento entre los encargados de mantener el sistema de comunicaciones.                                         3. Accidentes externos que dañan la infraestructura por ej: caída de las torres de telecomunicaciones.                               4. Falta de divulgación y aplicación de las políticas en materia de seguridad y conexión de redes.
5. Alta demanda de los servicios por parte de los usuarios</t>
  </si>
  <si>
    <t>Alta demanda de los servicios por parte de los usuarios</t>
  </si>
  <si>
    <t>Posibilidad de Afectación en la Prestación del Servicio de Justicia debido a la Alta demanda de los servicios por parte de los usuarios</t>
  </si>
  <si>
    <t xml:space="preserve">Personal calificado           </t>
  </si>
  <si>
    <t>1. Capacitar y divulgar los servicios a los usuarios en las distintas herramientas  telematicas
2. Enviar personal calificados para solucionar los inconvenientes presentados por fallas en los servicios.
3. Adquisición y mantenimiento de equipos tecnológicos, tales como servidores, antenas, rack de comunicaciones, ancho de banda, computadores etc</t>
  </si>
  <si>
    <t xml:space="preserve">Equipos tecnológicos aptos, tales como servidores, antenas, rack de comunicaciones, ancho de banda. </t>
  </si>
  <si>
    <t>Fallas de Hardware y software</t>
  </si>
  <si>
    <t>1. Demoras en el mantenimiento de la infraestructura de hardware y software.
2. Falta de coordinación y seguimiento entre los encargados de revisar y controlar el estado del hardware y del software.    
3. Accidentes que dañan los equipos, por ej: fluctuaciones súbitas de energía eléctrica; caídas y/o golpes por mal manejo de los componentes.  
4. Falta de divulgación y aplicación de las políticas para el uso de los equipos de cómputo.</t>
  </si>
  <si>
    <t>Demoras en el mantenimiento de la infraestructura de hardware y software.</t>
  </si>
  <si>
    <t>Posibilidad de Afectación en la Prestación del Servicio de Justicia por las demoras en el mantenimiento de la infraestructura de hardware y software.</t>
  </si>
  <si>
    <t xml:space="preserve">Personal capacitado.       </t>
  </si>
  <si>
    <t>1. Capacitar y divulgar los servicios a los usuarios en las distintas herramientas  telematicas
2. Enviar personal calificados para solucionar los inconvenientes presentados por fallasen hardware y software
3. Adquisición y mantenimiento de equipos tecnológicos.</t>
  </si>
  <si>
    <t xml:space="preserve"> Pc, impresoras, Ups, Estabilizadores actualizados                                  </t>
  </si>
  <si>
    <t xml:space="preserve">Capacitaciones </t>
  </si>
  <si>
    <t>Actualización de software</t>
  </si>
  <si>
    <t>Revisión permanente de los datos estadísticos, Matriz de seguimiento a través del software diseñado en la unidad.</t>
  </si>
  <si>
    <t>Cronogramas establecidos y fechas estipuladas para el envio oportuno de la información solicitada.</t>
  </si>
  <si>
    <t>Divulgación de los procedimientos del proceso de Administración de la Carrera Judicial a traves de la página web de la Rama Judicial- Web Site del SIGCMA</t>
  </si>
  <si>
    <t>Asignación de cargos de descongestión para apoyar en los procesos y actividades relacionadas con el proceso de Administración de la Carrera Judicial.</t>
  </si>
  <si>
    <t xml:space="preserve">Redistribución de las funciones asignados al personal de la unidad </t>
  </si>
  <si>
    <t>Asignaciónde cargos de descongestión para apoyar en los procesos y actividades relacionadas con el proceso de Administración de la Carrera Judicial.</t>
  </si>
  <si>
    <t>Realizar el análisis, validación y evaluación de la información a través de herramientas informáticas  diseñado por la Unidad para realizar el respectivo seguimiento al proceso; y verificación y revisión a los actos administrativos que se proyecten relacionados con este procedimiento con el fin de evitar errores.</t>
  </si>
  <si>
    <t>Hacer seguimiento mediante el aplicativo diseñado por la  Unidad de Carrera Judicial para el proceso de traslados.</t>
  </si>
  <si>
    <t>Divulgación de los procedimientos del proceso de Administración de la Carrera Judicial a tráves de la página web de la Rama Judicial- Web Site del SIGCMA</t>
  </si>
  <si>
    <t>Inadecuada ejecución del programa de Bienestar Social</t>
  </si>
  <si>
    <t>1. Modificación de los cronogramas propuestos
2. Poca disponibilidad de recursos presupuestales
3. Escasa participación de los servidores judiciales en las actividades de Bienestar Social</t>
  </si>
  <si>
    <t>Falta de recursos disponibles para la ejecución del programa de Bienestar Social</t>
  </si>
  <si>
    <t>1- Bajos indicadores de gestión
2. Deficiencias en la calidad de vida laboral</t>
  </si>
  <si>
    <t>Compras y Gestión Administrativa</t>
  </si>
  <si>
    <t>Interrupción o dificultades en la prestación del servicio</t>
  </si>
  <si>
    <t xml:space="preserve">                                                                         Consejo Superior de la Judicatura</t>
  </si>
  <si>
    <t xml:space="preserve"> MAPA DE RIESGOS SIGCMA</t>
  </si>
  <si>
    <t>DEPENDENCIA (Unidad misional del CSJ o Unidad de la DEAJ o Seccional o CSJ en caso de despachos judiciales certificados)</t>
  </si>
  <si>
    <t>PROCESO (indique el tipo de proceso si es Estratégico. Misional, Apoyo, Evaluación y Mejora y especifique el nombre del proceso)</t>
  </si>
  <si>
    <t>CONSEJO SUPERIOR DE LA JUDICATURA</t>
  </si>
  <si>
    <t>CONSEJO SECCIONAL DE LA JUDICATURA</t>
  </si>
  <si>
    <t>x</t>
  </si>
  <si>
    <t>DIRECCIÓN SECCIONAL DE ADMINISTRACIÓN JUDICIAL</t>
  </si>
  <si>
    <t>DESPACHO JUDICIAL CERTIFICADO</t>
  </si>
  <si>
    <t>FECHA</t>
  </si>
  <si>
    <t>Consejo Superior de la Judicatura</t>
  </si>
  <si>
    <t>Análisis de Contexto</t>
  </si>
  <si>
    <t>DEPENDENCIA:</t>
  </si>
  <si>
    <t>Consejo Seccional de la Judicatura de Córdoba y Dirección Seccional de Administración Judicial de Montería</t>
  </si>
  <si>
    <t xml:space="preserve">PROCESO </t>
  </si>
  <si>
    <t>Todos los Procesos de la Seccional</t>
  </si>
  <si>
    <t>CONSEJO SECCIONAL/ DIRECCIÓN SECCIONAL DE ADMINISTRACIÓN JUDICIAL</t>
  </si>
  <si>
    <t xml:space="preserve">OBJETIVO DEL PROCESO: </t>
  </si>
  <si>
    <t>PROCESOS CJS</t>
  </si>
  <si>
    <t>PROCESOS DSAJ</t>
  </si>
  <si>
    <r>
      <rPr>
        <sz val="9"/>
        <rFont val="Arial"/>
        <family val="2"/>
      </rPr>
      <t xml:space="preserve">Planeación Estratégica                                                           Comunicación Institucional                                           
Reordenamiento Judicial
Gestión de la Formación Judicial
Administración de Carrera Judicial
Registro y Control de Abogados y Auxiliares de la Justicia
Gestión de la Información Estadística
Mejoramiento del SIGCMA     </t>
    </r>
    <r>
      <rPr>
        <sz val="9"/>
        <color theme="0"/>
        <rFont val="Arial"/>
        <family val="2"/>
      </rPr>
      <t xml:space="preserve">                                                                           </t>
    </r>
  </si>
  <si>
    <t xml:space="preserve">                          
Gestión Tecnológica
Asistencia Legal
Gestión Financiera y Presupuestal
Gestion Administrativa
Gestión Humana
Gestión de la Seguridad y Salud en el Trabajo
Mejoramiento de la Infraestructura Física
Administración de la Seguridad                                                                                      
Gestión Documental</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</si>
  <si>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</si>
  <si>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</si>
  <si>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</si>
  <si>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</si>
  <si>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</si>
  <si>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</si>
  <si>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</si>
  <si>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Falta de visibilidad institucional.</t>
  </si>
  <si>
    <t>Medidas administrativas a raíz de la emergencia sanitaria Covid-19. Socialización de la nueva forma de prestar el servicio en la Rama Judicial, participación en diferentes eventos virtuales.</t>
  </si>
  <si>
    <t>Políticas de austeridad de recursos asignados por el Ministerio de Hacienda que dificulta la adquisición de elementos de papelería y oficina, pago del servicios públicos u otras frente a la necesidad real.</t>
  </si>
  <si>
    <r>
      <t>Alianzas estratégicas con instituciones como Universidad Pontificia Bolivariana, Sena, Universidad de Córdoba, Instituto San Agustín, CENSA, Universidad del Sinú con el fin de fortalecer las competencias de los servidores judiciales.</t>
    </r>
    <r>
      <rPr>
        <sz val="10"/>
        <color rgb="FFFF0000"/>
        <rFont val="Arial"/>
        <family val="2"/>
      </rPr>
      <t xml:space="preserve"> </t>
    </r>
    <r>
      <rPr>
        <sz val="10"/>
        <rFont val="Arial"/>
        <family val="2"/>
      </rPr>
      <t>Acuerdo PCSJA17-10870. “Por medio del cual se reglamentan las prácticas de estudiantes universitarios en la Rama Judicial”</t>
    </r>
  </si>
  <si>
    <t>Legislación y Normatividad que modifique o afecte la prestación del servicio público de administrar Justicia</t>
  </si>
  <si>
    <t>Decretos expedidos por el gobierno nacional (806 de 2020) con el fin de implementar el uso de las tecnologías de la información y las comunicaciones en las actuaciones judiciales, agilizar los procesos judiciales y flexibilizar la atención a los usuarios del servicio de justicia, en el marco del Estado de Emergencia Económica, Social y Ecológica con el uso de internet</t>
  </si>
  <si>
    <t>Cambio del Gobierno nacional</t>
  </si>
  <si>
    <t xml:space="preserve">Implementación de buenas practicas a fin de  agilizar las actividades acorde a los nuevos cambios normativos que implica la utilización de la virtualidad para el desarrollo de las labores administrativas y judiciales
</t>
  </si>
  <si>
    <t>Económicos y Financieros( disponibilidad de capital, liquidez, mercados financieros, desempleo, competencia.)</t>
  </si>
  <si>
    <t>Falta de oportunidad en la asignación de recursos de inversión y deficiente asignación de PAC.</t>
  </si>
  <si>
    <t>Capacitaciones por parte del Ministerio de Hacienda en el programa SIIF, para mejor manejo de los recursos y los información</t>
  </si>
  <si>
    <t>Acciones Judiciales y administrativas que afectan el cumplimiento en los cronogramas de concurso de méritos, en el desarrollo de las convocatorias que realiza la Rama Judicial</t>
  </si>
  <si>
    <t>Ajuste de las actividades para garantizar el debido proceso y publicación permanante de las novedades o afectaciones a los concursos. Toma de decisiones acordes a las situaciones que son modificadas.</t>
  </si>
  <si>
    <t>Insuficiencia en variedad y cantidad de proveedores inscritos en la plataforma de Colombia Compra Eficiente, para suplir las necesidades de adquisición de bienes y servicios (Adquisición de bienes y Servicios)</t>
  </si>
  <si>
    <t>Asignación insuficiente de Recursos por parte del Ministerio de Hacienda para gastos de funcionamiento  e inversión afectando los estados financieros de la Entidad</t>
  </si>
  <si>
    <t>Sociales  y culturales ( cultura, religión, demografía, responsabilidad social, orden público.)</t>
  </si>
  <si>
    <t>Situación de alteración del Orden Publico para administrar justicia en algunos municipios</t>
  </si>
  <si>
    <t>Tecnológicos (  desarrollo digital, avances en tecnología, acceso a sistemas de información externos, gobierno en línea.</t>
  </si>
  <si>
    <t>Fallas técnicas y de conectividad en las plataformas tecnológicas de acceso a los usuarios y servidores judiciales para la consulta del servicio como tambien para actividades laborales y virtuales de formación</t>
  </si>
  <si>
    <t>Redes sociales para la comunicación de la gestión de las distintas autoridades judiciales y administrativas.</t>
  </si>
  <si>
    <t>Servicio deficiente de internet en algunos municipios.</t>
  </si>
  <si>
    <t xml:space="preserve">Digitalización de documento y expediente judicial así como de archivos de historia laboral de los servidores publicos y exservidores judiciales con el fin de agilizar el tramites de solicitudes </t>
  </si>
  <si>
    <t>Hardware, Sistema operativo y programas instalados en los equipos de computo sin  actualizar por los proveedores o cambios en los sistemas de información.</t>
  </si>
  <si>
    <t>Retrasos en el reporte de información y manejo de plataformas por la baja velocidad del Internet contratado</t>
  </si>
  <si>
    <t>Legales y reglamentarios (estándares nacionales, internacionales, regulación )</t>
  </si>
  <si>
    <t xml:space="preserve">Desconocimiento de la normatividad vigente aplicable </t>
  </si>
  <si>
    <t xml:space="preserve">Servicios publicos  deficientes prestados por los municipios </t>
  </si>
  <si>
    <t>Ambientales</t>
  </si>
  <si>
    <t>No contemplar las modificaciones en materia ambiental de acuerdo con las disposiciones legales nacionales y locales.</t>
  </si>
  <si>
    <t>Ocurrencia de fenómenos naturales (Inundación, sismo, vendavales) que pueden afectar la prestación del servicio (Gestión del Riesgo</t>
  </si>
  <si>
    <t>Realización de jornadas de concientización sobre la importancia del carácter imperativo sobre el manejo y disposición de los residuos e inservibles.</t>
  </si>
  <si>
    <t xml:space="preserve">ACTORES TEMÁTICO </t>
  </si>
  <si>
    <t xml:space="preserve">DEBILIDADES  (Factores específicos)  </t>
  </si>
  <si>
    <t xml:space="preserve">FORTALEZAS(Factores específicos) ) </t>
  </si>
  <si>
    <t>Estratégicos :(direccionamiento estratégico, planeación institucional,
liderazgo, trabajo en equipo)</t>
  </si>
  <si>
    <t>La estandarización del Plan de Acción, a traves del cual ae han establecido canales de comunicación con el ciudadano, los servidores judiciales y las entidades a través de los correos institucionales, cuenta de Instagram. Es así como, pueden los usuarios presentar vigilancias judiciales y los derechos de petición, los usuarios internos todo lo relacionado con las competencias de la Corporación.</t>
  </si>
  <si>
    <t>No existe el cargo de Coordinador del SIGCMA, el servidor judicial que asume ese rol realiza funciones de coordinador del Centro de Servicios Judiciales para los Juzgados Civiles y de Familia de Montería.</t>
  </si>
  <si>
    <t>La Rama Judicial cuenta con un sistema de gestión de calidad y Sistema de Seguridad y Salud en el Trabajo</t>
  </si>
  <si>
    <t>Se materializa el acceso a los servicios de la Seccional para que puedan presentar Peticiones, Quejas, Reclamos y Sugerencias e indagar sobre el trámite que se adelanten.</t>
  </si>
  <si>
    <t>Recursos financieros (presupuesto de funcionamiento, recursos de inversión</t>
  </si>
  <si>
    <t>La Dirección Ejecutiva de Administración Judicial no asigna la totalidad del presupuesto requerido para el buen funcionamiento de la seccional Córdoba.</t>
  </si>
  <si>
    <t>Los recursos apropiados son ejecutados de manera eficiente.</t>
  </si>
  <si>
    <t xml:space="preserve">Falta de recursos para aumentar la oferta judicial de despachos y cargos de empleados </t>
  </si>
  <si>
    <t>Se incluyó el proceso de manejo de recursos de inversión para el sistema de gestión de SST, dado que existe un rubro destinado para estas actividades.</t>
  </si>
  <si>
    <t>Personal
( competencia del personal, disponibilidad, suficiencia, seguridad
y salud ocupacional.)</t>
  </si>
  <si>
    <t>Falta de interes de algunos servidores judiciales en asisitir a las actividades de formación y capacitación</t>
  </si>
  <si>
    <t xml:space="preserve">Capacitación constante, convocando a los eventos académicos a realizar por parte de la Escuela Judicial Rodrigo Lara Bonilla en el plan de Formación Judicial continuada, poniendo a disposición de los servidores judiciales y usuarios de la Rama Judicial, todos los cursos que se realizan de manera virtual, para fortalecer a los servidores judiciales y mantener constantemente actualizados en su conocimiento, en beneficio de la administración de justicia. </t>
  </si>
  <si>
    <t>La planta de cargos del Consejo Seccional y de la Dirección Ejecutiva Seccional de Administración Judicial de Montería y despachos judiciales es insuficiente para atender de manera efectiva las necesidades de los usuarios internos y externos</t>
  </si>
  <si>
    <t>Se gestiona la creación de medidades de reordenamiento permanentes y de descongestión. Logrando en algunos casos la adopcion de medidas transitorias y permanentes.</t>
  </si>
  <si>
    <t>Desconocimiento por parte de los líderes de algunas áreas y falta de apropiación de otros empleados de los procesos y generalidades de la contratación estatal</t>
  </si>
  <si>
    <t>Existencia de programas de bienestar social que garantizan el desarrollo integral de los servidores Judiciales en tiempo de pandemia por el covid 19</t>
  </si>
  <si>
    <t xml:space="preserve">Falta de personal calificado y cualificado para realizar una adecuada supervisión de contratos, principalmente a los contratos de obra y falta de abogados que representen a la Rama Judicial - Seccional Córdoba en los proceso Judiciales </t>
  </si>
  <si>
    <t>Capacitaciones de la escuela judicial presenciales y virtuales</t>
  </si>
  <si>
    <t>Falta de capacitación de personal en la Seccional para el manejo de SECOP II (Adquisición de bienes y servicios)</t>
  </si>
  <si>
    <r>
      <t>El Distrito Judicial de Montería y Administrativo d</t>
    </r>
    <r>
      <rPr>
        <sz val="10"/>
        <color theme="1"/>
        <rFont val="Arial"/>
        <family val="2"/>
      </rPr>
      <t>e Córdoba y dependencias administrativas cuentan en su mayoria con servidores judiciales en propiedad</t>
    </r>
    <r>
      <rPr>
        <sz val="10"/>
        <rFont val="Arial"/>
        <family val="2"/>
      </rPr>
      <t xml:space="preserve"> </t>
    </r>
  </si>
  <si>
    <t>Compromiso del personal del Consejo Seccional y la Dirección Ejecutiva Seccional frente a la ejecución de las actividades asignadas</t>
  </si>
  <si>
    <t>Servidores judiciales del distrito adscritos a la red de formadores judiciales</t>
  </si>
  <si>
    <t>Ingreso de nuevos servidores judiciales por concurso de merito, el cual trae compromiso y mayor sentido de pertenencia con la Institución</t>
  </si>
  <si>
    <t>Proceso
( capacidad, diseño, ejecución, proveedores, entradas, salidas,
gestión del conocimiento)</t>
  </si>
  <si>
    <t xml:space="preserve">
Congestión judicial en algunos despachos judiciales
</t>
  </si>
  <si>
    <t>Participación activa del Consejo Seccional de la Judicatura en los distintos Comités del los cuales  es miembro y que son invitados</t>
  </si>
  <si>
    <t>Aumento de la demanda de justicia y de despachos de judiciales y por ende de servidores judiciales y la plan de personal del Consejo Seccional sigue siendo igual desde el año 2017</t>
  </si>
  <si>
    <t xml:space="preserve">Tecnológicos </t>
  </si>
  <si>
    <t>El aplicativo web de firma electrónica es utilizado en todos los despachos judiciales.</t>
  </si>
  <si>
    <t>Dotación de equipos de cómputo, escáner e impresoras en todas las oficinas de los distritos judiciales de Montería</t>
  </si>
  <si>
    <t>En todos los Municipios del Departamento de Córdoba se implementó la aplicación de gestión de procesos Justicia XXI en ambiente  web</t>
  </si>
  <si>
    <t>La nueva versión SIERJU mejora la funcionalidad para el registro de información estadística de la gestión Judicial bajo los nuevos formularios</t>
  </si>
  <si>
    <t xml:space="preserve">Documentación ( Actualización, coherencia, aplicabilidad) </t>
  </si>
  <si>
    <t>Elaboración del Plan de Adquisiciones de manera concertada con todas las Áreas de la Dirección</t>
  </si>
  <si>
    <t>Infraestructura física ( suficiencia, comodidad)</t>
  </si>
  <si>
    <t xml:space="preserve">La infraestructura física de propiedad de la Rama Judicial no es suficiente para albergar los distintos despachos judiciales que existen actualmente </t>
  </si>
  <si>
    <t xml:space="preserve">Existencia de un Plan Sectorial de Desarrollo que fija objetivos y metas para el direccionamiento estratégico de la entidad y para cada uno de los procesos del SIGCMA </t>
  </si>
  <si>
    <t>Elementos de trabajo (papel, equipos)</t>
  </si>
  <si>
    <t>Se cuenta con Manuales, procedimiento, protocolos, formatos para la operación de los procesos del SIGCMA y actividades de la Institución</t>
  </si>
  <si>
    <t>Comunicación Interna ( canales utilizados y su efectividad, flujo de la información necesaria para el desarrollo de las actividades)</t>
  </si>
  <si>
    <t>Perdida de la información de la historia laboral de los servidores judiciales con la virtualidad o por archivos mixtos (físicos y Magnéticos)</t>
  </si>
  <si>
    <t xml:space="preserve">Canales de comunicación: Correo Electrónico Institucional, Página web de la Rama Judicial,  aplicativos sigobios, Carteleras, Boletines   impresos como plegables, oficios, Circular,  Centro de Documentación Judicial- CENDOJ, adquisición de discos duros alternos. </t>
  </si>
  <si>
    <t>Percepción negativa de la rama judicial ante la sociedad</t>
  </si>
  <si>
    <t>Los tramites ante la Unidad de Registro Nacional de Abogados, los usuarios lo realizan de manera virtual por medio de la plataforma SIRNA</t>
  </si>
  <si>
    <t>Ambiental</t>
  </si>
  <si>
    <t>Desconocimiento del Plan de Gestión Ambiental que aplica para la Rama Judicial. Acuerdo PSAA14-10160</t>
  </si>
  <si>
    <t>Compromiso de la Alta Dirección, para la implementación, mantenimiento y fortalecimiento del Sistema de Gestión Ambiental y del Plan de Gestión Ambiental de la Rama Judicial.</t>
  </si>
  <si>
    <t>Otros</t>
  </si>
  <si>
    <t>Falta de manejo de las Tablas de Retención Documental por parte de los servidores judiciales</t>
  </si>
  <si>
    <t>Consejo Seccional de la Judicatura de Córdoba y Dirección Ejecutiva Seccional de Administración Judicial</t>
  </si>
  <si>
    <t>Procesos Aplicables al Consejo Seccional de la Judicatura de Córdoba y Dirección Ejecutiva Seccional de Administración Judicial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</si>
</sst>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38">
    <font>
      <sz val="11"/>
      <color theme="1"/>
      <name val="Calibri"/>
      <family val="2"/>
      <scheme val="minor"/>
    </font>
    <font>
      <sz val="11"/>
      <color rgb="FFFF0000"/>
      <name val="Calibri"/>
      <family val="2"/>
      <scheme val="minor"/>
    </font>
    <font>
      <sz val="11"/>
      <color theme="0"/>
      <name val="Calibri"/>
      <family val="2"/>
      <scheme val="minor"/>
    </font>
    <font>
      <b/>
      <sz val="16"/>
      <color theme="0"/>
      <name val="Arial Narrow"/>
      <family val="2"/>
    </font>
    <font>
      <b/>
      <sz val="22"/>
      <color theme="0"/>
      <name val="Arial Narrow"/>
      <family val="2"/>
    </font>
    <font>
      <b/>
      <sz val="22"/>
      <color theme="1"/>
      <name val="Arial"/>
      <family val="2"/>
    </font>
    <font>
      <sz val="11"/>
      <color theme="0"/>
      <name val="Arial Narrow"/>
      <family val="2"/>
    </font>
    <font>
      <sz val="11"/>
      <color theme="1"/>
      <name val="Arial Narrow"/>
      <family val="2"/>
    </font>
    <font>
      <b/>
      <sz val="14"/>
      <color theme="0"/>
      <name val="Arial Narrow"/>
      <family val="2"/>
    </font>
    <font>
      <sz val="14"/>
      <color theme="1"/>
      <name val="Arial Narrow"/>
      <family val="2"/>
    </font>
    <font>
      <b/>
      <sz val="11"/>
      <color theme="0"/>
      <name val="Arial Narrow"/>
      <family val="2"/>
    </font>
    <font>
      <sz val="10"/>
      <color theme="1"/>
      <name val="Roboto"/>
    </font>
    <font>
      <sz val="10"/>
      <name val="Calibri"/>
      <family val="2"/>
      <scheme val="minor"/>
    </font>
    <font>
      <sz val="11"/>
      <name val="Calibri"/>
      <family val="2"/>
      <scheme val="minor"/>
    </font>
    <font>
      <b/>
      <sz val="11"/>
      <color rgb="FF00B050"/>
      <name val="Calibri"/>
      <family val="2"/>
      <scheme val="minor"/>
    </font>
    <font>
      <sz val="11"/>
      <color rgb="FF00B050"/>
      <name val="Calibri"/>
      <family val="2"/>
      <scheme val="minor"/>
    </font>
    <font>
      <sz val="10"/>
      <name val="Arial"/>
      <family val="2"/>
    </font>
    <font>
      <b/>
      <sz val="11"/>
      <color theme="1"/>
      <name val="Calibri"/>
      <family val="2"/>
      <scheme val="minor"/>
    </font>
    <font>
      <b/>
      <i/>
      <sz val="16"/>
      <name val="Calibri"/>
      <family val="2"/>
      <scheme val="minor"/>
    </font>
    <font>
      <b/>
      <i/>
      <sz val="10"/>
      <color theme="1"/>
      <name val="Calibri"/>
      <family val="2"/>
      <scheme val="minor"/>
    </font>
    <font>
      <b/>
      <sz val="26"/>
      <color theme="1"/>
      <name val="Calibri"/>
      <family val="2"/>
      <scheme val="minor"/>
    </font>
    <font>
      <b/>
      <sz val="10"/>
      <color theme="0"/>
      <name val="Arial"/>
      <family val="2"/>
    </font>
    <font>
      <b/>
      <sz val="10"/>
      <color theme="1"/>
      <name val="Arial"/>
      <family val="2"/>
    </font>
    <font>
      <sz val="11"/>
      <color theme="1"/>
      <name val="Arial"/>
      <family val="2"/>
    </font>
    <font>
      <sz val="11"/>
      <color theme="0"/>
      <name val="Arial"/>
      <family val="2"/>
    </font>
    <font>
      <b/>
      <i/>
      <sz val="11"/>
      <color theme="1"/>
      <name val="Arial"/>
      <family val="2"/>
    </font>
    <font>
      <b/>
      <sz val="11"/>
      <color theme="1"/>
      <name val="Arial"/>
      <family val="2"/>
    </font>
    <font>
      <b/>
      <sz val="9"/>
      <name val="Arial"/>
      <family val="2"/>
    </font>
    <font>
      <sz val="9"/>
      <color theme="0"/>
      <name val="Arial"/>
      <family val="2"/>
    </font>
    <font>
      <sz val="9"/>
      <name val="Arial"/>
      <family val="2"/>
    </font>
    <font>
      <b/>
      <sz val="10"/>
      <color theme="0" tint="-4.9989318521683403E-2"/>
      <name val="Arial"/>
      <family val="2"/>
    </font>
    <font>
      <sz val="10"/>
      <color theme="1"/>
      <name val="Arial"/>
      <family val="2"/>
    </font>
    <font>
      <sz val="10"/>
      <color rgb="FFFF0000"/>
      <name val="Arial"/>
      <family val="2"/>
    </font>
    <font>
      <sz val="10"/>
      <color rgb="FF000000"/>
      <name val="Arial"/>
      <family val="2"/>
    </font>
    <font>
      <sz val="11"/>
      <color rgb="FF000000"/>
      <name val="Arial"/>
      <family val="2"/>
    </font>
    <font>
      <b/>
      <sz val="10"/>
      <name val="Arial"/>
      <family val="2"/>
    </font>
    <font>
      <sz val="10"/>
      <color theme="0"/>
      <name val="Arial"/>
      <family val="2"/>
    </font>
    <font>
      <sz val="11"/>
      <name val="Arial"/>
      <family val="2"/>
    </font>
  </fonts>
  <fills count="1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rgb="FFACB9CA"/>
        <bgColor indexed="64"/>
      </patternFill>
    </fill>
    <fill>
      <patternFill patternType="solid">
        <fgColor rgb="FFFFFFFF"/>
        <bgColor indexed="64"/>
      </patternFill>
    </fill>
    <fill>
      <patternFill patternType="solid">
        <fgColor rgb="FF00B0F0"/>
        <bgColor indexed="64"/>
      </patternFill>
    </fill>
    <fill>
      <patternFill patternType="solid">
        <fgColor rgb="FFFFFFFF"/>
        <bgColor rgb="FF000000"/>
      </patternFill>
    </fill>
  </fills>
  <borders count="33">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thin">
        <color indexed="64"/>
      </left>
      <right style="thin">
        <color indexed="64"/>
      </right>
      <top style="thin">
        <color indexed="64"/>
      </top>
      <bottom style="thin">
        <color indexed="64"/>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dashed">
        <color theme="9" tint="-0.24994659260841701"/>
      </left>
      <right style="dashed">
        <color theme="9" tint="-0.24994659260841701"/>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rgb="FF000000"/>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6" fillId="0" borderId="0"/>
  </cellStyleXfs>
  <cellXfs count="225">
    <xf numFmtId="0" fontId="0" fillId="0" borderId="0" xfId="0"/>
    <xf numFmtId="0" fontId="6" fillId="2" borderId="0" xfId="0" applyFont="1" applyFill="1" applyBorder="1"/>
    <xf numFmtId="0" fontId="6" fillId="0" borderId="0" xfId="0" applyFont="1" applyBorder="1"/>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2" borderId="0" xfId="0" applyFont="1" applyFill="1"/>
    <xf numFmtId="0" fontId="10" fillId="3" borderId="10" xfId="0" applyFont="1" applyFill="1" applyBorder="1" applyAlignment="1">
      <alignment horizontal="center" vertical="center" textRotation="90" wrapText="1"/>
    </xf>
    <xf numFmtId="0" fontId="10" fillId="3" borderId="10" xfId="0" applyFont="1" applyFill="1" applyBorder="1" applyAlignment="1">
      <alignment horizontal="center" vertical="center" textRotation="90"/>
    </xf>
    <xf numFmtId="0" fontId="10" fillId="3" borderId="15" xfId="0" applyFont="1" applyFill="1" applyBorder="1" applyAlignment="1">
      <alignment horizontal="center" vertical="center" textRotation="90" wrapText="1"/>
    </xf>
    <xf numFmtId="0" fontId="10" fillId="3" borderId="13" xfId="0" applyFont="1" applyFill="1" applyBorder="1" applyAlignment="1">
      <alignment horizontal="center" vertical="center" textRotation="90" wrapText="1"/>
    </xf>
    <xf numFmtId="0" fontId="10" fillId="2" borderId="0" xfId="0" applyFont="1" applyFill="1" applyBorder="1" applyAlignment="1">
      <alignment horizontal="center" vertical="center"/>
    </xf>
    <xf numFmtId="0" fontId="10" fillId="4" borderId="0" xfId="0" applyFont="1" applyFill="1" applyBorder="1" applyAlignment="1">
      <alignment horizontal="center" vertical="center"/>
    </xf>
    <xf numFmtId="0" fontId="0" fillId="0" borderId="3" xfId="0" applyBorder="1" applyAlignment="1">
      <alignment horizontal="center" vertical="center" wrapText="1"/>
    </xf>
    <xf numFmtId="0" fontId="12" fillId="0" borderId="17" xfId="0" applyFont="1" applyBorder="1" applyAlignment="1" applyProtection="1">
      <alignment horizontal="left" vertical="top" wrapText="1"/>
      <protection locked="0"/>
    </xf>
    <xf numFmtId="9" fontId="0" fillId="0" borderId="3" xfId="0" applyNumberFormat="1" applyBorder="1" applyAlignment="1">
      <alignment horizontal="center" vertical="center" wrapText="1"/>
    </xf>
    <xf numFmtId="0" fontId="2" fillId="2" borderId="0" xfId="0" applyFont="1" applyFill="1" applyBorder="1"/>
    <xf numFmtId="0" fontId="2" fillId="0" borderId="0" xfId="0" applyFont="1" applyBorder="1"/>
    <xf numFmtId="0" fontId="12" fillId="0" borderId="3" xfId="0" applyFont="1" applyBorder="1" applyAlignment="1" applyProtection="1">
      <alignment horizontal="left" vertical="top" wrapText="1"/>
      <protection locked="0"/>
    </xf>
    <xf numFmtId="0" fontId="12" fillId="0" borderId="3" xfId="0" applyFont="1" applyBorder="1" applyAlignment="1" applyProtection="1">
      <alignment vertical="top" wrapText="1"/>
      <protection locked="0"/>
    </xf>
    <xf numFmtId="0" fontId="0" fillId="0" borderId="3" xfId="0" applyBorder="1" applyAlignment="1">
      <alignment vertical="center" wrapText="1"/>
    </xf>
    <xf numFmtId="0" fontId="13" fillId="0" borderId="23"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0" fillId="0" borderId="16" xfId="0" applyBorder="1" applyAlignment="1">
      <alignment horizontal="center" vertical="center" wrapText="1"/>
    </xf>
    <xf numFmtId="0" fontId="13" fillId="0" borderId="16" xfId="0" applyFont="1" applyBorder="1" applyAlignment="1" applyProtection="1">
      <alignment horizontal="left" vertical="top" wrapText="1"/>
      <protection locked="0"/>
    </xf>
    <xf numFmtId="9" fontId="0" fillId="0" borderId="16" xfId="0" applyNumberFormat="1" applyBorder="1" applyAlignment="1">
      <alignment horizontal="center" vertical="center" wrapText="1"/>
    </xf>
    <xf numFmtId="0" fontId="0" fillId="0" borderId="3" xfId="0" applyBorder="1" applyAlignment="1">
      <alignment wrapText="1"/>
    </xf>
    <xf numFmtId="0" fontId="0" fillId="0" borderId="3" xfId="0" applyFill="1" applyBorder="1" applyAlignment="1">
      <alignment wrapText="1"/>
    </xf>
    <xf numFmtId="0" fontId="0" fillId="0" borderId="3" xfId="0" applyFill="1" applyBorder="1" applyAlignment="1">
      <alignment vertical="center" wrapText="1"/>
    </xf>
    <xf numFmtId="0" fontId="16" fillId="0" borderId="3" xfId="1" applyFont="1" applyBorder="1" applyAlignment="1" applyProtection="1">
      <alignment horizontal="center" vertical="center" wrapText="1"/>
      <protection locked="0"/>
    </xf>
    <xf numFmtId="0" fontId="7" fillId="2" borderId="0" xfId="0" applyFont="1" applyFill="1" applyAlignment="1">
      <alignment horizontal="left" vertical="center"/>
    </xf>
    <xf numFmtId="0" fontId="10" fillId="3" borderId="10" xfId="0" applyFont="1" applyFill="1" applyBorder="1" applyAlignment="1">
      <alignment horizontal="center" vertical="center" textRotation="90" wrapText="1"/>
    </xf>
    <xf numFmtId="0" fontId="10" fillId="3" borderId="15" xfId="0" applyFont="1" applyFill="1" applyBorder="1" applyAlignment="1">
      <alignment horizontal="center" vertical="center" textRotation="90" wrapText="1"/>
    </xf>
    <xf numFmtId="0" fontId="10" fillId="3" borderId="13" xfId="0" applyFont="1" applyFill="1" applyBorder="1" applyAlignment="1">
      <alignment horizontal="center" vertical="center" textRotation="90" wrapText="1"/>
    </xf>
    <xf numFmtId="0" fontId="0" fillId="0" borderId="3" xfId="0" applyBorder="1" applyAlignment="1">
      <alignment horizontal="center" vertical="center" wrapText="1"/>
    </xf>
    <xf numFmtId="9" fontId="0" fillId="0" borderId="16" xfId="0" applyNumberFormat="1" applyBorder="1" applyAlignment="1">
      <alignment horizontal="center" vertical="center" wrapText="1"/>
    </xf>
    <xf numFmtId="9" fontId="0" fillId="0" borderId="3" xfId="0" applyNumberFormat="1" applyBorder="1" applyAlignment="1">
      <alignment horizontal="center" vertical="center" wrapText="1"/>
    </xf>
    <xf numFmtId="0" fontId="0" fillId="0" borderId="16" xfId="0" applyBorder="1" applyAlignment="1">
      <alignment horizontal="center" vertical="center" wrapText="1"/>
    </xf>
    <xf numFmtId="0" fontId="19" fillId="0" borderId="0" xfId="0" applyFont="1" applyAlignment="1">
      <alignment horizontal="center"/>
    </xf>
    <xf numFmtId="0" fontId="17" fillId="0" borderId="0" xfId="0" applyFont="1" applyAlignment="1">
      <alignment horizontal="center"/>
    </xf>
    <xf numFmtId="0" fontId="21" fillId="3" borderId="0" xfId="0" applyFont="1" applyFill="1" applyAlignment="1" applyProtection="1">
      <alignment horizontal="left" vertical="center" wrapText="1"/>
      <protection locked="0"/>
    </xf>
    <xf numFmtId="0" fontId="23" fillId="0" borderId="0" xfId="0" applyFont="1"/>
    <xf numFmtId="0" fontId="22" fillId="0" borderId="0" xfId="0" applyFont="1" applyAlignment="1" applyProtection="1">
      <alignment horizontal="left" vertical="center"/>
      <protection locked="0"/>
    </xf>
    <xf numFmtId="0" fontId="21"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22" fillId="5" borderId="0" xfId="0" applyFont="1" applyFill="1" applyAlignment="1" applyProtection="1">
      <alignment vertical="center" wrapText="1"/>
      <protection locked="0"/>
    </xf>
    <xf numFmtId="0" fontId="0" fillId="0" borderId="0" xfId="0" applyAlignment="1">
      <alignment horizontal="left"/>
    </xf>
    <xf numFmtId="0" fontId="21" fillId="3" borderId="0" xfId="0" applyFont="1" applyFill="1" applyAlignment="1" applyProtection="1">
      <alignment vertical="center" wrapText="1"/>
      <protection locked="0"/>
    </xf>
    <xf numFmtId="0" fontId="23" fillId="0" borderId="0" xfId="0" applyFont="1" applyBorder="1" applyAlignment="1" applyProtection="1">
      <protection locked="0"/>
    </xf>
    <xf numFmtId="0" fontId="26" fillId="0" borderId="0" xfId="0" applyFont="1" applyBorder="1" applyAlignment="1" applyProtection="1">
      <alignment vertical="center"/>
      <protection locked="0"/>
    </xf>
    <xf numFmtId="0" fontId="25" fillId="0" borderId="0" xfId="0" applyFont="1" applyBorder="1" applyAlignment="1" applyProtection="1">
      <alignment horizontal="center" vertical="center"/>
      <protection locked="0"/>
    </xf>
    <xf numFmtId="0" fontId="22" fillId="6" borderId="0" xfId="0" applyFont="1" applyFill="1" applyAlignment="1" applyProtection="1">
      <alignment horizontal="left" vertical="center"/>
      <protection locked="0"/>
    </xf>
    <xf numFmtId="0" fontId="24" fillId="7" borderId="0" xfId="0" applyFont="1" applyFill="1" applyAlignment="1" applyProtection="1">
      <alignment horizontal="center" vertical="center" wrapText="1"/>
      <protection locked="0"/>
    </xf>
    <xf numFmtId="0" fontId="22" fillId="0" borderId="0" xfId="0" applyFont="1" applyFill="1" applyAlignment="1" applyProtection="1">
      <alignment horizontal="left" vertical="center"/>
      <protection locked="0"/>
    </xf>
    <xf numFmtId="0" fontId="21" fillId="0" borderId="0"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23" fillId="0" borderId="0" xfId="0" applyFont="1" applyFill="1"/>
    <xf numFmtId="0" fontId="22" fillId="6" borderId="0" xfId="0" applyFont="1" applyFill="1" applyAlignment="1" applyProtection="1">
      <alignment horizontal="left" vertical="center" wrapText="1"/>
      <protection locked="0"/>
    </xf>
    <xf numFmtId="0" fontId="22" fillId="0" borderId="0" xfId="0" applyFont="1" applyBorder="1" applyAlignment="1" applyProtection="1">
      <alignment horizontal="left"/>
      <protection locked="0"/>
    </xf>
    <xf numFmtId="0" fontId="23" fillId="0" borderId="0" xfId="0" applyFont="1" applyAlignment="1" applyProtection="1">
      <alignment horizontal="center" vertical="center"/>
      <protection locked="0"/>
    </xf>
    <xf numFmtId="0" fontId="31" fillId="0" borderId="0" xfId="0" applyFont="1"/>
    <xf numFmtId="0" fontId="22" fillId="8" borderId="3" xfId="0" applyFont="1" applyFill="1" applyBorder="1" applyAlignment="1">
      <alignment horizontal="center" vertical="top" wrapText="1" readingOrder="1"/>
    </xf>
    <xf numFmtId="0" fontId="22" fillId="8" borderId="3" xfId="0" applyFont="1" applyFill="1" applyBorder="1" applyAlignment="1">
      <alignment horizontal="center" vertical="center" wrapText="1" readingOrder="1"/>
    </xf>
    <xf numFmtId="0" fontId="31" fillId="8" borderId="0" xfId="0" applyFont="1" applyFill="1"/>
    <xf numFmtId="0" fontId="22" fillId="6" borderId="3" xfId="0" applyFont="1" applyFill="1" applyBorder="1" applyAlignment="1">
      <alignment horizontal="center" vertical="top" wrapText="1" readingOrder="1"/>
    </xf>
    <xf numFmtId="0" fontId="22" fillId="6" borderId="3" xfId="0" applyFont="1" applyFill="1" applyBorder="1" applyAlignment="1">
      <alignment horizontal="center" vertical="center" wrapText="1" readingOrder="1"/>
    </xf>
    <xf numFmtId="0" fontId="16" fillId="0" borderId="3" xfId="0" applyFont="1" applyBorder="1" applyAlignment="1">
      <alignment horizontal="center" vertical="center" wrapText="1" readingOrder="1"/>
    </xf>
    <xf numFmtId="0" fontId="16" fillId="0" borderId="3" xfId="0" applyFont="1" applyBorder="1" applyAlignment="1">
      <alignment vertical="center" wrapText="1"/>
    </xf>
    <xf numFmtId="0" fontId="16" fillId="0" borderId="3" xfId="0" applyFont="1" applyFill="1" applyBorder="1" applyAlignment="1">
      <alignment horizontal="center" vertical="center" wrapText="1" readingOrder="1"/>
    </xf>
    <xf numFmtId="0" fontId="16" fillId="0" borderId="3" xfId="0" applyFont="1" applyFill="1" applyBorder="1" applyAlignment="1">
      <alignment vertical="top" wrapText="1"/>
    </xf>
    <xf numFmtId="0" fontId="16" fillId="0" borderId="3" xfId="0" applyFont="1" applyFill="1" applyBorder="1" applyAlignment="1">
      <alignment vertical="center" wrapText="1"/>
    </xf>
    <xf numFmtId="0" fontId="16" fillId="0" borderId="0" xfId="0" applyFont="1" applyFill="1"/>
    <xf numFmtId="0" fontId="16" fillId="0" borderId="0" xfId="0" applyFont="1" applyFill="1" applyAlignment="1">
      <alignment wrapText="1"/>
    </xf>
    <xf numFmtId="0" fontId="16" fillId="0" borderId="16" xfId="0" applyFont="1" applyBorder="1" applyAlignment="1">
      <alignment horizontal="left" vertical="center" wrapText="1" readingOrder="1"/>
    </xf>
    <xf numFmtId="0" fontId="16" fillId="0" borderId="0" xfId="0" applyFont="1" applyBorder="1" applyAlignment="1">
      <alignment horizontal="center" vertical="center" wrapText="1" readingOrder="1"/>
    </xf>
    <xf numFmtId="0" fontId="16" fillId="0" borderId="0" xfId="0" applyFont="1" applyAlignment="1">
      <alignment horizontal="center" vertical="center" readingOrder="1"/>
    </xf>
    <xf numFmtId="0" fontId="16" fillId="0" borderId="3" xfId="0" applyFont="1" applyFill="1" applyBorder="1" applyAlignment="1">
      <alignment horizontal="center"/>
    </xf>
    <xf numFmtId="0" fontId="16" fillId="0" borderId="3" xfId="0" applyFont="1" applyFill="1" applyBorder="1"/>
    <xf numFmtId="0" fontId="31" fillId="0" borderId="0" xfId="0" applyFont="1" applyAlignment="1">
      <alignment wrapText="1"/>
    </xf>
    <xf numFmtId="0" fontId="33" fillId="0" borderId="3" xfId="0" applyFont="1" applyFill="1" applyBorder="1" applyAlignment="1">
      <alignment wrapText="1"/>
    </xf>
    <xf numFmtId="0" fontId="16" fillId="0" borderId="25" xfId="0" applyFont="1" applyBorder="1" applyAlignment="1">
      <alignment horizontal="center" vertical="center" wrapText="1" readingOrder="1"/>
    </xf>
    <xf numFmtId="0" fontId="33" fillId="0" borderId="25" xfId="0" applyFont="1" applyFill="1" applyBorder="1" applyAlignment="1">
      <alignment wrapText="1"/>
    </xf>
    <xf numFmtId="0" fontId="16" fillId="0" borderId="25" xfId="0" applyFont="1" applyFill="1" applyBorder="1" applyAlignment="1">
      <alignment horizontal="center" vertical="center" wrapText="1" readingOrder="1"/>
    </xf>
    <xf numFmtId="0" fontId="16" fillId="0" borderId="25" xfId="0" applyFont="1" applyFill="1" applyBorder="1" applyAlignment="1">
      <alignment vertical="center" wrapText="1"/>
    </xf>
    <xf numFmtId="0" fontId="34" fillId="9" borderId="25" xfId="0" applyFont="1" applyFill="1" applyBorder="1" applyAlignment="1">
      <alignment horizontal="center" wrapText="1" readingOrder="1"/>
    </xf>
    <xf numFmtId="0" fontId="33" fillId="0" borderId="25" xfId="0" applyFont="1" applyFill="1" applyBorder="1" applyAlignment="1">
      <alignment horizontal="center" wrapText="1" readingOrder="1"/>
    </xf>
    <xf numFmtId="0" fontId="16" fillId="0" borderId="25" xfId="0" applyFont="1" applyFill="1" applyBorder="1" applyAlignment="1">
      <alignment wrapText="1"/>
    </xf>
    <xf numFmtId="0" fontId="34" fillId="9" borderId="27" xfId="0" applyFont="1" applyFill="1" applyBorder="1" applyAlignment="1">
      <alignment horizontal="center" wrapText="1" readingOrder="1"/>
    </xf>
    <xf numFmtId="0" fontId="33" fillId="0" borderId="27" xfId="0" applyFont="1" applyFill="1" applyBorder="1" applyAlignment="1">
      <alignment wrapText="1"/>
    </xf>
    <xf numFmtId="0" fontId="33" fillId="0" borderId="27" xfId="0" applyFont="1" applyFill="1" applyBorder="1" applyAlignment="1">
      <alignment horizontal="center" wrapText="1" readingOrder="1"/>
    </xf>
    <xf numFmtId="0" fontId="16" fillId="0" borderId="27" xfId="0" applyFont="1" applyFill="1" applyBorder="1" applyAlignment="1">
      <alignment wrapText="1"/>
    </xf>
    <xf numFmtId="0" fontId="34" fillId="9" borderId="20" xfId="0" applyFont="1" applyFill="1" applyBorder="1" applyAlignment="1">
      <alignment horizontal="left" vertical="center" wrapText="1"/>
    </xf>
    <xf numFmtId="0" fontId="35" fillId="10" borderId="24" xfId="0" applyFont="1" applyFill="1" applyBorder="1" applyAlignment="1">
      <alignment horizontal="center" vertical="top" wrapText="1" readingOrder="1"/>
    </xf>
    <xf numFmtId="0" fontId="35" fillId="10" borderId="25" xfId="0" applyFont="1" applyFill="1" applyBorder="1" applyAlignment="1">
      <alignment horizontal="center" vertical="top" wrapText="1" readingOrder="1"/>
    </xf>
    <xf numFmtId="0" fontId="35" fillId="10" borderId="3" xfId="0" applyFont="1" applyFill="1" applyBorder="1" applyAlignment="1">
      <alignment horizontal="center" vertical="top" wrapText="1" readingOrder="1"/>
    </xf>
    <xf numFmtId="0" fontId="33" fillId="0" borderId="17" xfId="0" applyFont="1" applyFill="1" applyBorder="1" applyAlignment="1">
      <alignment wrapText="1" readingOrder="1"/>
    </xf>
    <xf numFmtId="0" fontId="16" fillId="0" borderId="3" xfId="0" applyFont="1" applyBorder="1" applyAlignment="1">
      <alignment horizontal="center" vertical="top" wrapText="1" readingOrder="1"/>
    </xf>
    <xf numFmtId="0" fontId="16" fillId="0" borderId="3" xfId="0" applyFont="1" applyFill="1" applyBorder="1" applyAlignment="1">
      <alignment horizontal="left" vertical="top" wrapText="1" readingOrder="1"/>
    </xf>
    <xf numFmtId="0" fontId="33" fillId="0" borderId="21" xfId="0" applyFont="1" applyFill="1" applyBorder="1" applyAlignment="1">
      <alignment wrapText="1" readingOrder="1"/>
    </xf>
    <xf numFmtId="0" fontId="16" fillId="0" borderId="3" xfId="0" applyFont="1" applyFill="1" applyBorder="1" applyAlignment="1">
      <alignment vertical="top" wrapText="1" readingOrder="1"/>
    </xf>
    <xf numFmtId="0" fontId="16" fillId="0" borderId="3" xfId="0" applyFont="1" applyFill="1" applyBorder="1" applyAlignment="1">
      <alignment horizontal="center" vertical="top" wrapText="1" readingOrder="1"/>
    </xf>
    <xf numFmtId="0" fontId="36" fillId="0" borderId="0" xfId="0" applyFont="1"/>
    <xf numFmtId="0" fontId="16" fillId="0" borderId="3" xfId="0" applyFont="1" applyBorder="1" applyAlignment="1">
      <alignment horizontal="center" vertical="center" wrapText="1"/>
    </xf>
    <xf numFmtId="0" fontId="16" fillId="0" borderId="3" xfId="0" applyFont="1" applyFill="1" applyBorder="1" applyAlignment="1">
      <alignment horizontal="left" vertical="center" wrapText="1"/>
    </xf>
    <xf numFmtId="0" fontId="33" fillId="0" borderId="29" xfId="0" applyFont="1" applyFill="1" applyBorder="1" applyAlignment="1">
      <alignment wrapText="1"/>
    </xf>
    <xf numFmtId="0" fontId="16" fillId="0" borderId="21" xfId="0" applyFont="1" applyBorder="1" applyAlignment="1">
      <alignment horizontal="center" vertical="center" wrapText="1" readingOrder="1"/>
    </xf>
    <xf numFmtId="0" fontId="16" fillId="0" borderId="3" xfId="0" applyFont="1" applyBorder="1" applyAlignment="1">
      <alignment horizontal="left" vertical="center" wrapText="1" readingOrder="1"/>
    </xf>
    <xf numFmtId="0" fontId="16" fillId="0" borderId="21" xfId="0" applyFont="1" applyBorder="1" applyAlignment="1">
      <alignment horizontal="left" vertical="center" wrapText="1" readingOrder="1"/>
    </xf>
    <xf numFmtId="0" fontId="16" fillId="0" borderId="3" xfId="0" applyFont="1" applyBorder="1" applyAlignment="1">
      <alignment horizontal="left" vertical="center" wrapText="1"/>
    </xf>
    <xf numFmtId="0" fontId="34" fillId="11" borderId="30" xfId="0" applyFont="1" applyFill="1" applyBorder="1" applyAlignment="1">
      <alignment wrapText="1"/>
    </xf>
    <xf numFmtId="0" fontId="33" fillId="11" borderId="31" xfId="0" applyFont="1" applyFill="1" applyBorder="1" applyAlignment="1">
      <alignment horizontal="center" vertical="center" wrapText="1" readingOrder="1"/>
    </xf>
    <xf numFmtId="0" fontId="33" fillId="0" borderId="31" xfId="0" applyFont="1" applyFill="1" applyBorder="1" applyAlignment="1">
      <alignment wrapText="1"/>
    </xf>
    <xf numFmtId="0" fontId="33" fillId="0" borderId="32" xfId="0" applyFont="1" applyFill="1" applyBorder="1" applyAlignment="1">
      <alignment wrapText="1" readingOrder="1"/>
    </xf>
    <xf numFmtId="0" fontId="16" fillId="0" borderId="3" xfId="0" applyFont="1" applyFill="1" applyBorder="1" applyAlignment="1">
      <alignment wrapText="1"/>
    </xf>
    <xf numFmtId="0" fontId="37" fillId="0" borderId="0" xfId="0" applyFont="1" applyAlignment="1">
      <alignment horizontal="left"/>
    </xf>
    <xf numFmtId="0" fontId="37" fillId="0" borderId="0" xfId="0" applyFont="1" applyAlignment="1">
      <alignment horizontal="center"/>
    </xf>
    <xf numFmtId="0" fontId="37" fillId="0" borderId="0" xfId="0" applyFont="1"/>
    <xf numFmtId="0" fontId="23" fillId="0" borderId="0" xfId="0" applyFont="1" applyAlignment="1">
      <alignment horizontal="left"/>
    </xf>
    <xf numFmtId="0" fontId="23" fillId="0" borderId="0" xfId="0" applyFont="1" applyAlignment="1">
      <alignment horizontal="center"/>
    </xf>
    <xf numFmtId="0" fontId="22" fillId="5" borderId="0" xfId="0" applyFont="1" applyFill="1" applyAlignment="1" applyProtection="1">
      <alignment horizontal="center" vertical="center" wrapText="1"/>
      <protection locked="0"/>
    </xf>
    <xf numFmtId="164" fontId="22" fillId="5" borderId="0" xfId="0" applyNumberFormat="1" applyFont="1" applyFill="1" applyAlignment="1" applyProtection="1">
      <alignment horizontal="center" vertical="center" wrapText="1"/>
      <protection locked="0"/>
    </xf>
    <xf numFmtId="0" fontId="18" fillId="0" borderId="0" xfId="0" applyFont="1" applyAlignment="1">
      <alignment horizontal="center" wrapText="1"/>
    </xf>
    <xf numFmtId="0" fontId="20" fillId="0" borderId="0" xfId="0" applyFont="1" applyAlignment="1">
      <alignment horizontal="center"/>
    </xf>
    <xf numFmtId="0" fontId="22" fillId="5" borderId="0" xfId="0" applyFont="1" applyFill="1" applyAlignment="1" applyProtection="1">
      <alignment horizontal="center" vertical="center"/>
      <protection locked="0"/>
    </xf>
    <xf numFmtId="0" fontId="16" fillId="0" borderId="16" xfId="0" applyFont="1" applyBorder="1" applyAlignment="1">
      <alignment horizontal="center" vertical="center" wrapText="1" readingOrder="1"/>
    </xf>
    <xf numFmtId="0" fontId="16" fillId="0" borderId="19" xfId="0" applyFont="1" applyBorder="1" applyAlignment="1">
      <alignment horizontal="center" vertical="center" wrapText="1" readingOrder="1"/>
    </xf>
    <xf numFmtId="0" fontId="16" fillId="0" borderId="21" xfId="0" applyFont="1" applyBorder="1" applyAlignment="1">
      <alignment horizontal="center" vertical="center" wrapText="1" readingOrder="1"/>
    </xf>
    <xf numFmtId="0" fontId="25" fillId="0" borderId="0" xfId="0" applyFont="1" applyBorder="1" applyAlignment="1" applyProtection="1">
      <alignment horizontal="center" vertical="center"/>
      <protection locked="0"/>
    </xf>
    <xf numFmtId="0" fontId="21" fillId="7" borderId="0" xfId="0" applyFont="1" applyFill="1" applyBorder="1" applyAlignment="1" applyProtection="1">
      <alignment horizontal="center" vertical="center" wrapText="1"/>
      <protection locked="0"/>
    </xf>
    <xf numFmtId="0" fontId="21" fillId="7" borderId="0" xfId="0" applyFont="1" applyFill="1" applyBorder="1" applyAlignment="1" applyProtection="1">
      <alignment horizontal="center" vertical="center"/>
      <protection locked="0"/>
    </xf>
    <xf numFmtId="0" fontId="27" fillId="5" borderId="3" xfId="0" applyFont="1" applyFill="1" applyBorder="1" applyAlignment="1" applyProtection="1">
      <alignment horizontal="center" vertical="center"/>
      <protection locked="0"/>
    </xf>
    <xf numFmtId="0" fontId="27" fillId="5" borderId="24" xfId="0" applyFont="1" applyFill="1" applyBorder="1" applyAlignment="1" applyProtection="1">
      <alignment horizontal="center" vertical="center"/>
      <protection locked="0"/>
    </xf>
    <xf numFmtId="0" fontId="27" fillId="5" borderId="25" xfId="0" applyFont="1" applyFill="1" applyBorder="1" applyAlignment="1" applyProtection="1">
      <alignment horizontal="center" vertical="center"/>
      <protection locked="0"/>
    </xf>
    <xf numFmtId="0" fontId="28" fillId="0" borderId="3" xfId="0" applyFont="1" applyFill="1" applyBorder="1" applyAlignment="1" applyProtection="1">
      <alignment horizontal="left" vertical="center" wrapText="1"/>
      <protection locked="0"/>
    </xf>
    <xf numFmtId="0" fontId="28" fillId="0" borderId="3" xfId="0" applyFont="1" applyFill="1" applyBorder="1" applyAlignment="1" applyProtection="1">
      <alignment horizontal="left" vertical="center"/>
      <protection locked="0"/>
    </xf>
    <xf numFmtId="0" fontId="29" fillId="0" borderId="24" xfId="0" applyFont="1" applyFill="1" applyBorder="1" applyAlignment="1" applyProtection="1">
      <alignment horizontal="left" vertical="center" wrapText="1"/>
      <protection locked="0"/>
    </xf>
    <xf numFmtId="0" fontId="29" fillId="0" borderId="25" xfId="0" applyFont="1" applyFill="1" applyBorder="1" applyAlignment="1" applyProtection="1">
      <alignment horizontal="left" vertical="center" wrapText="1"/>
      <protection locked="0"/>
    </xf>
    <xf numFmtId="0" fontId="22" fillId="0" borderId="26" xfId="0" applyFont="1" applyBorder="1" applyAlignment="1" applyProtection="1">
      <alignment horizontal="center"/>
      <protection locked="0"/>
    </xf>
    <xf numFmtId="0" fontId="22" fillId="0" borderId="27" xfId="0" applyFont="1" applyBorder="1" applyAlignment="1" applyProtection="1">
      <alignment horizontal="center"/>
      <protection locked="0"/>
    </xf>
    <xf numFmtId="0" fontId="30" fillId="3" borderId="3" xfId="0" applyFont="1" applyFill="1" applyBorder="1" applyAlignment="1">
      <alignment horizontal="center" vertical="top" wrapText="1" readingOrder="1"/>
    </xf>
    <xf numFmtId="0" fontId="16" fillId="0" borderId="16" xfId="0" applyFont="1" applyBorder="1" applyAlignment="1">
      <alignment horizontal="left" vertical="center" wrapText="1" readingOrder="1"/>
    </xf>
    <xf numFmtId="0" fontId="16" fillId="0" borderId="19" xfId="0" applyFont="1" applyBorder="1" applyAlignment="1">
      <alignment horizontal="left" vertical="center" wrapText="1" readingOrder="1"/>
    </xf>
    <xf numFmtId="0" fontId="16" fillId="0" borderId="21" xfId="0" applyFont="1" applyBorder="1" applyAlignment="1">
      <alignment horizontal="left" vertical="center" wrapText="1" readingOrder="1"/>
    </xf>
    <xf numFmtId="0" fontId="34" fillId="9" borderId="16" xfId="0" applyFont="1" applyFill="1" applyBorder="1" applyAlignment="1">
      <alignment horizontal="left" vertical="center" wrapText="1"/>
    </xf>
    <xf numFmtId="0" fontId="34" fillId="9" borderId="19" xfId="0" applyFont="1" applyFill="1" applyBorder="1" applyAlignment="1">
      <alignment horizontal="left" vertical="center" wrapText="1"/>
    </xf>
    <xf numFmtId="0" fontId="34" fillId="9" borderId="28" xfId="0" applyFont="1" applyFill="1" applyBorder="1" applyAlignment="1">
      <alignment horizontal="left" vertical="center" wrapText="1"/>
    </xf>
    <xf numFmtId="0" fontId="16" fillId="0" borderId="16" xfId="0" applyFont="1" applyBorder="1" applyAlignment="1">
      <alignment horizontal="center" vertical="top" wrapText="1" readingOrder="1"/>
    </xf>
    <xf numFmtId="0" fontId="16" fillId="0" borderId="19" xfId="0" applyFont="1" applyBorder="1" applyAlignment="1">
      <alignment horizontal="center" vertical="top" wrapText="1" readingOrder="1"/>
    </xf>
    <xf numFmtId="0" fontId="16" fillId="0" borderId="21" xfId="0" applyFont="1" applyBorder="1" applyAlignment="1">
      <alignment horizontal="center" vertical="top" wrapText="1" readingOrder="1"/>
    </xf>
    <xf numFmtId="0" fontId="8" fillId="3" borderId="6" xfId="0" applyFont="1" applyFill="1" applyBorder="1" applyAlignment="1">
      <alignment horizontal="left" vertical="center"/>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0" xfId="0" applyFont="1" applyFill="1" applyBorder="1" applyAlignment="1">
      <alignment horizontal="center" vertical="center"/>
    </xf>
    <xf numFmtId="0" fontId="5" fillId="2" borderId="3" xfId="0" applyFont="1" applyFill="1" applyBorder="1" applyAlignment="1">
      <alignment horizontal="center" vertical="center"/>
    </xf>
    <xf numFmtId="0" fontId="9" fillId="2" borderId="6"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7" fillId="2" borderId="0" xfId="0" applyFont="1" applyFill="1" applyAlignment="1">
      <alignment horizontal="left"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textRotation="1"/>
    </xf>
    <xf numFmtId="0" fontId="10" fillId="3" borderId="13" xfId="0" applyFont="1" applyFill="1" applyBorder="1" applyAlignment="1">
      <alignment horizontal="center" vertical="center" textRotation="1"/>
    </xf>
    <xf numFmtId="0" fontId="10" fillId="3" borderId="10"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10" xfId="0" applyFont="1" applyFill="1" applyBorder="1" applyAlignment="1">
      <alignment horizontal="center" vertical="center" textRotation="90" wrapText="1"/>
    </xf>
    <xf numFmtId="0" fontId="10" fillId="3" borderId="15" xfId="0" applyFont="1" applyFill="1" applyBorder="1" applyAlignment="1">
      <alignment horizontal="center" vertical="center" textRotation="90" wrapText="1"/>
    </xf>
    <xf numFmtId="0" fontId="10" fillId="3" borderId="11" xfId="0" applyFont="1" applyFill="1" applyBorder="1" applyAlignment="1">
      <alignment horizontal="center" vertical="center" textRotation="90" wrapText="1"/>
    </xf>
    <xf numFmtId="0" fontId="10" fillId="3" borderId="13" xfId="0" applyFont="1" applyFill="1" applyBorder="1" applyAlignment="1">
      <alignment horizontal="center" vertical="center" textRotation="90" wrapText="1"/>
    </xf>
    <xf numFmtId="0" fontId="0" fillId="0" borderId="3" xfId="0"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3" xfId="0" applyBorder="1" applyAlignment="1">
      <alignment horizontal="left" vertical="center" wrapText="1"/>
    </xf>
    <xf numFmtId="9" fontId="0" fillId="0" borderId="16" xfId="0" applyNumberFormat="1" applyBorder="1" applyAlignment="1">
      <alignment horizontal="center" vertical="center" wrapText="1"/>
    </xf>
    <xf numFmtId="9" fontId="0" fillId="0" borderId="19" xfId="0" applyNumberFormat="1" applyBorder="1" applyAlignment="1">
      <alignment horizontal="center" vertical="center" wrapText="1"/>
    </xf>
    <xf numFmtId="9" fontId="0" fillId="0" borderId="21" xfId="0" applyNumberFormat="1" applyBorder="1" applyAlignment="1">
      <alignment horizontal="center" vertical="center" wrapText="1"/>
    </xf>
    <xf numFmtId="0" fontId="11" fillId="0" borderId="3" xfId="0" applyFont="1" applyBorder="1" applyAlignment="1">
      <alignment horizontal="center" vertical="center" wrapText="1"/>
    </xf>
    <xf numFmtId="9" fontId="0" fillId="0" borderId="3" xfId="0" applyNumberFormat="1" applyBorder="1" applyAlignment="1">
      <alignment horizontal="center" vertical="center" wrapText="1"/>
    </xf>
    <xf numFmtId="0" fontId="0" fillId="0" borderId="3" xfId="0" applyBorder="1" applyAlignment="1">
      <alignment horizontal="center" vertical="center"/>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14" fontId="0" fillId="0" borderId="16" xfId="0" applyNumberFormat="1" applyBorder="1" applyAlignment="1">
      <alignment horizontal="center" vertical="center" wrapText="1"/>
    </xf>
    <xf numFmtId="0" fontId="11" fillId="0" borderId="16" xfId="0" applyFont="1" applyBorder="1" applyAlignment="1">
      <alignment horizontal="center" vertical="center" wrapText="1"/>
    </xf>
    <xf numFmtId="0" fontId="0" fillId="0" borderId="16" xfId="0" applyBorder="1" applyAlignment="1">
      <alignment horizontal="center" wrapText="1"/>
    </xf>
    <xf numFmtId="0" fontId="0" fillId="0" borderId="19" xfId="0" applyBorder="1" applyAlignment="1">
      <alignment horizontal="center" wrapText="1"/>
    </xf>
    <xf numFmtId="0" fontId="0" fillId="0" borderId="21" xfId="0" applyBorder="1" applyAlignment="1">
      <alignment horizontal="center" wrapText="1"/>
    </xf>
    <xf numFmtId="0" fontId="0" fillId="0" borderId="16"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14" fillId="0" borderId="16" xfId="0" applyFont="1" applyBorder="1" applyAlignment="1">
      <alignment horizontal="left" vertical="center" wrapText="1"/>
    </xf>
    <xf numFmtId="0" fontId="13" fillId="0" borderId="16" xfId="0" applyFont="1" applyBorder="1" applyAlignment="1">
      <alignment horizontal="left" vertical="center" wrapText="1"/>
    </xf>
    <xf numFmtId="0" fontId="13" fillId="0" borderId="19" xfId="0" applyFont="1" applyBorder="1" applyAlignment="1">
      <alignment horizontal="left" vertical="center" wrapText="1"/>
    </xf>
    <xf numFmtId="0" fontId="13" fillId="0" borderId="21" xfId="0" applyFont="1" applyBorder="1" applyAlignment="1">
      <alignment horizontal="left" vertical="center" wrapText="1"/>
    </xf>
    <xf numFmtId="0" fontId="13" fillId="0" borderId="3"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cellXfs>
  <cellStyles count="2">
    <cellStyle name="Normal" xfId="0" builtinId="0"/>
    <cellStyle name="Normal 2" xfId="1" xr:uid="{00000000-0005-0000-0000-000001000000}"/>
  </cellStyles>
  <dxfs count="6979">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8.xml"/><Relationship Id="rId21" Type="http://schemas.openxmlformats.org/officeDocument/2006/relationships/externalLink" Target="externalLinks/externalLink3.xml"/><Relationship Id="rId42" Type="http://schemas.openxmlformats.org/officeDocument/2006/relationships/externalLink" Target="externalLinks/externalLink24.xml"/><Relationship Id="rId47" Type="http://schemas.openxmlformats.org/officeDocument/2006/relationships/externalLink" Target="externalLinks/externalLink29.xml"/><Relationship Id="rId63" Type="http://schemas.openxmlformats.org/officeDocument/2006/relationships/externalLink" Target="externalLinks/externalLink45.xml"/><Relationship Id="rId68" Type="http://schemas.openxmlformats.org/officeDocument/2006/relationships/externalLink" Target="externalLinks/externalLink50.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1.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externalLink" Target="externalLinks/externalLink22.xml"/><Relationship Id="rId45" Type="http://schemas.openxmlformats.org/officeDocument/2006/relationships/externalLink" Target="externalLinks/externalLink27.xml"/><Relationship Id="rId53" Type="http://schemas.openxmlformats.org/officeDocument/2006/relationships/externalLink" Target="externalLinks/externalLink35.xml"/><Relationship Id="rId58" Type="http://schemas.openxmlformats.org/officeDocument/2006/relationships/externalLink" Target="externalLinks/externalLink40.xml"/><Relationship Id="rId66" Type="http://schemas.openxmlformats.org/officeDocument/2006/relationships/externalLink" Target="externalLinks/externalLink48.xml"/><Relationship Id="rId5" Type="http://schemas.openxmlformats.org/officeDocument/2006/relationships/worksheet" Target="worksheets/sheet5.xml"/><Relationship Id="rId61" Type="http://schemas.openxmlformats.org/officeDocument/2006/relationships/externalLink" Target="externalLinks/externalLink43.xml"/><Relationship Id="rId19" Type="http://schemas.openxmlformats.org/officeDocument/2006/relationships/externalLink" Target="externalLinks/externalLink1.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externalLink" Target="externalLinks/externalLink25.xml"/><Relationship Id="rId48" Type="http://schemas.openxmlformats.org/officeDocument/2006/relationships/externalLink" Target="externalLinks/externalLink30.xml"/><Relationship Id="rId56" Type="http://schemas.openxmlformats.org/officeDocument/2006/relationships/externalLink" Target="externalLinks/externalLink38.xml"/><Relationship Id="rId64" Type="http://schemas.openxmlformats.org/officeDocument/2006/relationships/externalLink" Target="externalLinks/externalLink46.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33.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externalLink" Target="externalLinks/externalLink28.xml"/><Relationship Id="rId59" Type="http://schemas.openxmlformats.org/officeDocument/2006/relationships/externalLink" Target="externalLinks/externalLink41.xml"/><Relationship Id="rId67" Type="http://schemas.openxmlformats.org/officeDocument/2006/relationships/externalLink" Target="externalLinks/externalLink49.xml"/><Relationship Id="rId20" Type="http://schemas.openxmlformats.org/officeDocument/2006/relationships/externalLink" Target="externalLinks/externalLink2.xml"/><Relationship Id="rId41" Type="http://schemas.openxmlformats.org/officeDocument/2006/relationships/externalLink" Target="externalLinks/externalLink23.xml"/><Relationship Id="rId54" Type="http://schemas.openxmlformats.org/officeDocument/2006/relationships/externalLink" Target="externalLinks/externalLink36.xml"/><Relationship Id="rId62" Type="http://schemas.openxmlformats.org/officeDocument/2006/relationships/externalLink" Target="externalLinks/externalLink44.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49" Type="http://schemas.openxmlformats.org/officeDocument/2006/relationships/externalLink" Target="externalLinks/externalLink31.xml"/><Relationship Id="rId57" Type="http://schemas.openxmlformats.org/officeDocument/2006/relationships/externalLink" Target="externalLinks/externalLink39.xml"/><Relationship Id="rId10" Type="http://schemas.openxmlformats.org/officeDocument/2006/relationships/worksheet" Target="worksheets/sheet10.xml"/><Relationship Id="rId31" Type="http://schemas.openxmlformats.org/officeDocument/2006/relationships/externalLink" Target="externalLinks/externalLink13.xml"/><Relationship Id="rId44" Type="http://schemas.openxmlformats.org/officeDocument/2006/relationships/externalLink" Target="externalLinks/externalLink26.xml"/><Relationship Id="rId52" Type="http://schemas.openxmlformats.org/officeDocument/2006/relationships/externalLink" Target="externalLinks/externalLink34.xml"/><Relationship Id="rId60" Type="http://schemas.openxmlformats.org/officeDocument/2006/relationships/externalLink" Target="externalLinks/externalLink42.xml"/><Relationship Id="rId65" Type="http://schemas.openxmlformats.org/officeDocument/2006/relationships/externalLink" Target="externalLinks/externalLink47.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21.xml"/><Relationship Id="rId34" Type="http://schemas.openxmlformats.org/officeDocument/2006/relationships/externalLink" Target="externalLinks/externalLink16.xml"/><Relationship Id="rId50" Type="http://schemas.openxmlformats.org/officeDocument/2006/relationships/externalLink" Target="externalLinks/externalLink32.xml"/><Relationship Id="rId55" Type="http://schemas.openxmlformats.org/officeDocument/2006/relationships/externalLink" Target="externalLinks/externalLink3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3" name="Group 8">
          <a:extLst>
            <a:ext uri="{FF2B5EF4-FFF2-40B4-BE49-F238E27FC236}">
              <a16:creationId xmlns:a16="http://schemas.microsoft.com/office/drawing/2014/main" id="{00000000-0008-0000-0000-000003000000}"/>
            </a:ext>
          </a:extLst>
        </xdr:cNvPr>
        <xdr:cNvGrpSpPr>
          <a:grpSpLocks/>
        </xdr:cNvGrpSpPr>
      </xdr:nvGrpSpPr>
      <xdr:grpSpPr bwMode="auto">
        <a:xfrm>
          <a:off x="6975475" y="260350"/>
          <a:ext cx="669924" cy="588963"/>
          <a:chOff x="2381" y="720"/>
          <a:chExt cx="3154" cy="65"/>
        </a:xfrm>
      </xdr:grpSpPr>
      <xdr:pic>
        <xdr:nvPicPr>
          <xdr:cNvPr id="4" name="6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6" name="CuadroTexto 4">
          <a:extLst>
            <a:ext uri="{FF2B5EF4-FFF2-40B4-BE49-F238E27FC236}">
              <a16:creationId xmlns:a16="http://schemas.microsoft.com/office/drawing/2014/main" id="{00000000-0008-0000-0000-000006000000}"/>
            </a:ext>
          </a:extLst>
        </xdr:cNvPr>
        <xdr:cNvSpPr txBox="1"/>
      </xdr:nvSpPr>
      <xdr:spPr>
        <a:xfrm>
          <a:off x="7366000" y="273050"/>
          <a:ext cx="1663700" cy="673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1263112</xdr:colOff>
      <xdr:row>2</xdr:row>
      <xdr:rowOff>192639</xdr:rowOff>
    </xdr:to>
    <xdr:pic>
      <xdr:nvPicPr>
        <xdr:cNvPr id="2" name="Imagen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280057"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8328513" y="446210"/>
          <a:ext cx="2886074" cy="236659"/>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11786235" y="30727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Usuario/Documents/ARCHIVOS%20COMPUTADOR%20SANDRA/CALIDAD/PLAN%20DE%20ACCI&#211;N%20Y%20RIESGOS%20PALOQUEMAO/Documentos%20finales/Formato%20Riesgos%20Despachos%20Judiciales%20Certificados%20Fin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ymarting/Documents/2021/Bienestar/Matriz%20de%20Riesgos%20SIGCMA%205x5%20Bienesta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pcram/OneDrive%20-%20Consejo%20Superior%20de%20la%20Judicatura/Centro%20de%20Servicio/SIGCMA/Riesgos/2021/Bienestar/Matriz%20de%20Riesgos%20SIGCMA%205x5%20Bienesta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tbcsj-my.sharepoint.com/personal/coorcsjcfmtr_cendoj_ramajudicial_gov_co/Documents/Centro%20de%20Servicio/SIGCMA/Riesgos/2021/Carrera%20Judicial/Matriz%20de%20Riesgos%20SIGCMA%205x5%20carrer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ymarting/Documents/2021/Carrera%20Judicial/Matriz%20de%20Riesgos%20SIGCMA%205x5%20carrer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pcram/OneDrive%20-%20Consejo%20Superior%20de%20la%20Judicatura/Centro%20de%20Servicio/SIGCMA/Riesgos/2021/Carrera%20Judicial/Matriz%20de%20Riesgos%20SIGCMA%205x5%20carrer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tbcsj-my.sharepoint.com/personal/coorcsjcfmtr_cendoj_ramajudicial_gov_co/Documents/Centro%20de%20Servicio/SIGCMA/Riesgos/2021/Comunicaciones/Matriz%20de%20Riesgos%20SIGCMA%205x5%20Comunicaci&#243;n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ymarting/Documents/2021/Comunicaciones/Matriz%20de%20Riesgos%20SIGCMA%205x5%20Comunicaci&#243;n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pcram/OneDrive%20-%20Consejo%20Superior%20de%20la%20Judicatura/Centro%20de%20Servicio/SIGCMA/Riesgos/2021/Comunicaciones/Matriz%20de%20Riesgos%20SIGCMA%205x5%20Comunicaci&#243;n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tbcsj-my.sharepoint.com/personal/coorcsjcfmtr_cendoj_ramajudicial_gov_co/Documents/Centro%20de%20Servicio/SIGCMA/Riesgos/2021/Financiera/Matriz%20de%20Riesgos%20SIGCMA%205x5%20%20-%20Gestion%20financiera%20y%20presupuestal.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ymarting/Documents/2021/Financiera/Matriz%20de%20Riesgos%20SIGCMA%205x5%20%20-%20Gestion%20financiera%20y%20presupues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pcram/OneDrive%20-%20Consejo%20Superior%20de%20la%20Judicatura/Centro%20de%20Servicio/SIGCMA/Riesgos/2021/Financiera/Matriz%20de%20Riesgos%20SIGCMA%205x5%20%20-%20Gestion%20financiera%20y%20presupuestal.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tbcsj-my.sharepoint.com/personal/coorcsjcfmtr_cendoj_ramajudicial_gov_co/Documents/Centro%20de%20Servicio/SIGCMA/Riesgos/2021/Formaci&#243;n%20Judicial/Matriz%20de%20Riesgos%20SIGCMA%205x5%20Formaci&#243;n%20judicial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ymarting/Documents/2021/Formaci&#243;n%20Judicial/Matriz%20de%20Riesgos%20SIGCMA%205x5%20Formaci&#243;n%20judicial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pcram/OneDrive%20-%20Consejo%20Superior%20de%20la%20Judicatura/Centro%20de%20Servicio/SIGCMA/Riesgos/2021/Formaci&#243;n%20Judicial/Matriz%20de%20Riesgos%20SIGCMA%205x5%20Formaci&#243;n%20judicial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etbcsj-my.sharepoint.com/personal/coorcsjcfmtr_cendoj_ramajudicial_gov_co/Documents/Centro%20de%20Servicio/SIGCMA/Riesgos/2021/Gesti&#243;n%20Documental/Matriz%20de%20Riesgos%20SIGCMA%205x5%20Documental.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ymarting/Documents/2021/Gesti&#243;n%20Documental/Matriz%20de%20Riesgos%20SIGCMA%205x5%20Documental.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pcram/OneDrive%20-%20Consejo%20Superior%20de%20la%20Judicatura/Centro%20de%20Servicio/SIGCMA/Riesgos/2021/Gesti&#243;n%20Documental/Matriz%20de%20Riesgos%20SIGCMA%205x5%20Documental.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etbcsj-my.sharepoint.com/personal/coorcsjcfmtr_cendoj_ramajudicial_gov_co/Documents/Centro%20de%20Servicio/SIGCMA/Riesgos/2021/Informaci&#243;n%20Estadisticas/Matriz%20de%20Riesgos%20SIGCMA%205x5%20Estadistica.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ymarting/Documents/2021/Informaci&#243;n%20Estadisticas/Matriz%20de%20Riesgos%20SIGCMA%205x5%20Estadistica.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pcram/OneDrive%20-%20Consejo%20Superior%20de%20la%20Judicatura/Centro%20de%20Servicio/SIGCMA/Riesgos/2021/Informaci&#243;n%20Estadisticas/Matriz%20de%20Riesgos%20SIGCMA%205x5%20Estadistic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tbcsj-my.sharepoint.com/personal/coorcsjcfmtr_cendoj_ramajudicial_gov_co/Documents/Centro%20de%20Servicio/SIGCMA/Riesgos/2021/Matriz%20de%20Riesgos%20SIGCMA%202022.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etbcsj-my.sharepoint.com/personal/coorcsjcfmtr_cendoj_ramajudicial_gov_co/Documents/Centro%20de%20Servicio/SIGCMA/Riesgos/2021/Mejoramiento%20Infraestructura/Matriz%20de%20Riesgos%20SIGCMA%205x5%20Mejoramiento%20Fisico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ymarting/Documents/2021/Mejoramiento%20Infraestructura/Matriz%20de%20Riesgos%20SIGCMA%205x5%20Mejoramiento%20Fisico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pcram/OneDrive%20-%20Consejo%20Superior%20de%20la%20Judicatura/Centro%20de%20Servicio/SIGCMA/Riesgos/2021/Mejoramiento%20Infraestructura/Matriz%20de%20Riesgos%20SIGCMA%205x5%20Mejoramiento%20Fisico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etbcsj-my.sharepoint.com/personal/coorcsjcfmtr_cendoj_ramajudicial_gov_co/Documents/Centro%20de%20Servicio/SIGCMA/Riesgos/2021/Mejoramiento%20SIGCMA/Matriz%20de%20Riesgos%20SIGCMA%205x5%20Mejoramiento%20SIGCM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ymarting/Documents/2021/Mejoramiento%20SIGCMA/Matriz%20de%20Riesgos%20SIGCMA%205x5%20Mejoramiento%20SIGCMA.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pcram/OneDrive%20-%20Consejo%20Superior%20de%20la%20Judicatura/Centro%20de%20Servicio/SIGCMA/Riesgos/2021/Mejoramiento%20SIGCMA/Matriz%20de%20Riesgos%20SIGCMA%205x5%20Mejoramiento%20SIGCMA.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etbcsj-my.sharepoint.com/personal/coorcsjcfmtr_cendoj_ramajudicial_gov_co/Documents/Centro%20de%20Servicio/SIGCMA/Riesgos/2021/Planeaci&#243;n/Matriz%20de%20Riesgos%20SIGCMA%205x5%20Planeaci&#243;n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ymarting/Documents/2021/Planeaci&#243;n/Matriz%20de%20Riesgos%20SIGCMA%205x5%20Planeaci&#243;n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pcram/OneDrive%20-%20Consejo%20Superior%20de%20la%20Judicatura/Centro%20de%20Servicio/SIGCMA/Riesgos/2021/Planeaci&#243;n/Matriz%20de%20Riesgos%20SIGCMA%205x5%20Planeaci&#243;n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etbcsj-my.sharepoint.com/personal/coorcsjcfmtr_cendoj_ramajudicial_gov_co/Documents/Centro%20de%20Servicio/SIGCMA/Riesgos/2021/Registro%20de%20Abogados/Matriz%20de%20Riesgos%20SIGCMA%205x5%20Registro%20de%20abogado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marting/Documents/2021/Matriz%20de%20Riesgos%20SIGCMA%202022.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ymarting/Documents/2021/Registro%20de%20Abogados/Matriz%20de%20Riesgos%20SIGCMA%205x5%20Registro%20de%20abogado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pcram/OneDrive%20-%20Consejo%20Superior%20de%20la%20Judicatura/Centro%20de%20Servicio/SIGCMA/Riesgos/2021/Registro%20de%20Abogados/Matriz%20de%20Riesgos%20SIGCMA%205x5%20Registro%20de%20abogado1.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etbcsj-my.sharepoint.com/personal/coorcsjcfmtr_cendoj_ramajudicial_gov_co/Documents/Centro%20de%20Servicio/SIGCMA/Riesgos/2021/Reordenamiento%20Judicial/Matriz%20de%20Riesgos%20SIGCMA%205x5%20Reordenamiento1.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ymarting/Documents/2021/Reordenamiento%20Judicial/Matriz%20de%20Riesgos%20SIGCMA%205x5%20Reordenamiento1.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pcram/OneDrive%20-%20Consejo%20Superior%20de%20la%20Judicatura/Centro%20de%20Servicio/SIGCMA/Riesgos/2021/Reordenamiento%20Judicial/Matriz%20de%20Riesgos%20SIGCMA%205x5%20Reordenamiento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etbcsj-my.sharepoint.com/personal/coorcsjcfmtr_cendoj_ramajudicial_gov_co/Documents/Centro%20de%20Servicio/SIGCMA/Riesgos/2021/Tecnologico/Matriz%20de%20Riesgos%20SIGCMA%205x5%20sistemas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ymarting/Documents/2021/Tecnologico/Matriz%20de%20Riesgos%20SIGCMA%205x5%20sistemas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pcram/OneDrive%20-%20Consejo%20Superior%20de%20la%20Judicatura/Centro%20de%20Servicio/SIGCMA/Riesgos/2021/Tecnologico/Matriz%20de%20Riesgos%20SIGCMA%205x5%20sistemas1.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etbcsj-my.sharepoint.com/personal/coorcsjcfmtr_cendoj_ramajudicial_gov_co/Documents/Centro%20de%20Servicio/SIGCMA/Riesgos/2021/Gesti&#243;n%20humana/Matriz%20de%20Riesgos%20SIGCMA%205x5%20ACTUALIZADA%20-%20GESTI&#211;N%20HUMANA.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ymarting/Documents/2021/Gesti&#243;n%20humana/Matriz%20de%20Riesgos%20SIGCMA%205x5%20ACTUALIZADA%20-%20GESTI&#211;N%20HUMAN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cram/OneDrive%20-%20Consejo%20Superior%20de%20la%20Judicatura/Centro%20de%20Servicio/SIGCMA/Riesgos/2021/Matriz%20de%20Riesgos%20SIGCMA%202022.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pcram/OneDrive%20-%20Consejo%20Superior%20de%20la%20Judicatura/Centro%20de%20Servicio/SIGCMA/Riesgos/2021/Gesti&#243;n%20humana/Matriz%20de%20Riesgos%20SIGCMA%205x5%20ACTUALIZADA%20-%20GESTI&#211;N%20HUMAN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tbcsj-my.sharepoint.com/personal/coorcsjcfmtr_cendoj_ramajudicial_gov_co/Documents/Centro%20de%20Servicio/SIGCMA/Riesgos/Asistencia%20Legal/1%20Trim.%20Matriz%20de%20Riesgos%20SIGCMA%205x5%20Asistencia%20legal%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ymarting/Documents/Asistencia%20Legal/1%20Trim.%20Matriz%20de%20Riesgos%20SIGCMA%205x5%20Asistencia%20legal%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cram/OneDrive%20-%20Consejo%20Superior%20de%20la%20Judicatura/Centro%20de%20Servicio/SIGCMA/Riesgos/Asistencia%20Legal/1%20Trim.%20Matriz%20de%20Riesgos%20SIGCMA%205x5%20Asistencia%20legal%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tbcsj-my.sharepoint.com/personal/coorcsjcfmtr_cendoj_ramajudicial_gov_co/Documents/Centro%20de%20Servicio/SIGCMA/Riesgos/2021/Bienestar/Matriz%20de%20Riesgos%20SIGCMA%205x5%20Bienest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robabilidad"/>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robabilidad"/>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robabilidad"/>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robabilida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robabilidad"/>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robabilidad"/>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robabilidad"/>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Tabla Valoración de Controles"/>
      <sheetName val="Clasificación Riesgo"/>
      <sheetName val="Tabla probabilidad"/>
      <sheetName val="Tabla Impacto"/>
      <sheetName val="Matriz de Calor"/>
      <sheetName val="Hoja1"/>
      <sheetName val="LISTA"/>
      <sheetName val="Seguimiento 1 Trimestre"/>
      <sheetName val="Mapa Final"/>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0"/>
      <sheetData sheetId="11"/>
      <sheetData sheetId="12"/>
      <sheetData sheetId="13"/>
      <sheetData sheetId="14"/>
      <sheetData sheetId="1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robabilidad"/>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Tabla Valoración de Controles"/>
      <sheetName val="Clasificación Riesgo"/>
      <sheetName val="Tabla probabilidad"/>
      <sheetName val="Tabla Impacto"/>
      <sheetName val="Matriz de Calor"/>
      <sheetName val="Hoja1"/>
      <sheetName val="LISTA"/>
      <sheetName val="Seguimiento 1 Trimestre"/>
      <sheetName val="Mapa Final"/>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robabilidad"/>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robabilidad"/>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robabilidad"/>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robabilidad"/>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robabilidad"/>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robabilidad"/>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robabilidad"/>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robabilidad"/>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I18"/>
  <sheetViews>
    <sheetView showGridLines="0" topLeftCell="A14" zoomScale="120" zoomScaleNormal="120" workbookViewId="0">
      <selection activeCell="C19" sqref="C19"/>
    </sheetView>
  </sheetViews>
  <sheetFormatPr baseColWidth="10" defaultColWidth="11.42578125" defaultRowHeight="15"/>
  <cols>
    <col min="1" max="1" width="28.140625" customWidth="1"/>
    <col min="2" max="2" width="18" customWidth="1"/>
    <col min="3" max="3" width="14.140625" style="37" customWidth="1"/>
    <col min="4" max="8" width="12.42578125" customWidth="1"/>
  </cols>
  <sheetData>
    <row r="1" spans="1:9" ht="42" customHeight="1">
      <c r="A1" s="120" t="s">
        <v>458</v>
      </c>
      <c r="B1" s="120"/>
      <c r="C1" s="120"/>
      <c r="D1" s="120"/>
      <c r="E1" s="120"/>
      <c r="F1" s="120"/>
    </row>
    <row r="5" spans="1:9">
      <c r="D5" s="38"/>
      <c r="E5" s="38"/>
      <c r="F5" s="38"/>
      <c r="G5" s="38"/>
      <c r="H5" s="38"/>
    </row>
    <row r="6" spans="1:9">
      <c r="D6" s="38"/>
      <c r="E6" s="38"/>
      <c r="F6" s="38"/>
      <c r="G6" s="38"/>
      <c r="H6" s="38"/>
    </row>
    <row r="7" spans="1:9" ht="33.75">
      <c r="A7" s="121" t="s">
        <v>459</v>
      </c>
      <c r="B7" s="121"/>
      <c r="C7" s="121"/>
      <c r="D7" s="121"/>
      <c r="E7" s="121"/>
      <c r="F7" s="121"/>
      <c r="G7" s="121"/>
      <c r="H7" s="121"/>
      <c r="I7" s="121"/>
    </row>
    <row r="9" spans="1:9" s="40" customFormat="1" ht="81.75" customHeight="1">
      <c r="A9" s="39" t="s">
        <v>460</v>
      </c>
      <c r="B9" s="122" t="s">
        <v>571</v>
      </c>
      <c r="C9" s="122"/>
      <c r="D9" s="122"/>
      <c r="E9" s="122"/>
      <c r="F9" s="122"/>
      <c r="G9" s="122"/>
      <c r="H9" s="122"/>
      <c r="I9" s="122"/>
    </row>
    <row r="10" spans="1:9" s="40" customFormat="1" ht="16.7" customHeight="1">
      <c r="A10" s="41"/>
      <c r="B10" s="42"/>
      <c r="C10" s="42"/>
      <c r="D10" s="41"/>
      <c r="E10" s="43"/>
    </row>
    <row r="11" spans="1:9" s="40" customFormat="1" ht="84" customHeight="1">
      <c r="A11" s="39" t="s">
        <v>461</v>
      </c>
      <c r="B11" s="44"/>
      <c r="C11" s="118" t="s">
        <v>572</v>
      </c>
      <c r="D11" s="118"/>
      <c r="E11" s="118"/>
      <c r="F11" s="118"/>
      <c r="G11" s="118"/>
      <c r="H11" s="118"/>
      <c r="I11" s="118"/>
    </row>
    <row r="12" spans="1:9" ht="32.25" customHeight="1">
      <c r="A12" s="45"/>
    </row>
    <row r="13" spans="1:9" ht="32.25" customHeight="1">
      <c r="A13" s="46" t="s">
        <v>462</v>
      </c>
      <c r="B13" s="118"/>
      <c r="C13" s="118"/>
      <c r="D13" s="118"/>
      <c r="E13" s="118"/>
      <c r="F13" s="118"/>
      <c r="G13" s="118"/>
      <c r="H13" s="118"/>
      <c r="I13" s="118"/>
    </row>
    <row r="14" spans="1:9" s="40" customFormat="1" ht="69" customHeight="1">
      <c r="A14" s="46" t="s">
        <v>463</v>
      </c>
      <c r="B14" s="118" t="s">
        <v>464</v>
      </c>
      <c r="C14" s="118"/>
      <c r="D14" s="118"/>
      <c r="E14" s="118"/>
      <c r="F14" s="118"/>
      <c r="G14" s="118"/>
      <c r="H14" s="118"/>
      <c r="I14" s="118"/>
    </row>
    <row r="15" spans="1:9" s="40" customFormat="1" ht="54" customHeight="1">
      <c r="A15" s="46" t="s">
        <v>465</v>
      </c>
      <c r="B15" s="118"/>
      <c r="C15" s="118"/>
      <c r="D15" s="118"/>
      <c r="E15" s="118"/>
      <c r="F15" s="118"/>
      <c r="G15" s="118"/>
      <c r="H15" s="118"/>
      <c r="I15" s="118"/>
    </row>
    <row r="16" spans="1:9" s="40" customFormat="1" ht="54" customHeight="1">
      <c r="A16" s="39" t="s">
        <v>466</v>
      </c>
      <c r="B16" s="118"/>
      <c r="C16" s="118"/>
      <c r="D16" s="118"/>
      <c r="E16" s="118"/>
      <c r="F16" s="118"/>
      <c r="G16" s="118"/>
      <c r="H16" s="118"/>
      <c r="I16" s="118"/>
    </row>
    <row r="18" spans="1:9" s="40" customFormat="1" ht="54.75" customHeight="1">
      <c r="A18" s="39" t="s">
        <v>467</v>
      </c>
      <c r="B18" s="119">
        <v>44707</v>
      </c>
      <c r="C18" s="119"/>
      <c r="D18" s="119"/>
      <c r="E18" s="119"/>
      <c r="F18" s="119"/>
      <c r="G18" s="119"/>
      <c r="H18" s="119"/>
      <c r="I18" s="119"/>
    </row>
  </sheetData>
  <mergeCells count="9">
    <mergeCell ref="B15:I15"/>
    <mergeCell ref="B16:I16"/>
    <mergeCell ref="B18:I18"/>
    <mergeCell ref="A1:F1"/>
    <mergeCell ref="A7:I7"/>
    <mergeCell ref="B9:I9"/>
    <mergeCell ref="C11:I11"/>
    <mergeCell ref="B13:I13"/>
    <mergeCell ref="B14:I14"/>
  </mergeCells>
  <dataValidations count="2">
    <dataValidation type="list" allowBlank="1" showInputMessage="1" showErrorMessage="1" sqref="B11" xr:uid="{00000000-0002-0000-0000-000000000000}">
      <formula1>"Estrategicos, Misionales, Apoyo, Evaluacion y Mejora"</formula1>
    </dataValidation>
    <dataValidation allowBlank="1" showInputMessage="1" showErrorMessage="1" prompt="Proponer y escribir en una frase la estrategia para gestionar la debilidad, la oportunidad, la amenaza o la fortaleza.Usar verbo de acción en infinitivo._x000a_" sqref="G1" xr:uid="{00000000-0002-0000-0000-000001000000}"/>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sheetPr>
  <dimension ref="A1:KL59"/>
  <sheetViews>
    <sheetView topLeftCell="A29" zoomScale="90" zoomScaleNormal="90" workbookViewId="0">
      <selection activeCell="C30" sqref="C30:C34"/>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25" customWidth="1"/>
    <col min="36" max="36" width="15" customWidth="1"/>
    <col min="37" max="37" width="16.140625" customWidth="1"/>
    <col min="38" max="38" width="17.85546875" bestFit="1" customWidth="1"/>
    <col min="39" max="39" width="12" bestFit="1" customWidth="1"/>
    <col min="41" max="298" width="11.42578125" style="15"/>
    <col min="299" max="16384" width="11.42578125" style="16"/>
  </cols>
  <sheetData>
    <row r="1" spans="1:298" s="2" customFormat="1" ht="16.5" customHeight="1">
      <c r="A1" s="157"/>
      <c r="B1" s="158"/>
      <c r="C1" s="158"/>
      <c r="D1" s="161" t="s">
        <v>0</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3" t="s">
        <v>1</v>
      </c>
      <c r="AM1" s="163"/>
      <c r="AN1" s="163"/>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row>
    <row r="2" spans="1:298" s="2" customFormat="1" ht="39.75" customHeight="1">
      <c r="A2" s="159"/>
      <c r="B2" s="160"/>
      <c r="C2" s="160"/>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3"/>
      <c r="AN2" s="163"/>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row>
    <row r="3" spans="1:298" s="2" customFormat="1" ht="16.5">
      <c r="A3" s="3"/>
      <c r="B3" s="3"/>
      <c r="C3" s="4"/>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c r="AM3" s="163"/>
      <c r="AN3" s="163"/>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row>
    <row r="4" spans="1:298" s="2" customFormat="1" ht="26.25" customHeight="1">
      <c r="A4" s="148" t="s">
        <v>2</v>
      </c>
      <c r="B4" s="149"/>
      <c r="C4" s="150"/>
      <c r="D4" s="164" t="s">
        <v>273</v>
      </c>
      <c r="E4" s="165"/>
      <c r="F4" s="165"/>
      <c r="G4" s="165"/>
      <c r="H4" s="165"/>
      <c r="I4" s="165"/>
      <c r="J4" s="165"/>
      <c r="K4" s="165"/>
      <c r="L4" s="165"/>
      <c r="M4" s="165"/>
      <c r="N4" s="166"/>
      <c r="O4" s="167"/>
      <c r="P4" s="167"/>
      <c r="Q4" s="167"/>
      <c r="R4" s="5"/>
      <c r="S4" s="5"/>
      <c r="T4" s="5"/>
      <c r="U4" s="5"/>
      <c r="V4" s="5"/>
      <c r="W4" s="5"/>
      <c r="X4" s="5"/>
      <c r="Y4" s="5"/>
      <c r="Z4" s="5"/>
      <c r="AA4" s="5"/>
      <c r="AB4" s="5"/>
      <c r="AC4" s="5"/>
      <c r="AD4" s="5"/>
      <c r="AE4" s="5"/>
      <c r="AF4" s="5"/>
      <c r="AG4" s="5"/>
      <c r="AH4" s="5"/>
      <c r="AI4" s="5"/>
      <c r="AJ4" s="5"/>
      <c r="AK4" s="5"/>
      <c r="AL4" s="5"/>
      <c r="AM4" s="5"/>
      <c r="AN4" s="5"/>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2" customFormat="1" ht="78" customHeight="1">
      <c r="A5" s="148" t="s">
        <v>3</v>
      </c>
      <c r="B5" s="149"/>
      <c r="C5" s="150"/>
      <c r="D5" s="151" t="s">
        <v>274</v>
      </c>
      <c r="E5" s="152"/>
      <c r="F5" s="152"/>
      <c r="G5" s="152"/>
      <c r="H5" s="152"/>
      <c r="I5" s="152"/>
      <c r="J5" s="152"/>
      <c r="K5" s="152"/>
      <c r="L5" s="152"/>
      <c r="M5" s="152"/>
      <c r="N5" s="153"/>
      <c r="O5" s="5"/>
      <c r="P5" s="5"/>
      <c r="Q5" s="5"/>
      <c r="R5" s="5"/>
      <c r="S5" s="5"/>
      <c r="T5" s="5"/>
      <c r="U5" s="5"/>
      <c r="V5" s="5"/>
      <c r="W5" s="5"/>
      <c r="X5" s="5"/>
      <c r="Y5" s="5"/>
      <c r="Z5" s="5"/>
      <c r="AA5" s="5"/>
      <c r="AB5" s="5"/>
      <c r="AC5" s="5"/>
      <c r="AD5" s="5"/>
      <c r="AE5" s="5"/>
      <c r="AF5" s="5"/>
      <c r="AG5" s="5"/>
      <c r="AH5" s="5"/>
      <c r="AI5" s="5"/>
      <c r="AJ5" s="5"/>
      <c r="AK5" s="5"/>
      <c r="AL5" s="5"/>
      <c r="AM5" s="5"/>
      <c r="AN5" s="5"/>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row>
    <row r="6" spans="1:298" s="2" customFormat="1" ht="49.5" customHeight="1">
      <c r="A6" s="148" t="s">
        <v>5</v>
      </c>
      <c r="B6" s="149"/>
      <c r="C6" s="150"/>
      <c r="D6" s="151" t="s">
        <v>275</v>
      </c>
      <c r="E6" s="152"/>
      <c r="F6" s="152"/>
      <c r="G6" s="152"/>
      <c r="H6" s="152"/>
      <c r="I6" s="152"/>
      <c r="J6" s="152"/>
      <c r="K6" s="152"/>
      <c r="L6" s="152"/>
      <c r="M6" s="152"/>
      <c r="N6" s="153"/>
      <c r="O6" s="5"/>
      <c r="P6" s="5"/>
      <c r="Q6" s="5"/>
      <c r="R6" s="5"/>
      <c r="S6" s="5"/>
      <c r="T6" s="5"/>
      <c r="U6" s="5"/>
      <c r="V6" s="5"/>
      <c r="W6" s="5"/>
      <c r="X6" s="5"/>
      <c r="Y6" s="5"/>
      <c r="Z6" s="5"/>
      <c r="AA6" s="5"/>
      <c r="AB6" s="5"/>
      <c r="AC6" s="5"/>
      <c r="AD6" s="5"/>
      <c r="AE6" s="5"/>
      <c r="AF6" s="5"/>
      <c r="AG6" s="5"/>
      <c r="AH6" s="5"/>
      <c r="AI6" s="5"/>
      <c r="AJ6" s="5"/>
      <c r="AK6" s="5"/>
      <c r="AL6" s="5"/>
      <c r="AM6" s="5"/>
      <c r="AN6" s="5"/>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 customFormat="1" ht="16.5">
      <c r="A7" s="154" t="s">
        <v>7</v>
      </c>
      <c r="B7" s="155"/>
      <c r="C7" s="155"/>
      <c r="D7" s="155"/>
      <c r="E7" s="155"/>
      <c r="F7" s="155"/>
      <c r="G7" s="155"/>
      <c r="H7" s="156"/>
      <c r="I7" s="154" t="s">
        <v>8</v>
      </c>
      <c r="J7" s="155"/>
      <c r="K7" s="155"/>
      <c r="L7" s="155"/>
      <c r="M7" s="155"/>
      <c r="N7" s="156"/>
      <c r="O7" s="154" t="s">
        <v>9</v>
      </c>
      <c r="P7" s="155"/>
      <c r="Q7" s="155"/>
      <c r="R7" s="155"/>
      <c r="S7" s="155"/>
      <c r="T7" s="155"/>
      <c r="U7" s="155"/>
      <c r="V7" s="155"/>
      <c r="W7" s="156"/>
      <c r="X7" s="154" t="s">
        <v>10</v>
      </c>
      <c r="Y7" s="155"/>
      <c r="Z7" s="155"/>
      <c r="AA7" s="155"/>
      <c r="AB7" s="155"/>
      <c r="AC7" s="155"/>
      <c r="AD7" s="155"/>
      <c r="AE7" s="155"/>
      <c r="AF7" s="155"/>
      <c r="AG7" s="155"/>
      <c r="AH7" s="156"/>
      <c r="AI7" s="154" t="s">
        <v>11</v>
      </c>
      <c r="AJ7" s="155"/>
      <c r="AK7" s="155"/>
      <c r="AL7" s="155"/>
      <c r="AM7" s="155"/>
      <c r="AN7" s="168"/>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row>
    <row r="8" spans="1:298" s="2" customFormat="1" ht="16.5" customHeight="1">
      <c r="A8" s="169" t="s">
        <v>12</v>
      </c>
      <c r="B8" s="171" t="s">
        <v>13</v>
      </c>
      <c r="C8" s="173" t="s">
        <v>14</v>
      </c>
      <c r="D8" s="174" t="s">
        <v>15</v>
      </c>
      <c r="E8" s="174" t="s">
        <v>16</v>
      </c>
      <c r="F8" s="176" t="s">
        <v>17</v>
      </c>
      <c r="G8" s="175" t="s">
        <v>18</v>
      </c>
      <c r="H8" s="174" t="s">
        <v>19</v>
      </c>
      <c r="I8" s="177" t="s">
        <v>20</v>
      </c>
      <c r="J8" s="181" t="s">
        <v>21</v>
      </c>
      <c r="K8" s="175" t="s">
        <v>22</v>
      </c>
      <c r="L8" s="175" t="s">
        <v>23</v>
      </c>
      <c r="M8" s="181" t="s">
        <v>21</v>
      </c>
      <c r="N8" s="174" t="s">
        <v>24</v>
      </c>
      <c r="O8" s="182" t="s">
        <v>25</v>
      </c>
      <c r="P8" s="178" t="s">
        <v>26</v>
      </c>
      <c r="Q8" s="175" t="s">
        <v>27</v>
      </c>
      <c r="R8" s="178" t="s">
        <v>28</v>
      </c>
      <c r="S8" s="178"/>
      <c r="T8" s="178"/>
      <c r="U8" s="178"/>
      <c r="V8" s="178"/>
      <c r="W8" s="178"/>
      <c r="X8" s="184" t="s">
        <v>29</v>
      </c>
      <c r="Y8" s="182" t="s">
        <v>30</v>
      </c>
      <c r="Z8" s="182" t="s">
        <v>21</v>
      </c>
      <c r="AA8" s="6"/>
      <c r="AB8" s="6"/>
      <c r="AC8" s="182" t="s">
        <v>31</v>
      </c>
      <c r="AD8" s="182" t="s">
        <v>21</v>
      </c>
      <c r="AE8" s="6"/>
      <c r="AF8" s="6"/>
      <c r="AG8" s="184" t="s">
        <v>32</v>
      </c>
      <c r="AH8" s="182" t="s">
        <v>33</v>
      </c>
      <c r="AI8" s="178" t="s">
        <v>11</v>
      </c>
      <c r="AJ8" s="178" t="s">
        <v>34</v>
      </c>
      <c r="AK8" s="178" t="s">
        <v>35</v>
      </c>
      <c r="AL8" s="178" t="s">
        <v>36</v>
      </c>
      <c r="AM8" s="179" t="s">
        <v>37</v>
      </c>
      <c r="AN8" s="179" t="s">
        <v>38</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row>
    <row r="9" spans="1:298" s="11" customFormat="1" ht="94.5" customHeight="1" thickBot="1">
      <c r="A9" s="170"/>
      <c r="B9" s="172"/>
      <c r="C9" s="171"/>
      <c r="D9" s="175"/>
      <c r="E9" s="175"/>
      <c r="F9" s="171"/>
      <c r="G9" s="177"/>
      <c r="H9" s="175"/>
      <c r="I9" s="177"/>
      <c r="J9" s="181"/>
      <c r="K9" s="177"/>
      <c r="L9" s="177"/>
      <c r="M9" s="181"/>
      <c r="N9" s="175"/>
      <c r="O9" s="185"/>
      <c r="P9" s="175"/>
      <c r="Q9" s="177"/>
      <c r="R9" s="7" t="s">
        <v>39</v>
      </c>
      <c r="S9" s="7" t="s">
        <v>40</v>
      </c>
      <c r="T9" s="7" t="s">
        <v>41</v>
      </c>
      <c r="U9" s="7" t="s">
        <v>42</v>
      </c>
      <c r="V9" s="7" t="s">
        <v>43</v>
      </c>
      <c r="W9" s="7" t="s">
        <v>44</v>
      </c>
      <c r="X9" s="182"/>
      <c r="Y9" s="183"/>
      <c r="Z9" s="183"/>
      <c r="AA9" s="8" t="s">
        <v>45</v>
      </c>
      <c r="AB9" s="8" t="s">
        <v>21</v>
      </c>
      <c r="AC9" s="183"/>
      <c r="AD9" s="183"/>
      <c r="AE9" s="9" t="s">
        <v>31</v>
      </c>
      <c r="AF9" s="9" t="s">
        <v>21</v>
      </c>
      <c r="AG9" s="182"/>
      <c r="AH9" s="185"/>
      <c r="AI9" s="175"/>
      <c r="AJ9" s="175"/>
      <c r="AK9" s="175"/>
      <c r="AL9" s="175"/>
      <c r="AM9" s="180"/>
      <c r="AN9" s="18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row>
    <row r="10" spans="1:298" ht="57.75" customHeight="1">
      <c r="A10" s="186">
        <v>1</v>
      </c>
      <c r="B10" s="187" t="s">
        <v>276</v>
      </c>
      <c r="C10" s="186" t="s">
        <v>101</v>
      </c>
      <c r="D10" s="190" t="s">
        <v>277</v>
      </c>
      <c r="E10" s="186" t="s">
        <v>278</v>
      </c>
      <c r="F10" s="186" t="s">
        <v>279</v>
      </c>
      <c r="G10" s="186" t="s">
        <v>71</v>
      </c>
      <c r="H10" s="186">
        <v>500</v>
      </c>
      <c r="I10" s="194" t="str">
        <f>IF(H10&lt;=2,'[24]Tabla probabilidad'!$B$5,IF(H10&lt;=24,'[24]Tabla probabilidad'!$B$6,IF(H10&lt;=500,'[24]Tabla probabilidad'!$B$7,IF(H10&lt;=5000,'[24]Tabla probabilidad'!$B$8,IF(H10&gt;5000,'[24]Tabla probabilidad'!$B$9)))))</f>
        <v>Media</v>
      </c>
      <c r="J10" s="195">
        <f>IF(H10&lt;=2,'[24]Tabla probabilidad'!$D$5,IF(H10&lt;=24,'[24]Tabla probabilidad'!$D$6,IF(H10&lt;=500,'[24]Tabla probabilidad'!$D$7,IF(H10&lt;=5000,'[24]Tabla probabilidad'!$D$8,IF(H10&gt;5000,'[24]Tabla probabilidad'!$D$9)))))</f>
        <v>0.6</v>
      </c>
      <c r="K10" s="186" t="s">
        <v>280</v>
      </c>
      <c r="L10" s="1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Mayor</v>
      </c>
      <c r="M10" s="1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80%</v>
      </c>
      <c r="N10" s="186" t="str">
        <f>VLOOKUP((I10&amp;L10),[24]Hoja1!$B$4:$C$28,2,0)</f>
        <v xml:space="preserve">Alto </v>
      </c>
      <c r="O10" s="12">
        <v>1</v>
      </c>
      <c r="P10" s="13" t="s">
        <v>281</v>
      </c>
      <c r="Q10" s="12" t="str">
        <f t="shared" ref="Q10:Q35" si="0">IF(R10="Preventivo","Probabilidad",IF(R10="Detectivo","Probabilidad", IF(R10="Correctivo","Impacto")))</f>
        <v>Probabilidad</v>
      </c>
      <c r="R10" s="12" t="s">
        <v>54</v>
      </c>
      <c r="S10" s="12" t="s">
        <v>55</v>
      </c>
      <c r="T10" s="14">
        <f>VLOOKUP(R10&amp;S10,[24]Hoja1!$Q$4:$R$9,2,0)</f>
        <v>0.45</v>
      </c>
      <c r="U10" s="12" t="s">
        <v>56</v>
      </c>
      <c r="V10" s="12" t="s">
        <v>57</v>
      </c>
      <c r="W10" s="12" t="s">
        <v>58</v>
      </c>
      <c r="X10" s="14">
        <f>IF(Q10="Probabilidad",($J$10*T10),IF(Q10="Impacto"," "))</f>
        <v>0.27</v>
      </c>
      <c r="Y10" s="14" t="str">
        <f>IF(Z10&lt;=20%,'[24]Tabla probabilidad'!$B$5,IF(Z10&lt;=40%,'[24]Tabla probabilidad'!$B$6,IF(Z10&lt;=60%,'[24]Tabla probabilidad'!$B$7,IF(Z10&lt;=80%,'[24]Tabla probabilidad'!$B$8,IF(Z10&lt;=100%,'[24]Tabla probabilidad'!$B$9)))))</f>
        <v>Baja</v>
      </c>
      <c r="Z10" s="14">
        <f>IF(R10="Preventivo",(J10-(J10*T10)),IF(R10="Detectivo",(J10-(J10*T10)),IF(R10="Correctivo",(J10))))</f>
        <v>0.32999999999999996</v>
      </c>
      <c r="AA10" s="191" t="str">
        <f>IF(AB10&lt;=20%,'[24]Tabla probabilidad'!$B$5,IF(AB10&lt;=40%,'[24]Tabla probabilidad'!$B$6,IF(AB10&lt;=60%,'[24]Tabla probabilidad'!$B$7,IF(AB10&lt;=80%,'[24]Tabla probabilidad'!$B$8,IF(AB10&lt;=100%,'[24]Tabla probabilidad'!$B$9)))))</f>
        <v>Baja</v>
      </c>
      <c r="AB10" s="191">
        <f>AVERAGE(Z10:Z14)</f>
        <v>0.32999999999999996</v>
      </c>
      <c r="AC10" s="14" t="str">
        <f t="shared" ref="AC10:AC59" si="1">IF(AD10&lt;=20%,"Leve",IF(AD10&lt;=40%,"Menor",IF(AD10&lt;=60%,"Moderado",IF(AD10&lt;=80%,"Mayor",IF(AD10&lt;=100%,"Catastrófico")))))</f>
        <v>Mayor</v>
      </c>
      <c r="AD10" s="14">
        <f>IF(Q10="Probabilidad",(($M$10-0)),IF(Q10="Impacto",($M$10-($M$10*T10))))</f>
        <v>0.8</v>
      </c>
      <c r="AE10" s="191" t="str">
        <f>IF(AF10&lt;=20%,"Leve",IF(AF10&lt;=40%,"Menor",IF(AF10&lt;=60%,"Moderado",IF(AF10&lt;=80%,"Mayor",IF(AF10&lt;=100%,"Catastrófico")))))</f>
        <v>Mayor</v>
      </c>
      <c r="AF10" s="191">
        <f>AVERAGE(AD10:AD14)</f>
        <v>0.80000000000000016</v>
      </c>
      <c r="AG10" s="200" t="str">
        <f>VLOOKUP(AA10&amp;AE10,[24]Hoja1!$B$4:$C$28,2,0)</f>
        <v xml:space="preserve">Alto </v>
      </c>
      <c r="AH10" s="200" t="s">
        <v>59</v>
      </c>
      <c r="AI10" s="200" t="s">
        <v>282</v>
      </c>
      <c r="AJ10" s="200" t="s">
        <v>61</v>
      </c>
      <c r="AK10" s="206">
        <v>44926</v>
      </c>
      <c r="AL10" s="206">
        <v>44834</v>
      </c>
      <c r="AM10" s="197" t="s">
        <v>62</v>
      </c>
      <c r="AN10" s="186" t="s">
        <v>63</v>
      </c>
    </row>
    <row r="11" spans="1:298" ht="57.75" customHeight="1">
      <c r="A11" s="186"/>
      <c r="B11" s="188"/>
      <c r="C11" s="186"/>
      <c r="D11" s="190"/>
      <c r="E11" s="186"/>
      <c r="F11" s="186"/>
      <c r="G11" s="186"/>
      <c r="H11" s="186"/>
      <c r="I11" s="194"/>
      <c r="J11" s="195"/>
      <c r="K11" s="186"/>
      <c r="L11" s="196"/>
      <c r="M11" s="196"/>
      <c r="N11" s="186"/>
      <c r="O11" s="12">
        <v>2</v>
      </c>
      <c r="P11" s="17" t="s">
        <v>283</v>
      </c>
      <c r="Q11" s="12" t="s">
        <v>134</v>
      </c>
      <c r="R11" s="12" t="s">
        <v>54</v>
      </c>
      <c r="S11" s="12" t="s">
        <v>55</v>
      </c>
      <c r="T11" s="14">
        <f>VLOOKUP(R11&amp;S11,[24]Hoja1!$Q$4:$R$9,2,0)</f>
        <v>0.45</v>
      </c>
      <c r="U11" s="12" t="s">
        <v>284</v>
      </c>
      <c r="V11" s="12" t="s">
        <v>57</v>
      </c>
      <c r="W11" s="12" t="s">
        <v>58</v>
      </c>
      <c r="X11" s="14">
        <f>IF(Q11="Probabilidad",($J$10*T11),IF(Q11="Impacto"," "))</f>
        <v>0.27</v>
      </c>
      <c r="Y11" s="14" t="str">
        <f>IF(Z11&lt;=20%,'[24]Tabla probabilidad'!$B$5,IF(Z11&lt;=40%,'[24]Tabla probabilidad'!$B$6,IF(Z11&lt;=60%,'[24]Tabla probabilidad'!$B$7,IF(Z11&lt;=80%,'[24]Tabla probabilidad'!$B$8,IF(Z11&lt;=100%,'[24]Tabla probabilidad'!$B$9)))))</f>
        <v>Baja</v>
      </c>
      <c r="Z11" s="14">
        <f>IF(R11="Preventivo",(J10-(J10*T11)),IF(R11="Detectivo",(J10-(J10*T11)),IF(R11="Correctivo",(J10))))</f>
        <v>0.32999999999999996</v>
      </c>
      <c r="AA11" s="192"/>
      <c r="AB11" s="192"/>
      <c r="AC11" s="14" t="str">
        <f t="shared" si="1"/>
        <v>Mayor</v>
      </c>
      <c r="AD11" s="14">
        <f>IF(Q11="Probabilidad",(($M$10-0)),IF(Q11="Impacto",($M$10-($M$10*T11))))</f>
        <v>0.8</v>
      </c>
      <c r="AE11" s="192"/>
      <c r="AF11" s="192"/>
      <c r="AG11" s="201"/>
      <c r="AH11" s="201"/>
      <c r="AI11" s="201"/>
      <c r="AJ11" s="201"/>
      <c r="AK11" s="201"/>
      <c r="AL11" s="201"/>
      <c r="AM11" s="198"/>
      <c r="AN11" s="186"/>
    </row>
    <row r="12" spans="1:298" ht="69.75" customHeight="1">
      <c r="A12" s="186"/>
      <c r="B12" s="188"/>
      <c r="C12" s="186"/>
      <c r="D12" s="190"/>
      <c r="E12" s="186"/>
      <c r="F12" s="186"/>
      <c r="G12" s="186"/>
      <c r="H12" s="186"/>
      <c r="I12" s="194"/>
      <c r="J12" s="195"/>
      <c r="K12" s="186"/>
      <c r="L12" s="196"/>
      <c r="M12" s="196"/>
      <c r="N12" s="186"/>
      <c r="O12" s="12">
        <v>3</v>
      </c>
      <c r="P12" s="17" t="s">
        <v>285</v>
      </c>
      <c r="Q12" s="12" t="s">
        <v>134</v>
      </c>
      <c r="R12" s="12" t="s">
        <v>54</v>
      </c>
      <c r="S12" s="12" t="s">
        <v>55</v>
      </c>
      <c r="T12" s="14">
        <f>VLOOKUP(R12&amp;S12,[24]Hoja1!$Q$4:$R$9,2,0)</f>
        <v>0.45</v>
      </c>
      <c r="U12" s="12" t="s">
        <v>56</v>
      </c>
      <c r="V12" s="12" t="s">
        <v>57</v>
      </c>
      <c r="W12" s="12" t="s">
        <v>58</v>
      </c>
      <c r="X12" s="14">
        <f t="shared" ref="X12:X14" si="2">IF(Q12="Probabilidad",($J$10*T12),IF(Q12="Impacto"," "))</f>
        <v>0.27</v>
      </c>
      <c r="Y12" s="14" t="str">
        <f>IF(Z12&lt;=20%,'[24]Tabla probabilidad'!$B$5,IF(Z12&lt;=40%,'[24]Tabla probabilidad'!$B$6,IF(Z12&lt;=60%,'[24]Tabla probabilidad'!$B$7,IF(Z12&lt;=80%,'[24]Tabla probabilidad'!$B$8,IF(Z12&lt;=100%,'[24]Tabla probabilidad'!$B$9)))))</f>
        <v>Baja</v>
      </c>
      <c r="Z12" s="14">
        <f>IF(R12="Preventivo",(J10-(J10*T12)),IF(R12="Detectivo",(J10-(J10*T12)),IF(R12="Correctivo",(J10))))</f>
        <v>0.32999999999999996</v>
      </c>
      <c r="AA12" s="192"/>
      <c r="AB12" s="192"/>
      <c r="AC12" s="14" t="str">
        <f t="shared" si="1"/>
        <v>Mayor</v>
      </c>
      <c r="AD12" s="14">
        <f>IF(Q12="Probabilidad",(($M$10-0)),IF(Q12="Impacto",($M$10-($M$10*T12))))</f>
        <v>0.8</v>
      </c>
      <c r="AE12" s="192"/>
      <c r="AF12" s="192"/>
      <c r="AG12" s="201"/>
      <c r="AH12" s="201"/>
      <c r="AI12" s="201"/>
      <c r="AJ12" s="201"/>
      <c r="AK12" s="201"/>
      <c r="AL12" s="201"/>
      <c r="AM12" s="198"/>
      <c r="AN12" s="186"/>
    </row>
    <row r="13" spans="1:298" ht="72" customHeight="1">
      <c r="A13" s="186"/>
      <c r="B13" s="188"/>
      <c r="C13" s="186"/>
      <c r="D13" s="190"/>
      <c r="E13" s="186"/>
      <c r="F13" s="186"/>
      <c r="G13" s="186"/>
      <c r="H13" s="186"/>
      <c r="I13" s="194"/>
      <c r="J13" s="195"/>
      <c r="K13" s="186"/>
      <c r="L13" s="196"/>
      <c r="M13" s="196"/>
      <c r="N13" s="186"/>
      <c r="O13" s="12">
        <v>4</v>
      </c>
      <c r="P13" s="18"/>
      <c r="Q13" s="12"/>
      <c r="R13" s="12"/>
      <c r="S13" s="12"/>
      <c r="T13" s="14"/>
      <c r="U13" s="12"/>
      <c r="V13" s="12"/>
      <c r="W13" s="12"/>
      <c r="X13" s="14" t="b">
        <f t="shared" si="2"/>
        <v>0</v>
      </c>
      <c r="Y13" s="14" t="b">
        <f>IF(Z13&lt;=20%,'[24]Tabla probabilidad'!$B$5,IF(Z13&lt;=40%,'[24]Tabla probabilidad'!$B$6,IF(Z13&lt;=60%,'[24]Tabla probabilidad'!$B$7,IF(Z13&lt;=80%,'[24]Tabla probabilidad'!$B$8,IF(Z13&lt;=100%,'[24]Tabla probabilidad'!$B$9)))))</f>
        <v>0</v>
      </c>
      <c r="Z13" s="14" t="b">
        <f>IF(R13="Preventivo",(J10-(J10*T13)),IF(R13="Detectivo",(J10-(J10*T13)),IF(R13="Correctivo",(J10))))</f>
        <v>0</v>
      </c>
      <c r="AA13" s="192"/>
      <c r="AB13" s="192"/>
      <c r="AC13" s="14" t="b">
        <f t="shared" si="1"/>
        <v>0</v>
      </c>
      <c r="AD13" s="14" t="b">
        <f>IF(Q13="Probabilidad",(($M$10-0)),IF(Q13="Impacto",($M$10-($M$10*T13))))</f>
        <v>0</v>
      </c>
      <c r="AE13" s="192"/>
      <c r="AF13" s="192"/>
      <c r="AG13" s="201"/>
      <c r="AH13" s="201"/>
      <c r="AI13" s="201"/>
      <c r="AJ13" s="201"/>
      <c r="AK13" s="201"/>
      <c r="AL13" s="201"/>
      <c r="AM13" s="198"/>
      <c r="AN13" s="186"/>
    </row>
    <row r="14" spans="1:298" ht="54" customHeight="1" thickBot="1">
      <c r="A14" s="186"/>
      <c r="B14" s="189"/>
      <c r="C14" s="186"/>
      <c r="D14" s="190"/>
      <c r="E14" s="186"/>
      <c r="F14" s="186"/>
      <c r="G14" s="186"/>
      <c r="H14" s="186"/>
      <c r="I14" s="194"/>
      <c r="J14" s="195"/>
      <c r="K14" s="186"/>
      <c r="L14" s="196"/>
      <c r="M14" s="196"/>
      <c r="N14" s="186"/>
      <c r="O14" s="12">
        <v>5</v>
      </c>
      <c r="P14" s="18"/>
      <c r="Q14" s="12"/>
      <c r="R14" s="12"/>
      <c r="S14" s="12"/>
      <c r="T14" s="14"/>
      <c r="U14" s="12"/>
      <c r="V14" s="12"/>
      <c r="W14" s="12"/>
      <c r="X14" s="14" t="b">
        <f t="shared" si="2"/>
        <v>0</v>
      </c>
      <c r="Y14" s="14" t="b">
        <f>IF(Z14&lt;=20%,'[24]Tabla probabilidad'!$B$5,IF(Z14&lt;=40%,'[24]Tabla probabilidad'!$B$6,IF(Z14&lt;=60%,'[24]Tabla probabilidad'!$B$7,IF(Z14&lt;=80%,'[24]Tabla probabilidad'!$B$8,IF(Z14&lt;=100%,'[24]Tabla probabilidad'!$B$9)))))</f>
        <v>0</v>
      </c>
      <c r="Z14" s="14" t="b">
        <f>IF(R14="Preventivo",(J10-(J10*T14)),IF(R14="Detectivo",(J10-(J10*T14)),IF(R14="Correctivo",(J10))))</f>
        <v>0</v>
      </c>
      <c r="AA14" s="193"/>
      <c r="AB14" s="193"/>
      <c r="AC14" s="14" t="b">
        <f t="shared" si="1"/>
        <v>0</v>
      </c>
      <c r="AD14" s="14" t="b">
        <f>IF(Q14="Probabilidad",(($M$10-0)),IF(Q14="Impacto",($M$10-($M$10*T14))))</f>
        <v>0</v>
      </c>
      <c r="AE14" s="193"/>
      <c r="AF14" s="193"/>
      <c r="AG14" s="202"/>
      <c r="AH14" s="202"/>
      <c r="AI14" s="202"/>
      <c r="AJ14" s="202"/>
      <c r="AK14" s="202"/>
      <c r="AL14" s="202"/>
      <c r="AM14" s="199"/>
      <c r="AN14" s="186"/>
    </row>
    <row r="15" spans="1:298" ht="75" customHeight="1">
      <c r="A15" s="186">
        <v>2</v>
      </c>
      <c r="B15" s="219" t="s">
        <v>286</v>
      </c>
      <c r="C15" s="186" t="s">
        <v>101</v>
      </c>
      <c r="D15" s="203" t="s">
        <v>287</v>
      </c>
      <c r="E15" s="200" t="s">
        <v>288</v>
      </c>
      <c r="F15" s="200" t="s">
        <v>289</v>
      </c>
      <c r="G15" s="186" t="s">
        <v>105</v>
      </c>
      <c r="H15" s="200">
        <v>360</v>
      </c>
      <c r="I15" s="194" t="str">
        <f>IF(H15&lt;=2,'[24]Tabla probabilidad'!$B$5,IF(H15&lt;=24,'[24]Tabla probabilidad'!$B$6,IF(H15&lt;=500,'[24]Tabla probabilidad'!$B$7,IF(H15&lt;=5000,'[24]Tabla probabilidad'!$B$8,IF(H15&gt;5000,'[24]Tabla probabilidad'!$B$9)))))</f>
        <v>Media</v>
      </c>
      <c r="J15" s="195">
        <f>IF(H15&lt;=2,'[24]Tabla probabilidad'!$D$5,IF(H15&lt;=24,'[24]Tabla probabilidad'!$D$6,IF(H15&lt;=500,'[24]Tabla probabilidad'!$D$7,IF(H15&lt;=5000,'[24]Tabla probabilidad'!$D$8,IF(H15&gt;5000,'[24]Tabla probabilidad'!$D$9)))))</f>
        <v>0.6</v>
      </c>
      <c r="K15" s="186" t="s">
        <v>140</v>
      </c>
      <c r="L15" s="18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Menor</v>
      </c>
      <c r="M15" s="18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40%</v>
      </c>
      <c r="N15" s="186" t="str">
        <f>VLOOKUP((I15&amp;L15),[24]Hoja1!$B$4:$C$28,2,0)</f>
        <v>Moderado</v>
      </c>
      <c r="O15" s="12">
        <v>1</v>
      </c>
      <c r="P15" s="13" t="s">
        <v>290</v>
      </c>
      <c r="Q15" s="12" t="str">
        <f t="shared" si="0"/>
        <v>Probabilidad</v>
      </c>
      <c r="R15" s="12" t="s">
        <v>54</v>
      </c>
      <c r="S15" s="12" t="s">
        <v>55</v>
      </c>
      <c r="T15" s="14">
        <f>VLOOKUP(R15&amp;S15,[24]Hoja1!$Q$4:$R$9,2,0)</f>
        <v>0.45</v>
      </c>
      <c r="U15" s="12" t="s">
        <v>56</v>
      </c>
      <c r="V15" s="12" t="s">
        <v>57</v>
      </c>
      <c r="W15" s="12" t="s">
        <v>58</v>
      </c>
      <c r="X15" s="14">
        <f>IF(Q15="Probabilidad",($J$15*T15),IF(Q15="Impacto"," "))</f>
        <v>0.27</v>
      </c>
      <c r="Y15" s="14" t="str">
        <f>IF(Z15&lt;=20%,'[24]Tabla probabilidad'!$B$5,IF(Z15&lt;=40%,'[24]Tabla probabilidad'!$B$6,IF(Z15&lt;=60%,'[24]Tabla probabilidad'!$B$7,IF(Z15&lt;=80%,'[24]Tabla probabilidad'!$B$8,IF(Z15&lt;=100%,'[24]Tabla probabilidad'!$B$9)))))</f>
        <v>Baja</v>
      </c>
      <c r="Z15" s="14">
        <f>IF(R15="Preventivo",(J15-(J15*T15)),IF(R15="Detectivo",(J15-(J15*T15)),IF(R15="Correctivo",(J15))))</f>
        <v>0.32999999999999996</v>
      </c>
      <c r="AA15" s="191" t="str">
        <f>IF(AB15&lt;=20%,'[24]Tabla probabilidad'!$B$5,IF(AB15&lt;=40%,'[24]Tabla probabilidad'!$B$6,IF(AB15&lt;=60%,'[24]Tabla probabilidad'!$B$7,IF(AB15&lt;=80%,'[24]Tabla probabilidad'!$B$8,IF(AB15&lt;=100%,'[24]Tabla probabilidad'!$B$9)))))</f>
        <v>Baja</v>
      </c>
      <c r="AB15" s="191">
        <f>AVERAGE(Z15:Z19)</f>
        <v>0.32999999999999996</v>
      </c>
      <c r="AC15" s="14" t="str">
        <f t="shared" si="1"/>
        <v>Menor</v>
      </c>
      <c r="AD15" s="14">
        <f>IF(Q15="Probabilidad",(($M$15-0)),IF(Q15="Impacto",($M$15-($M$15*T15))))</f>
        <v>0.4</v>
      </c>
      <c r="AE15" s="191" t="str">
        <f>IF(AF15&lt;=20%,"Leve",IF(AF15&lt;=40%,"Menor",IF(AF15&lt;=60%,"Moderado",IF(AF15&lt;=80%,"Mayor",IF(AF15&lt;=100%,"Catastrófico")))))</f>
        <v>Menor</v>
      </c>
      <c r="AF15" s="191">
        <f>AVERAGE(AD15:AD19)</f>
        <v>0.40000000000000008</v>
      </c>
      <c r="AG15" s="200" t="str">
        <f>VLOOKUP(AA15&amp;AE15,[24]Hoja1!$B$4:$C$28,2,0)</f>
        <v>Moderado</v>
      </c>
      <c r="AH15" s="200" t="s">
        <v>59</v>
      </c>
      <c r="AI15" s="200" t="s">
        <v>291</v>
      </c>
      <c r="AJ15" s="200" t="s">
        <v>61</v>
      </c>
      <c r="AK15" s="206">
        <v>44926</v>
      </c>
      <c r="AL15" s="206">
        <v>44926</v>
      </c>
      <c r="AM15" s="197" t="s">
        <v>132</v>
      </c>
      <c r="AN15" s="186" t="s">
        <v>63</v>
      </c>
    </row>
    <row r="16" spans="1:298" ht="25.5" customHeight="1">
      <c r="A16" s="186"/>
      <c r="B16" s="220"/>
      <c r="C16" s="186"/>
      <c r="D16" s="204"/>
      <c r="E16" s="201"/>
      <c r="F16" s="201"/>
      <c r="G16" s="186"/>
      <c r="H16" s="201"/>
      <c r="I16" s="194"/>
      <c r="J16" s="195"/>
      <c r="K16" s="186"/>
      <c r="L16" s="196"/>
      <c r="M16" s="196"/>
      <c r="N16" s="186"/>
      <c r="O16" s="12">
        <v>2</v>
      </c>
      <c r="P16" s="17" t="s">
        <v>292</v>
      </c>
      <c r="Q16" s="12" t="str">
        <f t="shared" si="0"/>
        <v>Probabilidad</v>
      </c>
      <c r="R16" s="12" t="s">
        <v>54</v>
      </c>
      <c r="S16" s="12" t="s">
        <v>55</v>
      </c>
      <c r="T16" s="14">
        <f>VLOOKUP(R16&amp;S16,[24]Hoja1!$Q$4:$R$9,2,0)</f>
        <v>0.45</v>
      </c>
      <c r="U16" s="12" t="s">
        <v>56</v>
      </c>
      <c r="V16" s="12" t="s">
        <v>57</v>
      </c>
      <c r="W16" s="12" t="s">
        <v>58</v>
      </c>
      <c r="X16" s="14">
        <f>IF(Q16="Probabilidad",($J$15*T16),IF(Q16="Impacto"," "))</f>
        <v>0.27</v>
      </c>
      <c r="Y16" s="14" t="str">
        <f>IF(Z16&lt;=20%,'[24]Tabla probabilidad'!$B$5,IF(Z16&lt;=40%,'[24]Tabla probabilidad'!$B$6,IF(Z16&lt;=60%,'[24]Tabla probabilidad'!$B$7,IF(Z16&lt;=80%,'[24]Tabla probabilidad'!$B$8,IF(Z16&lt;=100%,'[24]Tabla probabilidad'!$B$9)))))</f>
        <v>Baja</v>
      </c>
      <c r="Z16" s="14">
        <f>IF(R16="Preventivo",(J15-(J15*T16)),IF(R16="Detectivo",(J15-(J15*T16)),IF(R16="Correctivo",(J15))))</f>
        <v>0.32999999999999996</v>
      </c>
      <c r="AA16" s="192"/>
      <c r="AB16" s="192"/>
      <c r="AC16" s="14" t="str">
        <f t="shared" si="1"/>
        <v>Menor</v>
      </c>
      <c r="AD16" s="14">
        <f t="shared" ref="AD16:AD19" si="3">IF(Q16="Probabilidad",(($M$15-0)),IF(Q16="Impacto",($M$15-($M$15*T16))))</f>
        <v>0.4</v>
      </c>
      <c r="AE16" s="192"/>
      <c r="AF16" s="192"/>
      <c r="AG16" s="201"/>
      <c r="AH16" s="201"/>
      <c r="AI16" s="201"/>
      <c r="AJ16" s="201"/>
      <c r="AK16" s="201"/>
      <c r="AL16" s="201"/>
      <c r="AM16" s="198"/>
      <c r="AN16" s="186"/>
    </row>
    <row r="17" spans="1:40" ht="115.5" customHeight="1">
      <c r="A17" s="186"/>
      <c r="B17" s="220"/>
      <c r="C17" s="186"/>
      <c r="D17" s="204"/>
      <c r="E17" s="201"/>
      <c r="F17" s="201"/>
      <c r="G17" s="186"/>
      <c r="H17" s="201"/>
      <c r="I17" s="194"/>
      <c r="J17" s="195"/>
      <c r="K17" s="186"/>
      <c r="L17" s="196"/>
      <c r="M17" s="196"/>
      <c r="N17" s="186"/>
      <c r="O17" s="12">
        <v>3</v>
      </c>
      <c r="P17" s="17" t="s">
        <v>281</v>
      </c>
      <c r="Q17" s="12" t="str">
        <f t="shared" si="0"/>
        <v>Probabilidad</v>
      </c>
      <c r="R17" s="12" t="s">
        <v>54</v>
      </c>
      <c r="S17" s="12" t="s">
        <v>55</v>
      </c>
      <c r="T17" s="14">
        <f>VLOOKUP(R17&amp;S17,[24]Hoja1!$Q$4:$R$9,2,0)</f>
        <v>0.45</v>
      </c>
      <c r="U17" s="12" t="s">
        <v>56</v>
      </c>
      <c r="V17" s="12" t="s">
        <v>57</v>
      </c>
      <c r="W17" s="12" t="s">
        <v>58</v>
      </c>
      <c r="X17" s="14">
        <f t="shared" ref="X17:X19" si="4">IF(Q17="Probabilidad",($J$15*T17),IF(Q17="Impacto"," "))</f>
        <v>0.27</v>
      </c>
      <c r="Y17" s="14" t="str">
        <f>IF(Z17&lt;=20%,'[24]Tabla probabilidad'!$B$5,IF(Z17&lt;=40%,'[24]Tabla probabilidad'!$B$6,IF(Z17&lt;=60%,'[24]Tabla probabilidad'!$B$7,IF(Z17&lt;=80%,'[24]Tabla probabilidad'!$B$8,IF(Z17&lt;=100%,'[24]Tabla probabilidad'!$B$9)))))</f>
        <v>Baja</v>
      </c>
      <c r="Z17" s="14">
        <f>IF(R17="Preventivo",(J15-(J15*T17)),IF(R17="Detectivo",(J15-(J15*T17)),IF(R17="Correctivo",(J15))))</f>
        <v>0.32999999999999996</v>
      </c>
      <c r="AA17" s="192"/>
      <c r="AB17" s="192"/>
      <c r="AC17" s="14" t="str">
        <f t="shared" si="1"/>
        <v>Menor</v>
      </c>
      <c r="AD17" s="14">
        <f t="shared" si="3"/>
        <v>0.4</v>
      </c>
      <c r="AE17" s="192"/>
      <c r="AF17" s="192"/>
      <c r="AG17" s="201"/>
      <c r="AH17" s="201"/>
      <c r="AI17" s="201"/>
      <c r="AJ17" s="201"/>
      <c r="AK17" s="201"/>
      <c r="AL17" s="201"/>
      <c r="AM17" s="198"/>
      <c r="AN17" s="186"/>
    </row>
    <row r="18" spans="1:40" ht="60" customHeight="1">
      <c r="A18" s="186"/>
      <c r="B18" s="220"/>
      <c r="C18" s="186"/>
      <c r="D18" s="204"/>
      <c r="E18" s="201"/>
      <c r="F18" s="201"/>
      <c r="G18" s="186"/>
      <c r="H18" s="201"/>
      <c r="I18" s="194"/>
      <c r="J18" s="195"/>
      <c r="K18" s="186"/>
      <c r="L18" s="196"/>
      <c r="M18" s="196"/>
      <c r="N18" s="186"/>
      <c r="O18" s="12">
        <v>4</v>
      </c>
      <c r="P18" s="17"/>
      <c r="Q18" s="12"/>
      <c r="R18" s="12"/>
      <c r="S18" s="12"/>
      <c r="T18" s="14"/>
      <c r="U18" s="12"/>
      <c r="V18" s="12"/>
      <c r="W18" s="12"/>
      <c r="X18" s="14" t="b">
        <f t="shared" si="4"/>
        <v>0</v>
      </c>
      <c r="Y18" s="14" t="b">
        <f>IF(Z18&lt;=20%,'[24]Tabla probabilidad'!$B$5,IF(Z18&lt;=40%,'[24]Tabla probabilidad'!$B$6,IF(Z18&lt;=60%,'[24]Tabla probabilidad'!$B$7,IF(Z18&lt;=80%,'[24]Tabla probabilidad'!$B$8,IF(Z18&lt;=100%,'[24]Tabla probabilidad'!$B$9)))))</f>
        <v>0</v>
      </c>
      <c r="Z18" s="14" t="b">
        <f>IF(R18="Preventivo",(J15-(J15*T18)),IF(R18="Detectivo",(J15-(J15*T18)),IF(R18="Correctivo",(J15))))</f>
        <v>0</v>
      </c>
      <c r="AA18" s="192"/>
      <c r="AB18" s="192"/>
      <c r="AC18" s="14" t="b">
        <f t="shared" si="1"/>
        <v>0</v>
      </c>
      <c r="AD18" s="14" t="b">
        <f t="shared" si="3"/>
        <v>0</v>
      </c>
      <c r="AE18" s="192"/>
      <c r="AF18" s="192"/>
      <c r="AG18" s="201"/>
      <c r="AH18" s="201"/>
      <c r="AI18" s="201"/>
      <c r="AJ18" s="201"/>
      <c r="AK18" s="201"/>
      <c r="AL18" s="201"/>
      <c r="AM18" s="198"/>
      <c r="AN18" s="186"/>
    </row>
    <row r="19" spans="1:40" ht="40.5" customHeight="1">
      <c r="A19" s="186"/>
      <c r="B19" s="221"/>
      <c r="C19" s="186"/>
      <c r="D19" s="205"/>
      <c r="E19" s="202"/>
      <c r="F19" s="202"/>
      <c r="G19" s="186"/>
      <c r="H19" s="202"/>
      <c r="I19" s="194"/>
      <c r="J19" s="195"/>
      <c r="K19" s="186"/>
      <c r="L19" s="196"/>
      <c r="M19" s="196"/>
      <c r="N19" s="186"/>
      <c r="O19" s="12">
        <v>5</v>
      </c>
      <c r="P19" s="19"/>
      <c r="Q19" s="12"/>
      <c r="R19" s="12"/>
      <c r="S19" s="12"/>
      <c r="T19" s="14"/>
      <c r="U19" s="12"/>
      <c r="V19" s="12"/>
      <c r="W19" s="12"/>
      <c r="X19" s="14" t="b">
        <f t="shared" si="4"/>
        <v>0</v>
      </c>
      <c r="Y19" s="14" t="b">
        <f>IF(Z19&lt;=20%,'[24]Tabla probabilidad'!$B$5,IF(Z19&lt;=40%,'[24]Tabla probabilidad'!$B$6,IF(Z19&lt;=60%,'[24]Tabla probabilidad'!$B$7,IF(Z19&lt;=80%,'[24]Tabla probabilidad'!$B$8,IF(Z19&lt;=100%,'[24]Tabla probabilidad'!$B$9)))))</f>
        <v>0</v>
      </c>
      <c r="Z19" s="14" t="b">
        <f>IF(R19="Preventivo",(J15-(J15*T19)),IF(R19="Detectivo",(J15-(J15*T19)),IF(R19="Correctivo",(J15))))</f>
        <v>0</v>
      </c>
      <c r="AA19" s="193"/>
      <c r="AB19" s="193"/>
      <c r="AC19" s="14" t="b">
        <f t="shared" si="1"/>
        <v>0</v>
      </c>
      <c r="AD19" s="14" t="b">
        <f t="shared" si="3"/>
        <v>0</v>
      </c>
      <c r="AE19" s="193"/>
      <c r="AF19" s="193"/>
      <c r="AG19" s="202"/>
      <c r="AH19" s="202"/>
      <c r="AI19" s="202"/>
      <c r="AJ19" s="202"/>
      <c r="AK19" s="202"/>
      <c r="AL19" s="202"/>
      <c r="AM19" s="199"/>
      <c r="AN19" s="186"/>
    </row>
    <row r="20" spans="1:40" ht="53.25" hidden="1" customHeight="1">
      <c r="A20" s="186"/>
      <c r="B20" s="187"/>
      <c r="C20" s="186"/>
      <c r="D20" s="203"/>
      <c r="E20" s="186"/>
      <c r="F20" s="186"/>
      <c r="G20" s="186"/>
      <c r="H20" s="186"/>
      <c r="I20" s="194"/>
      <c r="J20" s="195"/>
      <c r="K20" s="186"/>
      <c r="L20" s="186"/>
      <c r="M20" s="186"/>
      <c r="N20" s="186"/>
      <c r="O20" s="12"/>
      <c r="P20" s="13"/>
      <c r="Q20" s="12"/>
      <c r="R20" s="12"/>
      <c r="S20" s="12"/>
      <c r="T20" s="14"/>
      <c r="U20" s="12"/>
      <c r="V20" s="12"/>
      <c r="W20" s="12"/>
      <c r="X20" s="14"/>
      <c r="Y20" s="14"/>
      <c r="Z20" s="14"/>
      <c r="AA20" s="191"/>
      <c r="AB20" s="191"/>
      <c r="AC20" s="14"/>
      <c r="AD20" s="14"/>
      <c r="AE20" s="191"/>
      <c r="AF20" s="191"/>
      <c r="AG20" s="200"/>
      <c r="AH20" s="200"/>
      <c r="AI20" s="200"/>
      <c r="AJ20" s="200"/>
      <c r="AK20" s="206"/>
      <c r="AL20" s="206"/>
      <c r="AM20" s="197"/>
      <c r="AN20" s="186"/>
    </row>
    <row r="21" spans="1:40" ht="54" hidden="1" customHeight="1">
      <c r="A21" s="186"/>
      <c r="B21" s="188"/>
      <c r="C21" s="186"/>
      <c r="D21" s="204"/>
      <c r="E21" s="186"/>
      <c r="F21" s="186"/>
      <c r="G21" s="186"/>
      <c r="H21" s="186"/>
      <c r="I21" s="194"/>
      <c r="J21" s="195"/>
      <c r="K21" s="186"/>
      <c r="L21" s="196"/>
      <c r="M21" s="196"/>
      <c r="N21" s="186"/>
      <c r="O21" s="12"/>
      <c r="P21" s="17"/>
      <c r="Q21" s="12"/>
      <c r="R21" s="12"/>
      <c r="S21" s="12"/>
      <c r="T21" s="14"/>
      <c r="U21" s="12"/>
      <c r="V21" s="12"/>
      <c r="W21" s="12"/>
      <c r="X21" s="14"/>
      <c r="Y21" s="14"/>
      <c r="Z21" s="14"/>
      <c r="AA21" s="192"/>
      <c r="AB21" s="192"/>
      <c r="AC21" s="14"/>
      <c r="AD21" s="14"/>
      <c r="AE21" s="192"/>
      <c r="AF21" s="192"/>
      <c r="AG21" s="201"/>
      <c r="AH21" s="201"/>
      <c r="AI21" s="201"/>
      <c r="AJ21" s="201"/>
      <c r="AK21" s="201"/>
      <c r="AL21" s="201"/>
      <c r="AM21" s="198"/>
      <c r="AN21" s="186"/>
    </row>
    <row r="22" spans="1:40" ht="43.5" hidden="1" customHeight="1">
      <c r="A22" s="186"/>
      <c r="B22" s="188"/>
      <c r="C22" s="186"/>
      <c r="D22" s="204"/>
      <c r="E22" s="186"/>
      <c r="F22" s="186"/>
      <c r="G22" s="186"/>
      <c r="H22" s="186"/>
      <c r="I22" s="194"/>
      <c r="J22" s="195"/>
      <c r="K22" s="186"/>
      <c r="L22" s="196"/>
      <c r="M22" s="196"/>
      <c r="N22" s="186"/>
      <c r="O22" s="12"/>
      <c r="P22" s="17"/>
      <c r="Q22" s="12"/>
      <c r="R22" s="12"/>
      <c r="S22" s="12"/>
      <c r="T22" s="14"/>
      <c r="U22" s="12"/>
      <c r="V22" s="12"/>
      <c r="W22" s="12"/>
      <c r="X22" s="14"/>
      <c r="Y22" s="14"/>
      <c r="Z22" s="14"/>
      <c r="AA22" s="192"/>
      <c r="AB22" s="192"/>
      <c r="AC22" s="14"/>
      <c r="AD22" s="14"/>
      <c r="AE22" s="192"/>
      <c r="AF22" s="192"/>
      <c r="AG22" s="201"/>
      <c r="AH22" s="201"/>
      <c r="AI22" s="201"/>
      <c r="AJ22" s="201"/>
      <c r="AK22" s="201"/>
      <c r="AL22" s="201"/>
      <c r="AM22" s="198"/>
      <c r="AN22" s="186"/>
    </row>
    <row r="23" spans="1:40" ht="28.5" hidden="1" customHeight="1">
      <c r="A23" s="186"/>
      <c r="B23" s="188"/>
      <c r="C23" s="186"/>
      <c r="D23" s="204"/>
      <c r="E23" s="186"/>
      <c r="F23" s="186"/>
      <c r="G23" s="186"/>
      <c r="H23" s="186"/>
      <c r="I23" s="194"/>
      <c r="J23" s="195"/>
      <c r="K23" s="186"/>
      <c r="L23" s="196"/>
      <c r="M23" s="196"/>
      <c r="N23" s="186"/>
      <c r="O23" s="12"/>
      <c r="P23" s="17"/>
      <c r="Q23" s="12"/>
      <c r="R23" s="12"/>
      <c r="S23" s="12"/>
      <c r="T23" s="14"/>
      <c r="U23" s="12"/>
      <c r="V23" s="12"/>
      <c r="W23" s="12"/>
      <c r="X23" s="14"/>
      <c r="Y23" s="14"/>
      <c r="Z23" s="14"/>
      <c r="AA23" s="192"/>
      <c r="AB23" s="192"/>
      <c r="AC23" s="14"/>
      <c r="AD23" s="14"/>
      <c r="AE23" s="192"/>
      <c r="AF23" s="192"/>
      <c r="AG23" s="201"/>
      <c r="AH23" s="201"/>
      <c r="AI23" s="201"/>
      <c r="AJ23" s="201"/>
      <c r="AK23" s="201"/>
      <c r="AL23" s="201"/>
      <c r="AM23" s="198"/>
      <c r="AN23" s="186"/>
    </row>
    <row r="24" spans="1:40" ht="44.25" hidden="1" customHeight="1" thickBot="1">
      <c r="A24" s="186"/>
      <c r="B24" s="189"/>
      <c r="C24" s="186"/>
      <c r="D24" s="205"/>
      <c r="E24" s="186"/>
      <c r="F24" s="186"/>
      <c r="G24" s="186"/>
      <c r="H24" s="186"/>
      <c r="I24" s="194"/>
      <c r="J24" s="195"/>
      <c r="K24" s="186"/>
      <c r="L24" s="196"/>
      <c r="M24" s="196"/>
      <c r="N24" s="186"/>
      <c r="O24" s="12"/>
      <c r="P24" s="20"/>
      <c r="Q24" s="12"/>
      <c r="R24" s="12"/>
      <c r="S24" s="12"/>
      <c r="T24" s="14"/>
      <c r="U24" s="12"/>
      <c r="V24" s="12"/>
      <c r="W24" s="12"/>
      <c r="X24" s="14"/>
      <c r="Y24" s="14"/>
      <c r="Z24" s="14"/>
      <c r="AA24" s="193"/>
      <c r="AB24" s="193"/>
      <c r="AC24" s="14"/>
      <c r="AD24" s="14"/>
      <c r="AE24" s="193"/>
      <c r="AF24" s="193"/>
      <c r="AG24" s="202"/>
      <c r="AH24" s="202"/>
      <c r="AI24" s="202"/>
      <c r="AJ24" s="202"/>
      <c r="AK24" s="202"/>
      <c r="AL24" s="202"/>
      <c r="AM24" s="199"/>
      <c r="AN24" s="186"/>
    </row>
    <row r="25" spans="1:40" ht="57" customHeight="1">
      <c r="A25" s="186">
        <v>3</v>
      </c>
      <c r="B25" s="200" t="s">
        <v>89</v>
      </c>
      <c r="C25" s="186" t="s">
        <v>90</v>
      </c>
      <c r="D25" s="203" t="s">
        <v>91</v>
      </c>
      <c r="E25" s="186" t="s">
        <v>293</v>
      </c>
      <c r="F25" s="186" t="s">
        <v>93</v>
      </c>
      <c r="G25" s="186" t="s">
        <v>94</v>
      </c>
      <c r="H25" s="186">
        <v>6</v>
      </c>
      <c r="I25" s="194" t="str">
        <f>IF(H25&lt;=2,'[24]Tabla probabilidad'!$B$5,IF(H25&lt;=24,'[24]Tabla probabilidad'!$B$6,IF(H25&lt;=500,'[24]Tabla probabilidad'!$B$7,IF(H25&lt;=5000,'[24]Tabla probabilidad'!$B$8,IF(H25&gt;5000,'[24]Tabla probabilidad'!$B$9)))))</f>
        <v>Baja</v>
      </c>
      <c r="J25" s="195">
        <f>IF(H25&lt;=2,'[24]Tabla probabilidad'!$D$5,IF(H25&lt;=24,'[24]Tabla probabilidad'!$D$6,IF(H25&lt;=500,'[24]Tabla probabilidad'!$D$7,IF(H25&lt;=5000,'[24]Tabla probabilidad'!$D$8,IF(H25&gt;5000,'[24]Tabla probabilidad'!$D$9)))))</f>
        <v>0.4</v>
      </c>
      <c r="K25" s="186" t="s">
        <v>95</v>
      </c>
      <c r="L25" s="18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Mayor</v>
      </c>
      <c r="M25" s="18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80%</v>
      </c>
      <c r="N25" s="186" t="str">
        <f>VLOOKUP((I25&amp;L25),[24]Hoja1!$B$4:$C$28,2,0)</f>
        <v xml:space="preserve">Alto </v>
      </c>
      <c r="O25" s="12">
        <v>1</v>
      </c>
      <c r="P25" s="17" t="s">
        <v>96</v>
      </c>
      <c r="Q25" s="12" t="str">
        <f t="shared" si="0"/>
        <v>Probabilidad</v>
      </c>
      <c r="R25" s="12" t="s">
        <v>54</v>
      </c>
      <c r="S25" s="12" t="s">
        <v>55</v>
      </c>
      <c r="T25" s="14">
        <f>VLOOKUP(R25&amp;S25,[24]Hoja1!$Q$4:$R$9,2,0)</f>
        <v>0.45</v>
      </c>
      <c r="U25" s="12" t="s">
        <v>56</v>
      </c>
      <c r="V25" s="12" t="s">
        <v>57</v>
      </c>
      <c r="W25" s="12" t="s">
        <v>58</v>
      </c>
      <c r="X25" s="14">
        <f>IF(Q25="Probabilidad",($J$25*T25),IF(Q25="Impacto"," "))</f>
        <v>0.18000000000000002</v>
      </c>
      <c r="Y25" s="14" t="str">
        <f>IF(Z25&lt;=20%,'[24]Tabla probabilidad'!$B$5,IF(Z25&lt;=40%,'[24]Tabla probabilidad'!$B$6,IF(Z25&lt;=60%,'[24]Tabla probabilidad'!$B$7,IF(Z25&lt;=80%,'[24]Tabla probabilidad'!$B$8,IF(Z25&lt;=100%,'[24]Tabla probabilidad'!$B$9)))))</f>
        <v>Baja</v>
      </c>
      <c r="Z25" s="14">
        <f>IF(R25="Preventivo",(J25-(J25*T25)),IF(R25="Detectivo",(J25-(J25*T25)),IF(R25="Correctivo",(J25))))</f>
        <v>0.22</v>
      </c>
      <c r="AA25" s="191" t="str">
        <f>IF(AB25&lt;=20%,'[24]Tabla probabilidad'!$B$5,IF(AB25&lt;=40%,'[24]Tabla probabilidad'!$B$6,IF(AB25&lt;=60%,'[24]Tabla probabilidad'!$B$7,IF(AB25&lt;=80%,'[24]Tabla probabilidad'!$B$8,IF(AB25&lt;=100%,'[24]Tabla probabilidad'!$B$9)))))</f>
        <v>Baja</v>
      </c>
      <c r="AB25" s="191">
        <f>AVERAGE(Z25:Z29)</f>
        <v>0.23600000000000004</v>
      </c>
      <c r="AC25" s="14" t="str">
        <f t="shared" si="1"/>
        <v>Mayor</v>
      </c>
      <c r="AD25" s="14">
        <f>IF(Q25="Probabilidad",(($M$25-0)),IF(Q25="Impacto",($M$25-($M$25*T25))))</f>
        <v>0.8</v>
      </c>
      <c r="AE25" s="191" t="str">
        <f>IF(AF25&lt;=20%,"Leve",IF(AF25&lt;=40%,"Menor",IF(AF25&lt;=60%,"Moderado",IF(AF25&lt;=80%,"Mayor",IF(AF25&lt;=100%,"Catastrófico")))))</f>
        <v>Mayor</v>
      </c>
      <c r="AF25" s="191">
        <f>AVERAGE(AD25:AD29)</f>
        <v>0.8</v>
      </c>
      <c r="AG25" s="200" t="str">
        <f>VLOOKUP(AA25&amp;AE25,[24]Hoja1!$B$4:$C$28,2,0)</f>
        <v xml:space="preserve">Alto </v>
      </c>
      <c r="AH25" s="200" t="s">
        <v>59</v>
      </c>
      <c r="AI25" s="200" t="s">
        <v>294</v>
      </c>
      <c r="AJ25" s="200" t="s">
        <v>61</v>
      </c>
      <c r="AK25" s="206">
        <v>44926</v>
      </c>
      <c r="AL25" s="206">
        <v>44926</v>
      </c>
      <c r="AM25" s="197" t="s">
        <v>74</v>
      </c>
      <c r="AN25" s="186" t="s">
        <v>63</v>
      </c>
    </row>
    <row r="26" spans="1:40" ht="42.75" customHeight="1">
      <c r="A26" s="186"/>
      <c r="B26" s="201"/>
      <c r="C26" s="186"/>
      <c r="D26" s="204"/>
      <c r="E26" s="186"/>
      <c r="F26" s="186"/>
      <c r="G26" s="186"/>
      <c r="H26" s="186"/>
      <c r="I26" s="194"/>
      <c r="J26" s="195"/>
      <c r="K26" s="186"/>
      <c r="L26" s="196"/>
      <c r="M26" s="196"/>
      <c r="N26" s="186"/>
      <c r="O26" s="12">
        <v>2</v>
      </c>
      <c r="P26" s="17" t="s">
        <v>98</v>
      </c>
      <c r="Q26" s="12" t="str">
        <f t="shared" si="0"/>
        <v>Probabilidad</v>
      </c>
      <c r="R26" s="12" t="s">
        <v>54</v>
      </c>
      <c r="S26" s="12" t="s">
        <v>55</v>
      </c>
      <c r="T26" s="14">
        <f>VLOOKUP(R26&amp;S26,[24]Hoja1!$Q$4:$R$9,2,0)</f>
        <v>0.45</v>
      </c>
      <c r="U26" s="12" t="s">
        <v>56</v>
      </c>
      <c r="V26" s="12" t="s">
        <v>57</v>
      </c>
      <c r="W26" s="12" t="s">
        <v>58</v>
      </c>
      <c r="X26" s="14">
        <f t="shared" ref="X26:X29" si="5">IF(Q26="Probabilidad",($J$25*T26),IF(Q26="Impacto"," "))</f>
        <v>0.18000000000000002</v>
      </c>
      <c r="Y26" s="14" t="str">
        <f>IF(Z26&lt;=20%,'[24]Tabla probabilidad'!$B$5,IF(Z26&lt;=40%,'[24]Tabla probabilidad'!$B$6,IF(Z26&lt;=60%,'[24]Tabla probabilidad'!$B$7,IF(Z26&lt;=80%,'[24]Tabla probabilidad'!$B$8,IF(Z26&lt;=100%,'[24]Tabla probabilidad'!$B$9)))))</f>
        <v>Baja</v>
      </c>
      <c r="Z26" s="14">
        <f>IF(R26="Preventivo",(J25-(J25*T26)),IF(R26="Detectivo",(J25-(J25*T26)),IF(R26="Correctivo",(J25))))</f>
        <v>0.22</v>
      </c>
      <c r="AA26" s="192"/>
      <c r="AB26" s="192"/>
      <c r="AC26" s="14" t="str">
        <f t="shared" si="1"/>
        <v>Mayor</v>
      </c>
      <c r="AD26" s="14">
        <f t="shared" ref="AD26:AD29" si="6">IF(Q26="Probabilidad",(($M$25-0)),IF(Q26="Impacto",($M$25-($M$25*T26))))</f>
        <v>0.8</v>
      </c>
      <c r="AE26" s="192"/>
      <c r="AF26" s="192"/>
      <c r="AG26" s="201"/>
      <c r="AH26" s="201"/>
      <c r="AI26" s="201"/>
      <c r="AJ26" s="201"/>
      <c r="AK26" s="201"/>
      <c r="AL26" s="201"/>
      <c r="AM26" s="198"/>
      <c r="AN26" s="186"/>
    </row>
    <row r="27" spans="1:40" ht="75.75" customHeight="1">
      <c r="A27" s="186"/>
      <c r="B27" s="201"/>
      <c r="C27" s="186"/>
      <c r="D27" s="204"/>
      <c r="E27" s="186"/>
      <c r="F27" s="186"/>
      <c r="G27" s="186"/>
      <c r="H27" s="186"/>
      <c r="I27" s="194"/>
      <c r="J27" s="195"/>
      <c r="K27" s="186"/>
      <c r="L27" s="196"/>
      <c r="M27" s="196"/>
      <c r="N27" s="186"/>
      <c r="O27" s="12">
        <v>3</v>
      </c>
      <c r="P27" s="17" t="s">
        <v>99</v>
      </c>
      <c r="Q27" s="12" t="str">
        <f t="shared" si="0"/>
        <v>Probabilidad</v>
      </c>
      <c r="R27" s="12" t="s">
        <v>54</v>
      </c>
      <c r="S27" s="12" t="s">
        <v>55</v>
      </c>
      <c r="T27" s="14">
        <f>VLOOKUP(R27&amp;S27,[24]Hoja1!$Q$4:$R$9,2,0)</f>
        <v>0.45</v>
      </c>
      <c r="U27" s="12" t="s">
        <v>56</v>
      </c>
      <c r="V27" s="12" t="s">
        <v>57</v>
      </c>
      <c r="W27" s="12" t="s">
        <v>58</v>
      </c>
      <c r="X27" s="14">
        <f t="shared" si="5"/>
        <v>0.18000000000000002</v>
      </c>
      <c r="Y27" s="14" t="str">
        <f>IF(Z27&lt;=20%,'[24]Tabla probabilidad'!$B$5,IF(Z27&lt;=40%,'[24]Tabla probabilidad'!$B$6,IF(Z27&lt;=60%,'[24]Tabla probabilidad'!$B$7,IF(Z27&lt;=80%,'[24]Tabla probabilidad'!$B$8,IF(Z27&lt;=100%,'[24]Tabla probabilidad'!$B$9)))))</f>
        <v>Baja</v>
      </c>
      <c r="Z27" s="14">
        <f>IF(R27="Preventivo",(J25-(J25*T27)),IF(R27="Detectivo",(J25-(J25*T27)),IF(R27="Correctivo",(J25))))</f>
        <v>0.22</v>
      </c>
      <c r="AA27" s="192"/>
      <c r="AB27" s="192"/>
      <c r="AC27" s="14" t="str">
        <f t="shared" si="1"/>
        <v>Mayor</v>
      </c>
      <c r="AD27" s="14">
        <f t="shared" si="6"/>
        <v>0.8</v>
      </c>
      <c r="AE27" s="192"/>
      <c r="AF27" s="192"/>
      <c r="AG27" s="201"/>
      <c r="AH27" s="201"/>
      <c r="AI27" s="201"/>
      <c r="AJ27" s="201"/>
      <c r="AK27" s="201"/>
      <c r="AL27" s="201"/>
      <c r="AM27" s="198"/>
      <c r="AN27" s="186"/>
    </row>
    <row r="28" spans="1:40" ht="72" customHeight="1" thickBot="1">
      <c r="A28" s="186"/>
      <c r="B28" s="201"/>
      <c r="C28" s="186"/>
      <c r="D28" s="204"/>
      <c r="E28" s="186"/>
      <c r="F28" s="186"/>
      <c r="G28" s="186"/>
      <c r="H28" s="186"/>
      <c r="I28" s="194"/>
      <c r="J28" s="195"/>
      <c r="K28" s="186"/>
      <c r="L28" s="196"/>
      <c r="M28" s="196"/>
      <c r="N28" s="186"/>
      <c r="O28" s="12">
        <v>4</v>
      </c>
      <c r="P28" s="21"/>
      <c r="Q28" s="12" t="str">
        <f t="shared" si="0"/>
        <v>Probabilidad</v>
      </c>
      <c r="R28" s="12" t="s">
        <v>100</v>
      </c>
      <c r="S28" s="12" t="s">
        <v>55</v>
      </c>
      <c r="T28" s="14">
        <f>VLOOKUP(R28&amp;S28,[24]Hoja1!$Q$4:$R$9,2,0)</f>
        <v>0.35</v>
      </c>
      <c r="U28" s="12" t="s">
        <v>56</v>
      </c>
      <c r="V28" s="12" t="s">
        <v>57</v>
      </c>
      <c r="W28" s="12" t="s">
        <v>58</v>
      </c>
      <c r="X28" s="14">
        <f t="shared" si="5"/>
        <v>0.13999999999999999</v>
      </c>
      <c r="Y28" s="14" t="str">
        <f>IF(Z28&lt;=20%,'[24]Tabla probabilidad'!$B$5,IF(Z28&lt;=40%,'[24]Tabla probabilidad'!$B$6,IF(Z28&lt;=60%,'[24]Tabla probabilidad'!$B$7,IF(Z28&lt;=80%,'[24]Tabla probabilidad'!$B$8,IF(Z28&lt;=100%,'[24]Tabla probabilidad'!$B$9)))))</f>
        <v>Baja</v>
      </c>
      <c r="Z28" s="14">
        <f>IF(R28="Preventivo",(J25-(J25*T28)),IF(R28="Detectivo",(J25-(J25*T28)),IF(R28="Correctivo",(J25))))</f>
        <v>0.26</v>
      </c>
      <c r="AA28" s="192"/>
      <c r="AB28" s="192"/>
      <c r="AC28" s="14" t="str">
        <f t="shared" si="1"/>
        <v>Mayor</v>
      </c>
      <c r="AD28" s="14">
        <f t="shared" si="6"/>
        <v>0.8</v>
      </c>
      <c r="AE28" s="192"/>
      <c r="AF28" s="192"/>
      <c r="AG28" s="201"/>
      <c r="AH28" s="201"/>
      <c r="AI28" s="201"/>
      <c r="AJ28" s="201"/>
      <c r="AK28" s="201"/>
      <c r="AL28" s="201"/>
      <c r="AM28" s="198"/>
      <c r="AN28" s="186"/>
    </row>
    <row r="29" spans="1:40" ht="74.25" customHeight="1" thickBot="1">
      <c r="A29" s="186"/>
      <c r="B29" s="202"/>
      <c r="C29" s="186"/>
      <c r="D29" s="205"/>
      <c r="E29" s="186"/>
      <c r="F29" s="186"/>
      <c r="G29" s="186"/>
      <c r="H29" s="186"/>
      <c r="I29" s="194"/>
      <c r="J29" s="195"/>
      <c r="K29" s="186"/>
      <c r="L29" s="196"/>
      <c r="M29" s="196"/>
      <c r="N29" s="186"/>
      <c r="O29" s="12">
        <v>5</v>
      </c>
      <c r="P29" s="20"/>
      <c r="Q29" s="12" t="str">
        <f t="shared" si="0"/>
        <v>Probabilidad</v>
      </c>
      <c r="R29" s="12" t="s">
        <v>100</v>
      </c>
      <c r="S29" s="12" t="s">
        <v>55</v>
      </c>
      <c r="T29" s="14">
        <f>VLOOKUP(R29&amp;S29,[24]Hoja1!$Q$4:$R$9,2,0)</f>
        <v>0.35</v>
      </c>
      <c r="U29" s="12" t="s">
        <v>56</v>
      </c>
      <c r="V29" s="12" t="s">
        <v>57</v>
      </c>
      <c r="W29" s="12" t="s">
        <v>58</v>
      </c>
      <c r="X29" s="14">
        <f t="shared" si="5"/>
        <v>0.13999999999999999</v>
      </c>
      <c r="Y29" s="14" t="str">
        <f>IF(Z29&lt;=20%,'[24]Tabla probabilidad'!$B$5,IF(Z29&lt;=40%,'[24]Tabla probabilidad'!$B$6,IF(Z29&lt;=60%,'[24]Tabla probabilidad'!$B$7,IF(Z29&lt;=80%,'[24]Tabla probabilidad'!$B$8,IF(Z29&lt;=100%,'[24]Tabla probabilidad'!$B$9)))))</f>
        <v>Baja</v>
      </c>
      <c r="Z29" s="14">
        <f>IF(R29="Preventivo",(J25-(J25*T29)),IF(R29="Detectivo",(J25-(J25*T29)),IF(R29="Correctivo",(J25))))</f>
        <v>0.26</v>
      </c>
      <c r="AA29" s="193"/>
      <c r="AB29" s="193"/>
      <c r="AC29" s="14" t="str">
        <f t="shared" si="1"/>
        <v>Mayor</v>
      </c>
      <c r="AD29" s="14">
        <f t="shared" si="6"/>
        <v>0.8</v>
      </c>
      <c r="AE29" s="193"/>
      <c r="AF29" s="193"/>
      <c r="AG29" s="202"/>
      <c r="AH29" s="202"/>
      <c r="AI29" s="202"/>
      <c r="AJ29" s="202"/>
      <c r="AK29" s="202"/>
      <c r="AL29" s="202"/>
      <c r="AM29" s="199"/>
      <c r="AN29" s="186"/>
    </row>
    <row r="30" spans="1:40" ht="48" customHeight="1">
      <c r="A30" s="186">
        <v>4</v>
      </c>
      <c r="B30" s="200" t="s">
        <v>457</v>
      </c>
      <c r="C30" s="186" t="s">
        <v>101</v>
      </c>
      <c r="D30" s="215" t="s">
        <v>246</v>
      </c>
      <c r="E30" s="186" t="s">
        <v>103</v>
      </c>
      <c r="F30" s="186" t="s">
        <v>104</v>
      </c>
      <c r="G30" s="186" t="s">
        <v>105</v>
      </c>
      <c r="H30" s="186">
        <v>10000</v>
      </c>
      <c r="I30" s="194" t="str">
        <f>IF(H30&lt;=2,'[24]Tabla probabilidad'!$B$5,IF(H30&lt;=24,'[24]Tabla probabilidad'!$B$6,IF(H30&lt;=500,'[24]Tabla probabilidad'!$B$7,IF(H30&lt;=5000,'[24]Tabla probabilidad'!$B$8,IF(H30&gt;5000,'[24]Tabla probabilidad'!$B$9)))))</f>
        <v>Muy Alta</v>
      </c>
      <c r="J30" s="195">
        <f>IF(H30&lt;=2,'[24]Tabla probabilidad'!$D$5,IF(H30&lt;=24,'[24]Tabla probabilidad'!$D$6,IF(H30&lt;=500,'[24]Tabla probabilidad'!$D$7,IF(H30&lt;=5000,'[24]Tabla probabilidad'!$D$8,IF(H30&gt;5000,'[24]Tabla probabilidad'!$D$9)))))</f>
        <v>1</v>
      </c>
      <c r="K30" s="186" t="s">
        <v>106</v>
      </c>
      <c r="L30" s="18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18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186" t="str">
        <f>VLOOKUP((I30&amp;L30),[24]Hoja1!$B$4:$C$28,2,0)</f>
        <v xml:space="preserve">Alto </v>
      </c>
      <c r="O30" s="12">
        <v>1</v>
      </c>
      <c r="P30" s="17" t="s">
        <v>107</v>
      </c>
      <c r="Q30" s="12" t="str">
        <f t="shared" si="0"/>
        <v>Probabilidad</v>
      </c>
      <c r="R30" s="12" t="s">
        <v>54</v>
      </c>
      <c r="S30" s="12" t="s">
        <v>55</v>
      </c>
      <c r="T30" s="14">
        <f>VLOOKUP(R30&amp;S30,[24]Hoja1!$Q$4:$R$9,2,0)</f>
        <v>0.45</v>
      </c>
      <c r="U30" s="12" t="s">
        <v>56</v>
      </c>
      <c r="V30" s="12" t="s">
        <v>57</v>
      </c>
      <c r="W30" s="12" t="s">
        <v>58</v>
      </c>
      <c r="X30" s="14">
        <f>IF(Q30="Probabilidad",($J$30*T30),IF(Q30="Impacto"," "))</f>
        <v>0.45</v>
      </c>
      <c r="Y30" s="14" t="str">
        <f>IF(Z30&lt;=20%,'[24]Tabla probabilidad'!$B$5,IF(Z30&lt;=40%,'[24]Tabla probabilidad'!$B$6,IF(Z30&lt;=60%,'[24]Tabla probabilidad'!$B$7,IF(Z30&lt;=80%,'[24]Tabla probabilidad'!$B$8,IF(Z30&lt;=100%,'[24]Tabla probabilidad'!$B$9)))))</f>
        <v>Media</v>
      </c>
      <c r="Z30" s="14">
        <f>IF(R30="Preventivo",(J30-(J30*T30)),IF(R30="Detectivo",(J30-(J30*T30)),IF(R30="Correctivo",(J30))))</f>
        <v>0.55000000000000004</v>
      </c>
      <c r="AA30" s="191" t="str">
        <f>IF(AB30&lt;=20%,'[24]Tabla probabilidad'!$B$5,IF(AB30&lt;=40%,'[24]Tabla probabilidad'!$B$6,IF(AB30&lt;=60%,'[24]Tabla probabilidad'!$B$7,IF(AB30&lt;=80%,'[24]Tabla probabilidad'!$B$8,IF(AB30&lt;=100%,'[24]Tabla probabilidad'!$B$9)))))</f>
        <v>Media</v>
      </c>
      <c r="AB30" s="191">
        <f>AVERAGE(Z30:Z34)</f>
        <v>0.55000000000000004</v>
      </c>
      <c r="AC30" s="14" t="str">
        <f t="shared" si="1"/>
        <v>Moderado</v>
      </c>
      <c r="AD30" s="14">
        <f>IF(Q30="Probabilidad",(($M$30-0)),IF(Q30="Impacto",($M$30-($M$30*T30))))</f>
        <v>0.6</v>
      </c>
      <c r="AE30" s="191" t="str">
        <f>IF(AF30&lt;=20%,"Leve",IF(AF30&lt;=40%,"Menor",IF(AF30&lt;=60%,"Moderado",IF(AF30&lt;=80%,"Mayor",IF(AF30&lt;=100%,"Catastrófico")))))</f>
        <v>Moderado</v>
      </c>
      <c r="AF30" s="191">
        <f>AVERAGE(AD30:AD34)</f>
        <v>0.6</v>
      </c>
      <c r="AG30" s="200" t="str">
        <f>VLOOKUP(AA30&amp;AE30,[24]Hoja1!$B$4:$C$28,2,0)</f>
        <v>Moderado</v>
      </c>
      <c r="AH30" s="200" t="s">
        <v>84</v>
      </c>
      <c r="AI30" s="200" t="s">
        <v>108</v>
      </c>
      <c r="AJ30" s="200" t="s">
        <v>61</v>
      </c>
      <c r="AK30" s="206">
        <v>44926</v>
      </c>
      <c r="AL30" s="206">
        <v>44926</v>
      </c>
      <c r="AM30" s="197" t="s">
        <v>74</v>
      </c>
      <c r="AN30" s="186" t="s">
        <v>63</v>
      </c>
    </row>
    <row r="31" spans="1:40" ht="55.5" customHeight="1">
      <c r="A31" s="186"/>
      <c r="B31" s="201"/>
      <c r="C31" s="186"/>
      <c r="D31" s="216"/>
      <c r="E31" s="186"/>
      <c r="F31" s="186"/>
      <c r="G31" s="186"/>
      <c r="H31" s="186"/>
      <c r="I31" s="194"/>
      <c r="J31" s="195"/>
      <c r="K31" s="186"/>
      <c r="L31" s="196"/>
      <c r="M31" s="196"/>
      <c r="N31" s="186"/>
      <c r="O31" s="12">
        <v>2</v>
      </c>
      <c r="P31" s="17" t="s">
        <v>109</v>
      </c>
      <c r="Q31" s="12" t="str">
        <f t="shared" si="0"/>
        <v>Probabilidad</v>
      </c>
      <c r="R31" s="12" t="s">
        <v>54</v>
      </c>
      <c r="S31" s="12" t="s">
        <v>55</v>
      </c>
      <c r="T31" s="14">
        <f>VLOOKUP(R31&amp;S31,[24]Hoja1!$Q$4:$R$9,2,0)</f>
        <v>0.45</v>
      </c>
      <c r="U31" s="12" t="s">
        <v>56</v>
      </c>
      <c r="V31" s="12" t="s">
        <v>57</v>
      </c>
      <c r="W31" s="12" t="s">
        <v>58</v>
      </c>
      <c r="X31" s="14">
        <f t="shared" ref="X31:X34" si="7">IF(Q31="Probabilidad",($J$30*T31),IF(Q31="Impacto"," "))</f>
        <v>0.45</v>
      </c>
      <c r="Y31" s="14" t="str">
        <f>IF(Z31&lt;=20%,'[24]Tabla probabilidad'!$B$5,IF(Z31&lt;=40%,'[24]Tabla probabilidad'!$B$6,IF(Z31&lt;=60%,'[24]Tabla probabilidad'!$B$7,IF(Z31&lt;=80%,'[24]Tabla probabilidad'!$B$8,IF(Z31&lt;=100%,'[24]Tabla probabilidad'!$B$9)))))</f>
        <v>Media</v>
      </c>
      <c r="Z31" s="14">
        <f>IF(R31="Preventivo",(J30-(J30*T31)),IF(R31="Detectivo",(J30-(J30*T31)),IF(R31="Correctivo",(J30))))</f>
        <v>0.55000000000000004</v>
      </c>
      <c r="AA31" s="192"/>
      <c r="AB31" s="192"/>
      <c r="AC31" s="14" t="str">
        <f t="shared" si="1"/>
        <v>Moderado</v>
      </c>
      <c r="AD31" s="14">
        <f t="shared" ref="AD31:AD34" si="8">IF(Q31="Probabilidad",(($M$30-0)),IF(Q31="Impacto",($M$30-($M$30*T31))))</f>
        <v>0.6</v>
      </c>
      <c r="AE31" s="192"/>
      <c r="AF31" s="192"/>
      <c r="AG31" s="201"/>
      <c r="AH31" s="201"/>
      <c r="AI31" s="201"/>
      <c r="AJ31" s="201"/>
      <c r="AK31" s="201"/>
      <c r="AL31" s="201"/>
      <c r="AM31" s="198"/>
      <c r="AN31" s="186"/>
    </row>
    <row r="32" spans="1:40" ht="42" customHeight="1">
      <c r="A32" s="186"/>
      <c r="B32" s="201"/>
      <c r="C32" s="186"/>
      <c r="D32" s="216"/>
      <c r="E32" s="186"/>
      <c r="F32" s="186"/>
      <c r="G32" s="186"/>
      <c r="H32" s="186"/>
      <c r="I32" s="194"/>
      <c r="J32" s="195"/>
      <c r="K32" s="186"/>
      <c r="L32" s="196"/>
      <c r="M32" s="196"/>
      <c r="N32" s="186"/>
      <c r="O32" s="12">
        <v>3</v>
      </c>
      <c r="P32" s="17" t="s">
        <v>110</v>
      </c>
      <c r="Q32" s="12" t="str">
        <f t="shared" si="0"/>
        <v>Probabilidad</v>
      </c>
      <c r="R32" s="12" t="s">
        <v>54</v>
      </c>
      <c r="S32" s="12" t="s">
        <v>55</v>
      </c>
      <c r="T32" s="14">
        <f>VLOOKUP(R32&amp;S32,[24]Hoja1!$Q$4:$R$9,2,0)</f>
        <v>0.45</v>
      </c>
      <c r="U32" s="12" t="s">
        <v>56</v>
      </c>
      <c r="V32" s="12" t="s">
        <v>57</v>
      </c>
      <c r="W32" s="12" t="s">
        <v>58</v>
      </c>
      <c r="X32" s="14">
        <f t="shared" si="7"/>
        <v>0.45</v>
      </c>
      <c r="Y32" s="14" t="str">
        <f>IF(Z32&lt;=20%,'[24]Tabla probabilidad'!$B$5,IF(Z32&lt;=40%,'[24]Tabla probabilidad'!$B$6,IF(Z32&lt;=60%,'[24]Tabla probabilidad'!$B$7,IF(Z32&lt;=80%,'[24]Tabla probabilidad'!$B$8,IF(Z32&lt;=100%,'[24]Tabla probabilidad'!$B$9)))))</f>
        <v>Media</v>
      </c>
      <c r="Z32" s="14">
        <f>IF(R32="Preventivo",(J30-(J30*T32)),IF(R32="Detectivo",(J30-(J30*T32)),IF(R32="Correctivo",(J30))))</f>
        <v>0.55000000000000004</v>
      </c>
      <c r="AA32" s="192"/>
      <c r="AB32" s="192"/>
      <c r="AC32" s="14" t="str">
        <f t="shared" si="1"/>
        <v>Moderado</v>
      </c>
      <c r="AD32" s="14">
        <f t="shared" si="8"/>
        <v>0.6</v>
      </c>
      <c r="AE32" s="192"/>
      <c r="AF32" s="192"/>
      <c r="AG32" s="201"/>
      <c r="AH32" s="201"/>
      <c r="AI32" s="201"/>
      <c r="AJ32" s="201"/>
      <c r="AK32" s="201"/>
      <c r="AL32" s="201"/>
      <c r="AM32" s="198"/>
      <c r="AN32" s="186"/>
    </row>
    <row r="33" spans="1:40" ht="96.75" customHeight="1" thickBot="1">
      <c r="A33" s="186"/>
      <c r="B33" s="201"/>
      <c r="C33" s="186"/>
      <c r="D33" s="216"/>
      <c r="E33" s="186"/>
      <c r="F33" s="186"/>
      <c r="G33" s="186"/>
      <c r="H33" s="186"/>
      <c r="I33" s="194"/>
      <c r="J33" s="195"/>
      <c r="K33" s="186"/>
      <c r="L33" s="196"/>
      <c r="M33" s="196"/>
      <c r="N33" s="186"/>
      <c r="O33" s="12">
        <v>4</v>
      </c>
      <c r="P33" s="21" t="s">
        <v>111</v>
      </c>
      <c r="Q33" s="12" t="str">
        <f t="shared" si="0"/>
        <v>Probabilidad</v>
      </c>
      <c r="R33" s="12" t="s">
        <v>54</v>
      </c>
      <c r="S33" s="12" t="s">
        <v>55</v>
      </c>
      <c r="T33" s="14">
        <f>VLOOKUP(R33&amp;S33,[24]Hoja1!$Q$4:$R$9,2,0)</f>
        <v>0.45</v>
      </c>
      <c r="U33" s="12" t="s">
        <v>56</v>
      </c>
      <c r="V33" s="12" t="s">
        <v>57</v>
      </c>
      <c r="W33" s="12" t="s">
        <v>58</v>
      </c>
      <c r="X33" s="14">
        <f t="shared" si="7"/>
        <v>0.45</v>
      </c>
      <c r="Y33" s="14" t="str">
        <f>IF(Z33&lt;=20%,'[24]Tabla probabilidad'!$B$5,IF(Z33&lt;=40%,'[24]Tabla probabilidad'!$B$6,IF(Z33&lt;=60%,'[24]Tabla probabilidad'!$B$7,IF(Z33&lt;=80%,'[24]Tabla probabilidad'!$B$8,IF(Z33&lt;=100%,'[24]Tabla probabilidad'!$B$9)))))</f>
        <v>Media</v>
      </c>
      <c r="Z33" s="14">
        <f>IF(R33="Preventivo",(J30-(J30*T33)),IF(R33="Detectivo",(J30-(J30*T33)),IF(R33="Correctivo",(J30))))</f>
        <v>0.55000000000000004</v>
      </c>
      <c r="AA33" s="192"/>
      <c r="AB33" s="192"/>
      <c r="AC33" s="14" t="str">
        <f t="shared" si="1"/>
        <v>Moderado</v>
      </c>
      <c r="AD33" s="14">
        <f t="shared" si="8"/>
        <v>0.6</v>
      </c>
      <c r="AE33" s="192"/>
      <c r="AF33" s="192"/>
      <c r="AG33" s="201"/>
      <c r="AH33" s="201"/>
      <c r="AI33" s="201"/>
      <c r="AJ33" s="201"/>
      <c r="AK33" s="201"/>
      <c r="AL33" s="201"/>
      <c r="AM33" s="198"/>
      <c r="AN33" s="186"/>
    </row>
    <row r="34" spans="1:40" ht="104.25" customHeight="1">
      <c r="A34" s="200"/>
      <c r="B34" s="202"/>
      <c r="C34" s="186"/>
      <c r="D34" s="216"/>
      <c r="E34" s="200"/>
      <c r="F34" s="200"/>
      <c r="G34" s="186"/>
      <c r="H34" s="200"/>
      <c r="I34" s="207"/>
      <c r="J34" s="191"/>
      <c r="K34" s="186"/>
      <c r="L34" s="196"/>
      <c r="M34" s="196"/>
      <c r="N34" s="200"/>
      <c r="O34" s="22">
        <v>5</v>
      </c>
      <c r="P34" s="23" t="s">
        <v>112</v>
      </c>
      <c r="Q34" s="22" t="str">
        <f t="shared" si="0"/>
        <v>Probabilidad</v>
      </c>
      <c r="R34" s="22" t="s">
        <v>54</v>
      </c>
      <c r="S34" s="22" t="s">
        <v>55</v>
      </c>
      <c r="T34" s="24">
        <f>VLOOKUP(R34&amp;S34,[24]Hoja1!$Q$4:$R$9,2,0)</f>
        <v>0.45</v>
      </c>
      <c r="U34" s="22" t="s">
        <v>56</v>
      </c>
      <c r="V34" s="22" t="s">
        <v>57</v>
      </c>
      <c r="W34" s="22" t="s">
        <v>58</v>
      </c>
      <c r="X34" s="24">
        <f t="shared" si="7"/>
        <v>0.45</v>
      </c>
      <c r="Y34" s="24" t="str">
        <f>IF(Z34&lt;=20%,'[24]Tabla probabilidad'!$B$5,IF(Z34&lt;=40%,'[24]Tabla probabilidad'!$B$6,IF(Z34&lt;=60%,'[24]Tabla probabilidad'!$B$7,IF(Z34&lt;=80%,'[24]Tabla probabilidad'!$B$8,IF(Z34&lt;=100%,'[24]Tabla probabilidad'!$B$9)))))</f>
        <v>Media</v>
      </c>
      <c r="Z34" s="24">
        <f>IF(R34="Preventivo",(J30-(J30*T34)),IF(R34="Detectivo",(J30-(J30*T34)),IF(R34="Correctivo",(J30))))</f>
        <v>0.55000000000000004</v>
      </c>
      <c r="AA34" s="193"/>
      <c r="AB34" s="192"/>
      <c r="AC34" s="24" t="str">
        <f t="shared" si="1"/>
        <v>Moderado</v>
      </c>
      <c r="AD34" s="24">
        <f t="shared" si="8"/>
        <v>0.6</v>
      </c>
      <c r="AE34" s="192"/>
      <c r="AF34" s="192"/>
      <c r="AG34" s="201"/>
      <c r="AH34" s="201"/>
      <c r="AI34" s="201"/>
      <c r="AJ34" s="202"/>
      <c r="AK34" s="202"/>
      <c r="AL34" s="202"/>
      <c r="AM34" s="199"/>
      <c r="AN34" s="200"/>
    </row>
    <row r="35" spans="1:40" ht="90" customHeight="1">
      <c r="A35" s="186">
        <v>5</v>
      </c>
      <c r="B35" s="200" t="s">
        <v>295</v>
      </c>
      <c r="C35" s="186" t="s">
        <v>114</v>
      </c>
      <c r="D35" s="218" t="s">
        <v>247</v>
      </c>
      <c r="E35" s="186" t="s">
        <v>116</v>
      </c>
      <c r="F35" s="186" t="s">
        <v>117</v>
      </c>
      <c r="G35" s="186" t="s">
        <v>118</v>
      </c>
      <c r="H35" s="186">
        <v>120</v>
      </c>
      <c r="I35" s="194" t="str">
        <f>IF(H35&lt;=2,'[24]Tabla probabilidad'!$B$5,IF(H35&lt;=24,'[24]Tabla probabilidad'!$B$6,IF(H35&lt;=500,'[24]Tabla probabilidad'!$B$7,IF(H35&lt;=5000,'[24]Tabla probabilidad'!$B$8,IF(H35&gt;5000,'[24]Tabla probabilidad'!$B$9)))))</f>
        <v>Media</v>
      </c>
      <c r="J35" s="195">
        <f>IF(H35&lt;=2,'[24]Tabla probabilidad'!$D$5,IF(H35&lt;=24,'[24]Tabla probabilidad'!$D$6,IF(H35&lt;=500,'[24]Tabla probabilidad'!$D$7,IF(H35&lt;=5000,'[24]Tabla probabilidad'!$D$8,IF(H35&gt;5000,'[24]Tabla probabilidad'!$D$9)))))</f>
        <v>0.6</v>
      </c>
      <c r="K35" s="186" t="s">
        <v>119</v>
      </c>
      <c r="L35" s="18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18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186" t="str">
        <f>VLOOKUP((I35&amp;L35),[24]Hoja1!$B$4:$C$28,2,0)</f>
        <v>Moderado</v>
      </c>
      <c r="O35" s="12">
        <v>1</v>
      </c>
      <c r="P35" s="25" t="s">
        <v>120</v>
      </c>
      <c r="Q35" s="12" t="str">
        <f t="shared" si="0"/>
        <v>Probabilidad</v>
      </c>
      <c r="R35" s="12" t="s">
        <v>54</v>
      </c>
      <c r="S35" s="12" t="s">
        <v>55</v>
      </c>
      <c r="T35" s="14">
        <f>VLOOKUP(R35&amp;S35,[24]Hoja1!$Q$4:$R$9,2,0)</f>
        <v>0.45</v>
      </c>
      <c r="U35" s="12" t="s">
        <v>56</v>
      </c>
      <c r="V35" s="12" t="s">
        <v>57</v>
      </c>
      <c r="W35" s="12" t="s">
        <v>58</v>
      </c>
      <c r="X35" s="14">
        <f>IF(Q35="Probabilidad",($J$35*T35),IF(Q35="Impacto"," "))</f>
        <v>0.27</v>
      </c>
      <c r="Y35" s="14" t="str">
        <f>IF(Z35&lt;=20%,'[24]Tabla probabilidad'!$B$5,IF(Z35&lt;=40%,'[24]Tabla probabilidad'!$B$6,IF(Z35&lt;=60%,'[24]Tabla probabilidad'!$B$7,IF(Z35&lt;=80%,'[24]Tabla probabilidad'!$B$8,IF(Z35&lt;=100%,'[24]Tabla probabilidad'!$B$9)))))</f>
        <v>Baja</v>
      </c>
      <c r="Z35" s="14">
        <f>IF(R35="Preventivo",(J35-(J35*T35)),IF(R35="Detectivo",(J35-(J35*T35)),IF(R35="Correctivo",(J35))))</f>
        <v>0.32999999999999996</v>
      </c>
      <c r="AA35" s="191" t="str">
        <f>IF(AB35&lt;=20%,'[24]Tabla probabilidad'!$B$5,IF(AB35&lt;=40%,'[24]Tabla probabilidad'!$B$6,IF(AB35&lt;=60%,'[24]Tabla probabilidad'!$B$7,IF(AB35&lt;=80%,'[24]Tabla probabilidad'!$B$8,IF(AB35&lt;=100%,'[24]Tabla probabilidad'!$B$9)))))</f>
        <v>Baja</v>
      </c>
      <c r="AB35" s="191">
        <f>AVERAGE(Z35:Z39)</f>
        <v>0.32999999999999996</v>
      </c>
      <c r="AC35" s="14" t="str">
        <f t="shared" si="1"/>
        <v>Moderado</v>
      </c>
      <c r="AD35" s="14">
        <f>IF(Q35="Probabilidad",(($M$35-0)),IF(Q35="Impacto",($M$35-($M$35*T35))))</f>
        <v>0.6</v>
      </c>
      <c r="AE35" s="191" t="str">
        <f>IF(AF35&lt;=20%,"Leve",IF(AF35&lt;=40%,"Menor",IF(AF35&lt;=60%,"Moderado",IF(AF35&lt;=80%,"Mayor",IF(AF35&lt;=100%,"Catastrófico")))))</f>
        <v>Moderado</v>
      </c>
      <c r="AF35" s="191">
        <f>AVERAGE(AD35:AD39)</f>
        <v>0.6</v>
      </c>
      <c r="AG35" s="200" t="str">
        <f>VLOOKUP(AA35&amp;AE35,[24]Hoja1!$B$4:$C$28,2,0)</f>
        <v>Moderado</v>
      </c>
      <c r="AH35" s="200" t="s">
        <v>84</v>
      </c>
      <c r="AI35" s="208" t="s">
        <v>121</v>
      </c>
      <c r="AJ35" s="200" t="s">
        <v>61</v>
      </c>
      <c r="AK35" s="206">
        <v>44926</v>
      </c>
      <c r="AL35" s="206">
        <v>44926</v>
      </c>
      <c r="AM35" s="197" t="s">
        <v>74</v>
      </c>
      <c r="AN35" s="186" t="s">
        <v>63</v>
      </c>
    </row>
    <row r="36" spans="1:40" ht="84.75" customHeight="1">
      <c r="A36" s="186"/>
      <c r="B36" s="201"/>
      <c r="C36" s="186"/>
      <c r="D36" s="218"/>
      <c r="E36" s="186"/>
      <c r="F36" s="186"/>
      <c r="G36" s="186"/>
      <c r="H36" s="186"/>
      <c r="I36" s="194"/>
      <c r="J36" s="195"/>
      <c r="K36" s="186"/>
      <c r="L36" s="196"/>
      <c r="M36" s="196"/>
      <c r="N36" s="186"/>
      <c r="O36" s="12">
        <v>2</v>
      </c>
      <c r="P36" s="25"/>
      <c r="Q36" s="12"/>
      <c r="R36" s="12"/>
      <c r="S36" s="12"/>
      <c r="T36" s="14"/>
      <c r="U36" s="12"/>
      <c r="V36" s="12"/>
      <c r="W36" s="12"/>
      <c r="X36" s="14" t="b">
        <f t="shared" ref="X36:X39" si="9">IF(Q36="Probabilidad",($J$35*T36),IF(Q36="Impacto"," "))</f>
        <v>0</v>
      </c>
      <c r="Y36" s="14" t="b">
        <f>IF(Z36&lt;=20%,'[24]Tabla probabilidad'!$B$5,IF(Z36&lt;=40%,'[24]Tabla probabilidad'!$B$6,IF(Z36&lt;=60%,'[24]Tabla probabilidad'!$B$7,IF(Z36&lt;=80%,'[24]Tabla probabilidad'!$B$8,IF(Z36&lt;=100%,'[24]Tabla probabilidad'!$B$9)))))</f>
        <v>0</v>
      </c>
      <c r="Z36" s="14" t="b">
        <f>IF(R36="Preventivo",(J35-(J35*T36)),IF(R36="Detectivo",(J35-(J35*T36)),IF(R36="Correctivo",(J35))))</f>
        <v>0</v>
      </c>
      <c r="AA36" s="192"/>
      <c r="AB36" s="192"/>
      <c r="AC36" s="14" t="b">
        <f t="shared" si="1"/>
        <v>0</v>
      </c>
      <c r="AD36" s="14" t="b">
        <f t="shared" ref="AD36:AD39" si="10">IF(Q36="Probabilidad",(($M$35-0)),IF(Q36="Impacto",($M$35-($M$35*T36))))</f>
        <v>0</v>
      </c>
      <c r="AE36" s="192"/>
      <c r="AF36" s="192"/>
      <c r="AG36" s="201"/>
      <c r="AH36" s="201"/>
      <c r="AI36" s="209"/>
      <c r="AJ36" s="201"/>
      <c r="AK36" s="201"/>
      <c r="AL36" s="201"/>
      <c r="AM36" s="198"/>
      <c r="AN36" s="186"/>
    </row>
    <row r="37" spans="1:40">
      <c r="A37" s="186"/>
      <c r="B37" s="201"/>
      <c r="C37" s="186"/>
      <c r="D37" s="218"/>
      <c r="E37" s="186"/>
      <c r="F37" s="186"/>
      <c r="G37" s="186"/>
      <c r="H37" s="186"/>
      <c r="I37" s="194"/>
      <c r="J37" s="195"/>
      <c r="K37" s="186"/>
      <c r="L37" s="196"/>
      <c r="M37" s="196"/>
      <c r="N37" s="186"/>
      <c r="O37" s="12">
        <v>3</v>
      </c>
      <c r="P37" s="25"/>
      <c r="Q37" s="12"/>
      <c r="R37" s="12"/>
      <c r="S37" s="12"/>
      <c r="T37" s="14"/>
      <c r="U37" s="12"/>
      <c r="V37" s="12"/>
      <c r="W37" s="12"/>
      <c r="X37" s="14" t="b">
        <f t="shared" si="9"/>
        <v>0</v>
      </c>
      <c r="Y37" s="14" t="b">
        <f>IF(Z37&lt;=20%,'[24]Tabla probabilidad'!$B$5,IF(Z37&lt;=40%,'[24]Tabla probabilidad'!$B$6,IF(Z37&lt;=60%,'[24]Tabla probabilidad'!$B$7,IF(Z37&lt;=80%,'[24]Tabla probabilidad'!$B$8,IF(Z37&lt;=100%,'[24]Tabla probabilidad'!$B$9)))))</f>
        <v>0</v>
      </c>
      <c r="Z37" s="14" t="b">
        <f>IF(R37="Preventivo",(J35-(J35*T37)),IF(R37="Detectivo",(J35-(J35*T37)),IF(R37="Correctivo",(J35))))</f>
        <v>0</v>
      </c>
      <c r="AA37" s="192"/>
      <c r="AB37" s="192"/>
      <c r="AC37" s="14" t="b">
        <f t="shared" si="1"/>
        <v>0</v>
      </c>
      <c r="AD37" s="14" t="b">
        <f t="shared" si="10"/>
        <v>0</v>
      </c>
      <c r="AE37" s="192"/>
      <c r="AF37" s="192"/>
      <c r="AG37" s="201"/>
      <c r="AH37" s="201"/>
      <c r="AI37" s="209"/>
      <c r="AJ37" s="201"/>
      <c r="AK37" s="201"/>
      <c r="AL37" s="201"/>
      <c r="AM37" s="198"/>
      <c r="AN37" s="186"/>
    </row>
    <row r="38" spans="1:40" ht="121.5" customHeight="1">
      <c r="A38" s="186"/>
      <c r="B38" s="201"/>
      <c r="C38" s="186"/>
      <c r="D38" s="218"/>
      <c r="E38" s="186"/>
      <c r="F38" s="186"/>
      <c r="G38" s="186"/>
      <c r="H38" s="186"/>
      <c r="I38" s="194"/>
      <c r="J38" s="195"/>
      <c r="K38" s="186"/>
      <c r="L38" s="196"/>
      <c r="M38" s="196"/>
      <c r="N38" s="186"/>
      <c r="O38" s="12">
        <v>4</v>
      </c>
      <c r="P38" s="26"/>
      <c r="Q38" s="12"/>
      <c r="R38" s="12"/>
      <c r="S38" s="12"/>
      <c r="T38" s="14"/>
      <c r="U38" s="12"/>
      <c r="V38" s="12"/>
      <c r="W38" s="12"/>
      <c r="X38" s="14" t="b">
        <f t="shared" si="9"/>
        <v>0</v>
      </c>
      <c r="Y38" s="14" t="b">
        <f>IF(Z38&lt;=20%,'[24]Tabla probabilidad'!$B$5,IF(Z38&lt;=40%,'[24]Tabla probabilidad'!$B$6,IF(Z38&lt;=60%,'[24]Tabla probabilidad'!$B$7,IF(Z38&lt;=80%,'[24]Tabla probabilidad'!$B$8,IF(Z38&lt;=100%,'[24]Tabla probabilidad'!$B$9)))))</f>
        <v>0</v>
      </c>
      <c r="Z38" s="14" t="b">
        <f>IF(R38="Preventivo",(J35-(J35*T38)),IF(R38="Detectivo",(J35-(J35*T38)),IF(R38="Correctivo",(J35))))</f>
        <v>0</v>
      </c>
      <c r="AA38" s="192"/>
      <c r="AB38" s="192"/>
      <c r="AC38" s="14" t="b">
        <f t="shared" si="1"/>
        <v>0</v>
      </c>
      <c r="AD38" s="14" t="b">
        <f t="shared" si="10"/>
        <v>0</v>
      </c>
      <c r="AE38" s="192"/>
      <c r="AF38" s="192"/>
      <c r="AG38" s="201"/>
      <c r="AH38" s="201"/>
      <c r="AI38" s="209"/>
      <c r="AJ38" s="201"/>
      <c r="AK38" s="201"/>
      <c r="AL38" s="201"/>
      <c r="AM38" s="198"/>
      <c r="AN38" s="186"/>
    </row>
    <row r="39" spans="1:40" ht="162" customHeight="1">
      <c r="A39" s="186"/>
      <c r="B39" s="202"/>
      <c r="C39" s="186"/>
      <c r="D39" s="218"/>
      <c r="E39" s="186"/>
      <c r="F39" s="186"/>
      <c r="G39" s="186"/>
      <c r="H39" s="186"/>
      <c r="I39" s="194"/>
      <c r="J39" s="195"/>
      <c r="K39" s="186"/>
      <c r="L39" s="196"/>
      <c r="M39" s="196"/>
      <c r="N39" s="186"/>
      <c r="O39" s="12">
        <v>5</v>
      </c>
      <c r="P39" s="27"/>
      <c r="Q39" s="12"/>
      <c r="R39" s="12"/>
      <c r="S39" s="12"/>
      <c r="T39" s="14"/>
      <c r="U39" s="12"/>
      <c r="V39" s="12"/>
      <c r="W39" s="12"/>
      <c r="X39" s="14" t="b">
        <f t="shared" si="9"/>
        <v>0</v>
      </c>
      <c r="Y39" s="14" t="b">
        <f>IF(Z39&lt;=20%,'[24]Tabla probabilidad'!$B$5,IF(Z39&lt;=40%,'[24]Tabla probabilidad'!$B$6,IF(Z39&lt;=60%,'[24]Tabla probabilidad'!$B$7,IF(Z39&lt;=80%,'[24]Tabla probabilidad'!$B$8,IF(Z39&lt;=100%,'[24]Tabla probabilidad'!$B$9)))))</f>
        <v>0</v>
      </c>
      <c r="Z39" s="14" t="b">
        <f>IF(R39="Preventivo",(J35-(J35*T39)),IF(R39="Detectivo",(J35-(J35*T39)),IF(R39="Correctivo",(J35))))</f>
        <v>0</v>
      </c>
      <c r="AA39" s="193"/>
      <c r="AB39" s="193"/>
      <c r="AC39" s="14" t="b">
        <f t="shared" si="1"/>
        <v>0</v>
      </c>
      <c r="AD39" s="14" t="b">
        <f t="shared" si="10"/>
        <v>0</v>
      </c>
      <c r="AE39" s="193"/>
      <c r="AF39" s="193"/>
      <c r="AG39" s="202"/>
      <c r="AH39" s="201"/>
      <c r="AI39" s="210"/>
      <c r="AJ39" s="202"/>
      <c r="AK39" s="202"/>
      <c r="AL39" s="202"/>
      <c r="AM39" s="199"/>
      <c r="AN39" s="200"/>
    </row>
    <row r="40" spans="1:40" ht="42.75" hidden="1" customHeight="1">
      <c r="A40" s="186"/>
      <c r="B40" s="200"/>
      <c r="C40" s="186"/>
      <c r="D40" s="190"/>
      <c r="E40" s="186"/>
      <c r="F40" s="186"/>
      <c r="G40" s="186"/>
      <c r="H40" s="186"/>
      <c r="I40" s="194" t="str">
        <f>IF(H40&lt;=2,'[24]Tabla probabilidad'!$B$5,IF(H40&lt;=24,'[24]Tabla probabilidad'!$B$6,IF(H40&lt;=500,'[24]Tabla probabilidad'!$B$7,IF(H40&lt;=5000,'[24]Tabla probabilidad'!$B$8,IF(H40&gt;5000,'[24]Tabla probabilidad'!$B$9)))))</f>
        <v>Muy Baja</v>
      </c>
      <c r="J40" s="195">
        <f>IF(H40&lt;=2,'[24]Tabla probabilidad'!$D$5,IF(H40&lt;=24,'[24]Tabla probabilidad'!$D$6,IF(H40&lt;=500,'[24]Tabla probabilidad'!$D$7,IF(H40&lt;=5000,'[24]Tabla probabilidad'!$D$8,IF(H40&gt;5000,'[24]Tabla probabilidad'!$D$9)))))</f>
        <v>0.2</v>
      </c>
      <c r="K40" s="186"/>
      <c r="L40" s="186"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186"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186" t="e">
        <f>VLOOKUP((I40&amp;L40),[24]Hoja1!$B$4:$C$28,2,0)</f>
        <v>#N/A</v>
      </c>
      <c r="O40" s="12">
        <v>1</v>
      </c>
      <c r="P40" s="25"/>
      <c r="Q40" s="12" t="b">
        <f t="shared" ref="Q40:Q59" si="11">IF(R40="Preventivo","Probabilidad",IF(R40="Detectivo","Probabilidad", IF(R40="Correctivo","Impacto")))</f>
        <v>0</v>
      </c>
      <c r="R40" s="12"/>
      <c r="S40" s="12"/>
      <c r="T40" s="14" t="e">
        <f>VLOOKUP(R40&amp;S40,[24]Hoja1!$Q$4:$R$9,2,0)</f>
        <v>#N/A</v>
      </c>
      <c r="U40" s="12"/>
      <c r="V40" s="12"/>
      <c r="W40" s="12"/>
      <c r="X40" s="14" t="b">
        <f>IF(Q40="Probabilidad",($J$40*T40),IF(Q40="Impacto"," "))</f>
        <v>0</v>
      </c>
      <c r="Y40" s="14" t="b">
        <f>IF(Z40&lt;=20%,'[24]Tabla probabilidad'!$B$5,IF(Z40&lt;=40%,'[24]Tabla probabilidad'!$B$6,IF(Z40&lt;=60%,'[24]Tabla probabilidad'!$B$7,IF(Z40&lt;=80%,'[24]Tabla probabilidad'!$B$8,IF(Z40&lt;=100%,'[24]Tabla probabilidad'!$B$9)))))</f>
        <v>0</v>
      </c>
      <c r="Z40" s="14" t="b">
        <f>IF(R40="Preventivo",(J40-(J40*T40)),IF(R40="Detectivo",(J40-(J40*T40)),IF(R40="Correctivo",(J40))))</f>
        <v>0</v>
      </c>
      <c r="AA40" s="191" t="e">
        <f>IF(AB40&lt;=20%,'[24]Tabla probabilidad'!$B$5,IF(AB40&lt;=40%,'[24]Tabla probabilidad'!$B$6,IF(AB40&lt;=60%,'[24]Tabla probabilidad'!$B$7,IF(AB40&lt;=80%,'[24]Tabla probabilidad'!$B$8,IF(AB40&lt;=100%,'[24]Tabla probabilidad'!$B$9)))))</f>
        <v>#DIV/0!</v>
      </c>
      <c r="AB40" s="191" t="e">
        <f>AVERAGE(Z40:Z44)</f>
        <v>#DIV/0!</v>
      </c>
      <c r="AC40" s="14" t="b">
        <f t="shared" si="1"/>
        <v>0</v>
      </c>
      <c r="AD40" s="14" t="b">
        <f>IF(Q40="Probabilidad",(($M$40-0)),IF(Q40="Impacto",($M$40-($M$40*T40))))</f>
        <v>0</v>
      </c>
      <c r="AE40" s="191" t="e">
        <f>IF(AF40&lt;=20%,"Leve",IF(AF40&lt;=40%,"Menor",IF(AF40&lt;=60%,"Moderado",IF(AF40&lt;=80%,"Mayor",IF(AF40&lt;=100%,"Catastrófico")))))</f>
        <v>#DIV/0!</v>
      </c>
      <c r="AF40" s="191" t="e">
        <f>AVERAGE(AD40:AD44)</f>
        <v>#DIV/0!</v>
      </c>
      <c r="AG40" s="200" t="e">
        <f>VLOOKUP(AA40&amp;AE40,[24]Hoja1!$B$4:$C$28,2,0)</f>
        <v>#DIV/0!</v>
      </c>
      <c r="AH40" s="200"/>
      <c r="AI40" s="211"/>
      <c r="AJ40" s="211"/>
      <c r="AK40" s="211"/>
      <c r="AL40" s="211"/>
      <c r="AM40" s="211"/>
      <c r="AN40" s="186"/>
    </row>
    <row r="41" spans="1:40" hidden="1">
      <c r="A41" s="186"/>
      <c r="B41" s="201"/>
      <c r="C41" s="186"/>
      <c r="D41" s="190"/>
      <c r="E41" s="186"/>
      <c r="F41" s="186"/>
      <c r="G41" s="186"/>
      <c r="H41" s="186"/>
      <c r="I41" s="194"/>
      <c r="J41" s="195"/>
      <c r="K41" s="186"/>
      <c r="L41" s="196"/>
      <c r="M41" s="196"/>
      <c r="N41" s="186"/>
      <c r="O41" s="12">
        <v>2</v>
      </c>
      <c r="P41" s="25"/>
      <c r="Q41" s="12" t="b">
        <f t="shared" si="11"/>
        <v>0</v>
      </c>
      <c r="R41" s="12"/>
      <c r="S41" s="12"/>
      <c r="T41" s="14" t="e">
        <f>VLOOKUP(R41&amp;S41,[24]Hoja1!$Q$4:$R$9,2,0)</f>
        <v>#N/A</v>
      </c>
      <c r="U41" s="12"/>
      <c r="V41" s="12"/>
      <c r="W41" s="12"/>
      <c r="X41" s="14" t="b">
        <f t="shared" ref="X41:X44" si="12">IF(Q41="Probabilidad",($J$40*T41),IF(Q41="Impacto"," "))</f>
        <v>0</v>
      </c>
      <c r="Y41" s="14" t="b">
        <f>IF(Z41&lt;=20%,'[24]Tabla probabilidad'!$B$5,IF(Z41&lt;=40%,'[24]Tabla probabilidad'!$B$6,IF(Z41&lt;=60%,'[24]Tabla probabilidad'!$B$7,IF(Z41&lt;=80%,'[24]Tabla probabilidad'!$B$8,IF(Z41&lt;=100%,'[24]Tabla probabilidad'!$B$9)))))</f>
        <v>0</v>
      </c>
      <c r="Z41" s="14" t="b">
        <f>IF(R41="Preventivo",(J40-(J40*T41)),IF(R41="Detectivo",(J40-(J40*T41)),IF(R41="Correctivo",(J40))))</f>
        <v>0</v>
      </c>
      <c r="AA41" s="192"/>
      <c r="AB41" s="192"/>
      <c r="AC41" s="14" t="b">
        <f t="shared" si="1"/>
        <v>0</v>
      </c>
      <c r="AD41" s="14" t="b">
        <f t="shared" ref="AD41:AD44" si="13">IF(Q41="Probabilidad",(($M$40-0)),IF(Q41="Impacto",($M$40-($M$40*T41))))</f>
        <v>0</v>
      </c>
      <c r="AE41" s="192"/>
      <c r="AF41" s="192"/>
      <c r="AG41" s="201"/>
      <c r="AH41" s="201"/>
      <c r="AI41" s="212"/>
      <c r="AJ41" s="212"/>
      <c r="AK41" s="212"/>
      <c r="AL41" s="212"/>
      <c r="AM41" s="212"/>
      <c r="AN41" s="186"/>
    </row>
    <row r="42" spans="1:40" hidden="1">
      <c r="A42" s="186"/>
      <c r="B42" s="201"/>
      <c r="C42" s="186"/>
      <c r="D42" s="190"/>
      <c r="E42" s="186"/>
      <c r="F42" s="186"/>
      <c r="G42" s="186"/>
      <c r="H42" s="186"/>
      <c r="I42" s="194"/>
      <c r="J42" s="195"/>
      <c r="K42" s="186"/>
      <c r="L42" s="196"/>
      <c r="M42" s="196"/>
      <c r="N42" s="186"/>
      <c r="O42" s="12">
        <v>3</v>
      </c>
      <c r="P42" s="25"/>
      <c r="Q42" s="12" t="b">
        <f t="shared" si="11"/>
        <v>0</v>
      </c>
      <c r="R42" s="12"/>
      <c r="S42" s="12"/>
      <c r="T42" s="14" t="e">
        <f>VLOOKUP(R42&amp;S42,[24]Hoja1!$Q$4:$R$9,2,0)</f>
        <v>#N/A</v>
      </c>
      <c r="U42" s="12"/>
      <c r="V42" s="12"/>
      <c r="W42" s="12"/>
      <c r="X42" s="14" t="b">
        <f t="shared" si="12"/>
        <v>0</v>
      </c>
      <c r="Y42" s="14" t="b">
        <f>IF(Z42&lt;=20%,'[24]Tabla probabilidad'!$B$5,IF(Z42&lt;=40%,'[24]Tabla probabilidad'!$B$6,IF(Z42&lt;=60%,'[24]Tabla probabilidad'!$B$7,IF(Z42&lt;=80%,'[24]Tabla probabilidad'!$B$8,IF(Z42&lt;=100%,'[24]Tabla probabilidad'!$B$9)))))</f>
        <v>0</v>
      </c>
      <c r="Z42" s="14" t="b">
        <f>IF(R42="Preventivo",(J40-(J40*T42)),IF(R42="Detectivo",(J40-(J40*T42)),IF(R42="Correctivo",(J40))))</f>
        <v>0</v>
      </c>
      <c r="AA42" s="192"/>
      <c r="AB42" s="192"/>
      <c r="AC42" s="14" t="b">
        <f t="shared" si="1"/>
        <v>0</v>
      </c>
      <c r="AD42" s="14" t="b">
        <f t="shared" si="13"/>
        <v>0</v>
      </c>
      <c r="AE42" s="192"/>
      <c r="AF42" s="192"/>
      <c r="AG42" s="201"/>
      <c r="AH42" s="201"/>
      <c r="AI42" s="212"/>
      <c r="AJ42" s="212"/>
      <c r="AK42" s="212"/>
      <c r="AL42" s="212"/>
      <c r="AM42" s="212"/>
      <c r="AN42" s="186"/>
    </row>
    <row r="43" spans="1:40" hidden="1">
      <c r="A43" s="186"/>
      <c r="B43" s="201"/>
      <c r="C43" s="186"/>
      <c r="D43" s="190"/>
      <c r="E43" s="186"/>
      <c r="F43" s="186"/>
      <c r="G43" s="186"/>
      <c r="H43" s="186"/>
      <c r="I43" s="194"/>
      <c r="J43" s="195"/>
      <c r="K43" s="186"/>
      <c r="L43" s="196"/>
      <c r="M43" s="196"/>
      <c r="N43" s="186"/>
      <c r="O43" s="12">
        <v>4</v>
      </c>
      <c r="P43" s="26"/>
      <c r="Q43" s="12" t="b">
        <f t="shared" si="11"/>
        <v>0</v>
      </c>
      <c r="R43" s="12"/>
      <c r="S43" s="12"/>
      <c r="T43" s="14" t="e">
        <f>VLOOKUP(R43&amp;S43,[24]Hoja1!$Q$4:$R$9,2,0)</f>
        <v>#N/A</v>
      </c>
      <c r="U43" s="12"/>
      <c r="V43" s="12"/>
      <c r="W43" s="12"/>
      <c r="X43" s="14" t="b">
        <f t="shared" si="12"/>
        <v>0</v>
      </c>
      <c r="Y43" s="14" t="b">
        <f>IF(Z43&lt;=20%,'[24]Tabla probabilidad'!$B$5,IF(Z43&lt;=40%,'[24]Tabla probabilidad'!$B$6,IF(Z43&lt;=60%,'[24]Tabla probabilidad'!$B$7,IF(Z43&lt;=80%,'[24]Tabla probabilidad'!$B$8,IF(Z43&lt;=100%,'[24]Tabla probabilidad'!$B$9)))))</f>
        <v>0</v>
      </c>
      <c r="Z43" s="14" t="b">
        <f>IF(R43="Preventivo",(J40-(J40*T43)),IF(R43="Detectivo",(J40-(J40*T43)),IF(R43="Correctivo",(J40))))</f>
        <v>0</v>
      </c>
      <c r="AA43" s="192"/>
      <c r="AB43" s="192"/>
      <c r="AC43" s="14" t="b">
        <f t="shared" si="1"/>
        <v>0</v>
      </c>
      <c r="AD43" s="14" t="b">
        <f t="shared" si="13"/>
        <v>0</v>
      </c>
      <c r="AE43" s="192"/>
      <c r="AF43" s="192"/>
      <c r="AG43" s="201"/>
      <c r="AH43" s="201"/>
      <c r="AI43" s="212"/>
      <c r="AJ43" s="212"/>
      <c r="AK43" s="212"/>
      <c r="AL43" s="212"/>
      <c r="AM43" s="212"/>
      <c r="AN43" s="186"/>
    </row>
    <row r="44" spans="1:40" hidden="1">
      <c r="A44" s="186"/>
      <c r="B44" s="202"/>
      <c r="C44" s="186"/>
      <c r="D44" s="190"/>
      <c r="E44" s="186"/>
      <c r="F44" s="186"/>
      <c r="G44" s="186"/>
      <c r="H44" s="186"/>
      <c r="I44" s="194"/>
      <c r="J44" s="195"/>
      <c r="K44" s="186"/>
      <c r="L44" s="196"/>
      <c r="M44" s="196"/>
      <c r="N44" s="186"/>
      <c r="O44" s="12">
        <v>5</v>
      </c>
      <c r="P44" s="27"/>
      <c r="Q44" s="12" t="b">
        <f t="shared" si="11"/>
        <v>0</v>
      </c>
      <c r="R44" s="12"/>
      <c r="S44" s="12"/>
      <c r="T44" s="14" t="e">
        <f>VLOOKUP(R44&amp;S44,[24]Hoja1!$Q$4:$R$9,2,0)</f>
        <v>#N/A</v>
      </c>
      <c r="U44" s="12"/>
      <c r="V44" s="12"/>
      <c r="W44" s="12"/>
      <c r="X44" s="14" t="b">
        <f t="shared" si="12"/>
        <v>0</v>
      </c>
      <c r="Y44" s="14" t="b">
        <f>IF(Z44&lt;=20%,'[24]Tabla probabilidad'!$B$5,IF(Z44&lt;=40%,'[24]Tabla probabilidad'!$B$6,IF(Z44&lt;=60%,'[24]Tabla probabilidad'!$B$7,IF(Z44&lt;=80%,'[24]Tabla probabilidad'!$B$8,IF(Z44&lt;=100%,'[24]Tabla probabilidad'!$B$9)))))</f>
        <v>0</v>
      </c>
      <c r="Z44" s="14" t="b">
        <f>IF(R44="Preventivo",(J40-(J40*T44)),IF(R44="Detectivo",(J40-(J40*T44)),IF(R44="Correctivo",(J40))))</f>
        <v>0</v>
      </c>
      <c r="AA44" s="193"/>
      <c r="AB44" s="193"/>
      <c r="AC44" s="14" t="b">
        <f t="shared" si="1"/>
        <v>0</v>
      </c>
      <c r="AD44" s="14" t="b">
        <f t="shared" si="13"/>
        <v>0</v>
      </c>
      <c r="AE44" s="193"/>
      <c r="AF44" s="193"/>
      <c r="AG44" s="202"/>
      <c r="AH44" s="201"/>
      <c r="AI44" s="213"/>
      <c r="AJ44" s="213"/>
      <c r="AK44" s="213"/>
      <c r="AL44" s="213"/>
      <c r="AM44" s="213"/>
      <c r="AN44" s="200"/>
    </row>
    <row r="45" spans="1:40" hidden="1">
      <c r="A45" s="186"/>
      <c r="B45" s="200"/>
      <c r="C45" s="186"/>
      <c r="D45" s="190"/>
      <c r="E45" s="186"/>
      <c r="F45" s="186"/>
      <c r="G45" s="186"/>
      <c r="H45" s="186"/>
      <c r="I45" s="194" t="str">
        <f>IF(H45&lt;=2,'[24]Tabla probabilidad'!$B$5,IF(H45&lt;=24,'[24]Tabla probabilidad'!$B$6,IF(H45&lt;=500,'[24]Tabla probabilidad'!$B$7,IF(H45&lt;=5000,'[24]Tabla probabilidad'!$B$8,IF(H45&gt;5000,'[24]Tabla probabilidad'!$B$9)))))</f>
        <v>Muy Baja</v>
      </c>
      <c r="J45" s="195">
        <f>IF(H45&lt;=2,'[24]Tabla probabilidad'!$D$5,IF(H45&lt;=24,'[24]Tabla probabilidad'!$D$6,IF(H45&lt;=500,'[24]Tabla probabilidad'!$D$7,IF(H45&lt;=5000,'[24]Tabla probabilidad'!$D$8,IF(H45&gt;5000,'[24]Tabla probabilidad'!$D$9)))))</f>
        <v>0.2</v>
      </c>
      <c r="K45" s="186"/>
      <c r="L45" s="186"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186"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186" t="e">
        <f>VLOOKUP((I45&amp;L45),[24]Hoja1!$B$4:$C$28,2,0)</f>
        <v>#N/A</v>
      </c>
      <c r="O45" s="12">
        <v>1</v>
      </c>
      <c r="P45" s="25"/>
      <c r="Q45" s="12" t="b">
        <f t="shared" si="11"/>
        <v>0</v>
      </c>
      <c r="R45" s="12"/>
      <c r="S45" s="12"/>
      <c r="T45" s="14" t="e">
        <f>VLOOKUP(R45&amp;S45,[24]Hoja1!$Q$4:$R$9,2,0)</f>
        <v>#N/A</v>
      </c>
      <c r="U45" s="12"/>
      <c r="V45" s="12"/>
      <c r="W45" s="12"/>
      <c r="X45" s="14" t="b">
        <f>IF(Q45="Probabilidad",($J$45*T45),IF(Q45="Impacto"," "))</f>
        <v>0</v>
      </c>
      <c r="Y45" s="14" t="b">
        <f>IF(Z45&lt;=20%,'[24]Tabla probabilidad'!$B$5,IF(Z45&lt;=40%,'[24]Tabla probabilidad'!$B$6,IF(Z45&lt;=60%,'[24]Tabla probabilidad'!$B$7,IF(Z45&lt;=80%,'[24]Tabla probabilidad'!$B$8,IF(Z45&lt;=100%,'[24]Tabla probabilidad'!$B$9)))))</f>
        <v>0</v>
      </c>
      <c r="Z45" s="14" t="b">
        <f>IF(R45="Preventivo",(J45-(J45*T45)),IF(R45="Detectivo",(J45-(J45*T45)),IF(R45="Correctivo",(J45))))</f>
        <v>0</v>
      </c>
      <c r="AA45" s="191" t="e">
        <f>IF(AB45&lt;=20%,'[24]Tabla probabilidad'!$B$5,IF(AB45&lt;=40%,'[24]Tabla probabilidad'!$B$6,IF(AB45&lt;=60%,'[24]Tabla probabilidad'!$B$7,IF(AB45&lt;=80%,'[24]Tabla probabilidad'!$B$8,IF(AB45&lt;=100%,'[24]Tabla probabilidad'!$B$9)))))</f>
        <v>#DIV/0!</v>
      </c>
      <c r="AB45" s="191" t="e">
        <f>AVERAGE(Z45:Z49)</f>
        <v>#DIV/0!</v>
      </c>
      <c r="AC45" s="14" t="b">
        <f t="shared" si="1"/>
        <v>0</v>
      </c>
      <c r="AD45" s="14" t="b">
        <f>IF(Q45="Probabilidad",(($M$45-0)),IF(Q45="Impacto",($M$45-($M$45*T45))))</f>
        <v>0</v>
      </c>
      <c r="AE45" s="191" t="e">
        <f>IF(AF45&lt;=20%,"Leve",IF(AF45&lt;=40%,"Menor",IF(AF45&lt;=60%,"Moderado",IF(AF45&lt;=80%,"Mayor",IF(AF45&lt;=100%,"Catastrófico")))))</f>
        <v>#DIV/0!</v>
      </c>
      <c r="AF45" s="191" t="e">
        <f>AVERAGE(AD45:AD49)</f>
        <v>#DIV/0!</v>
      </c>
      <c r="AG45" s="200" t="e">
        <f>VLOOKUP(AA45&amp;AE45,[24]Hoja1!$B$4:$C$28,2,0)</f>
        <v>#DIV/0!</v>
      </c>
      <c r="AH45" s="200"/>
      <c r="AI45" s="211"/>
      <c r="AJ45" s="211"/>
      <c r="AK45" s="211"/>
      <c r="AL45" s="211"/>
      <c r="AM45" s="211"/>
      <c r="AN45" s="186"/>
    </row>
    <row r="46" spans="1:40" hidden="1">
      <c r="A46" s="186"/>
      <c r="B46" s="201"/>
      <c r="C46" s="186"/>
      <c r="D46" s="190"/>
      <c r="E46" s="186"/>
      <c r="F46" s="186"/>
      <c r="G46" s="186"/>
      <c r="H46" s="186"/>
      <c r="I46" s="194"/>
      <c r="J46" s="195"/>
      <c r="K46" s="186"/>
      <c r="L46" s="196"/>
      <c r="M46" s="196"/>
      <c r="N46" s="186"/>
      <c r="O46" s="12">
        <v>2</v>
      </c>
      <c r="P46" s="25"/>
      <c r="Q46" s="12" t="b">
        <f t="shared" si="11"/>
        <v>0</v>
      </c>
      <c r="R46" s="12"/>
      <c r="S46" s="12"/>
      <c r="T46" s="14" t="e">
        <f>VLOOKUP(R46&amp;S46,[24]Hoja1!$Q$4:$R$9,2,0)</f>
        <v>#N/A</v>
      </c>
      <c r="U46" s="12"/>
      <c r="V46" s="12"/>
      <c r="W46" s="12"/>
      <c r="X46" s="14" t="b">
        <f t="shared" ref="X46:X49" si="14">IF(Q46="Probabilidad",($J$45*T46),IF(Q46="Impacto"," "))</f>
        <v>0</v>
      </c>
      <c r="Y46" s="14" t="b">
        <f>IF(Z46&lt;=20%,'[24]Tabla probabilidad'!$B$5,IF(Z46&lt;=40%,'[24]Tabla probabilidad'!$B$6,IF(Z46&lt;=60%,'[24]Tabla probabilidad'!$B$7,IF(Z46&lt;=80%,'[24]Tabla probabilidad'!$B$8,IF(Z46&lt;=100%,'[24]Tabla probabilidad'!$B$9)))))</f>
        <v>0</v>
      </c>
      <c r="Z46" s="14" t="b">
        <f>IF(R46="Preventivo",(J45-(J45*T46)),IF(R46="Detectivo",(J45-(J45*T46)),IF(R46="Correctivo",(J45))))</f>
        <v>0</v>
      </c>
      <c r="AA46" s="192"/>
      <c r="AB46" s="192"/>
      <c r="AC46" s="14" t="b">
        <f t="shared" si="1"/>
        <v>0</v>
      </c>
      <c r="AD46" s="14" t="b">
        <f t="shared" ref="AD46:AD49" si="15">IF(Q46="Probabilidad",(($M$45-0)),IF(Q46="Impacto",($M$45-($M$45*T46))))</f>
        <v>0</v>
      </c>
      <c r="AE46" s="192"/>
      <c r="AF46" s="192"/>
      <c r="AG46" s="201"/>
      <c r="AH46" s="201"/>
      <c r="AI46" s="212"/>
      <c r="AJ46" s="212"/>
      <c r="AK46" s="212"/>
      <c r="AL46" s="212"/>
      <c r="AM46" s="212"/>
      <c r="AN46" s="186"/>
    </row>
    <row r="47" spans="1:40" hidden="1">
      <c r="A47" s="186"/>
      <c r="B47" s="201"/>
      <c r="C47" s="186"/>
      <c r="D47" s="190"/>
      <c r="E47" s="186"/>
      <c r="F47" s="186"/>
      <c r="G47" s="186"/>
      <c r="H47" s="186"/>
      <c r="I47" s="194"/>
      <c r="J47" s="195"/>
      <c r="K47" s="186"/>
      <c r="L47" s="196"/>
      <c r="M47" s="196"/>
      <c r="N47" s="186"/>
      <c r="O47" s="12">
        <v>3</v>
      </c>
      <c r="P47" s="25"/>
      <c r="Q47" s="12" t="b">
        <f t="shared" si="11"/>
        <v>0</v>
      </c>
      <c r="R47" s="12"/>
      <c r="S47" s="12"/>
      <c r="T47" s="14" t="e">
        <f>VLOOKUP(R47&amp;S47,[24]Hoja1!$Q$4:$R$9,2,0)</f>
        <v>#N/A</v>
      </c>
      <c r="U47" s="12"/>
      <c r="V47" s="12"/>
      <c r="W47" s="12"/>
      <c r="X47" s="14" t="b">
        <f t="shared" si="14"/>
        <v>0</v>
      </c>
      <c r="Y47" s="14" t="b">
        <f>IF(Z47&lt;=20%,'[24]Tabla probabilidad'!$B$5,IF(Z47&lt;=40%,'[24]Tabla probabilidad'!$B$6,IF(Z47&lt;=60%,'[24]Tabla probabilidad'!$B$7,IF(Z47&lt;=80%,'[24]Tabla probabilidad'!$B$8,IF(Z47&lt;=100%,'[24]Tabla probabilidad'!$B$9)))))</f>
        <v>0</v>
      </c>
      <c r="Z47" s="14" t="b">
        <f>IF(R47="Preventivo",(J45-(J45*T47)),IF(R47="Detectivo",(J45-(J45*T47)),IF(R47="Correctivo",(J45))))</f>
        <v>0</v>
      </c>
      <c r="AA47" s="192"/>
      <c r="AB47" s="192"/>
      <c r="AC47" s="14" t="b">
        <f t="shared" si="1"/>
        <v>0</v>
      </c>
      <c r="AD47" s="14" t="b">
        <f t="shared" si="15"/>
        <v>0</v>
      </c>
      <c r="AE47" s="192"/>
      <c r="AF47" s="192"/>
      <c r="AG47" s="201"/>
      <c r="AH47" s="201"/>
      <c r="AI47" s="212"/>
      <c r="AJ47" s="212"/>
      <c r="AK47" s="212"/>
      <c r="AL47" s="212"/>
      <c r="AM47" s="212"/>
      <c r="AN47" s="186"/>
    </row>
    <row r="48" spans="1:40" hidden="1">
      <c r="A48" s="186"/>
      <c r="B48" s="201"/>
      <c r="C48" s="186"/>
      <c r="D48" s="190"/>
      <c r="E48" s="186"/>
      <c r="F48" s="186"/>
      <c r="G48" s="186"/>
      <c r="H48" s="186"/>
      <c r="I48" s="194"/>
      <c r="J48" s="195"/>
      <c r="K48" s="186"/>
      <c r="L48" s="196"/>
      <c r="M48" s="196"/>
      <c r="N48" s="186"/>
      <c r="O48" s="12">
        <v>4</v>
      </c>
      <c r="P48" s="26"/>
      <c r="Q48" s="12" t="b">
        <f t="shared" si="11"/>
        <v>0</v>
      </c>
      <c r="R48" s="12"/>
      <c r="S48" s="12"/>
      <c r="T48" s="14" t="e">
        <f>VLOOKUP(R48&amp;S48,[24]Hoja1!$Q$4:$R$9,2,0)</f>
        <v>#N/A</v>
      </c>
      <c r="U48" s="12"/>
      <c r="V48" s="12"/>
      <c r="W48" s="12"/>
      <c r="X48" s="14" t="b">
        <f t="shared" si="14"/>
        <v>0</v>
      </c>
      <c r="Y48" s="14" t="b">
        <f>IF(Z48&lt;=20%,'[24]Tabla probabilidad'!$B$5,IF(Z48&lt;=40%,'[24]Tabla probabilidad'!$B$6,IF(Z48&lt;=60%,'[24]Tabla probabilidad'!$B$7,IF(Z48&lt;=80%,'[24]Tabla probabilidad'!$B$8,IF(Z48&lt;=100%,'[24]Tabla probabilidad'!$B$9)))))</f>
        <v>0</v>
      </c>
      <c r="Z48" s="14" t="b">
        <f>IF(R48="Preventivo",(J45-(J45*T48)),IF(R48="Detectivo",(J45-(J45*T48)),IF(R48="Correctivo",(J45))))</f>
        <v>0</v>
      </c>
      <c r="AA48" s="192"/>
      <c r="AB48" s="192"/>
      <c r="AC48" s="14" t="b">
        <f t="shared" si="1"/>
        <v>0</v>
      </c>
      <c r="AD48" s="14" t="b">
        <f t="shared" si="15"/>
        <v>0</v>
      </c>
      <c r="AE48" s="192"/>
      <c r="AF48" s="192"/>
      <c r="AG48" s="201"/>
      <c r="AH48" s="201"/>
      <c r="AI48" s="212"/>
      <c r="AJ48" s="212"/>
      <c r="AK48" s="212"/>
      <c r="AL48" s="212"/>
      <c r="AM48" s="212"/>
      <c r="AN48" s="186"/>
    </row>
    <row r="49" spans="1:40" hidden="1">
      <c r="A49" s="186"/>
      <c r="B49" s="202"/>
      <c r="C49" s="186"/>
      <c r="D49" s="190"/>
      <c r="E49" s="186"/>
      <c r="F49" s="186"/>
      <c r="G49" s="186"/>
      <c r="H49" s="186"/>
      <c r="I49" s="194"/>
      <c r="J49" s="195"/>
      <c r="K49" s="186"/>
      <c r="L49" s="196"/>
      <c r="M49" s="196"/>
      <c r="N49" s="186"/>
      <c r="O49" s="12">
        <v>5</v>
      </c>
      <c r="P49" s="27"/>
      <c r="Q49" s="12" t="b">
        <f t="shared" si="11"/>
        <v>0</v>
      </c>
      <c r="R49" s="12"/>
      <c r="S49" s="12"/>
      <c r="T49" s="14" t="e">
        <f>VLOOKUP(R49&amp;S49,[24]Hoja1!$Q$4:$R$9,2,0)</f>
        <v>#N/A</v>
      </c>
      <c r="U49" s="12"/>
      <c r="V49" s="12"/>
      <c r="W49" s="12"/>
      <c r="X49" s="14" t="b">
        <f t="shared" si="14"/>
        <v>0</v>
      </c>
      <c r="Y49" s="14" t="b">
        <f>IF(Z49&lt;=20%,'[24]Tabla probabilidad'!$B$5,IF(Z49&lt;=40%,'[24]Tabla probabilidad'!$B$6,IF(Z49&lt;=60%,'[24]Tabla probabilidad'!$B$7,IF(Z49&lt;=80%,'[24]Tabla probabilidad'!$B$8,IF(Z49&lt;=100%,'[24]Tabla probabilidad'!$B$9)))))</f>
        <v>0</v>
      </c>
      <c r="Z49" s="14" t="b">
        <f>IF(R49="Preventivo",(J45-(J45*T49)),IF(R49="Detectivo",(J45-(J45*T49)),IF(R49="Correctivo",(J45))))</f>
        <v>0</v>
      </c>
      <c r="AA49" s="193"/>
      <c r="AB49" s="193"/>
      <c r="AC49" s="14" t="b">
        <f t="shared" si="1"/>
        <v>0</v>
      </c>
      <c r="AD49" s="14" t="b">
        <f t="shared" si="15"/>
        <v>0</v>
      </c>
      <c r="AE49" s="193"/>
      <c r="AF49" s="193"/>
      <c r="AG49" s="202"/>
      <c r="AH49" s="201"/>
      <c r="AI49" s="213"/>
      <c r="AJ49" s="213"/>
      <c r="AK49" s="213"/>
      <c r="AL49" s="213"/>
      <c r="AM49" s="213"/>
      <c r="AN49" s="200"/>
    </row>
    <row r="50" spans="1:40" hidden="1">
      <c r="A50" s="186"/>
      <c r="B50" s="200"/>
      <c r="C50" s="186"/>
      <c r="D50" s="190"/>
      <c r="E50" s="186"/>
      <c r="F50" s="186"/>
      <c r="G50" s="186"/>
      <c r="H50" s="186"/>
      <c r="I50" s="194" t="str">
        <f>IF(H50&lt;=2,'[24]Tabla probabilidad'!$B$5,IF(H50&lt;=24,'[24]Tabla probabilidad'!$B$6,IF(H50&lt;=500,'[24]Tabla probabilidad'!$B$7,IF(H50&lt;=5000,'[24]Tabla probabilidad'!$B$8,IF(H50&gt;5000,'[24]Tabla probabilidad'!$B$9)))))</f>
        <v>Muy Baja</v>
      </c>
      <c r="J50" s="195">
        <f>IF(H50&lt;=2,'[24]Tabla probabilidad'!$D$5,IF(H50&lt;=24,'[24]Tabla probabilidad'!$D$6,IF(H50&lt;=500,'[24]Tabla probabilidad'!$D$7,IF(H50&lt;=5000,'[24]Tabla probabilidad'!$D$8,IF(H50&gt;5000,'[24]Tabla probabilidad'!$D$9)))))</f>
        <v>0.2</v>
      </c>
      <c r="K50" s="186"/>
      <c r="L50" s="18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18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186" t="e">
        <f>VLOOKUP((I50&amp;L50),[24]Hoja1!$B$4:$C$28,2,0)</f>
        <v>#N/A</v>
      </c>
      <c r="O50" s="12">
        <v>1</v>
      </c>
      <c r="P50" s="25"/>
      <c r="Q50" s="12" t="b">
        <f t="shared" si="11"/>
        <v>0</v>
      </c>
      <c r="R50" s="12"/>
      <c r="S50" s="12"/>
      <c r="T50" s="14" t="e">
        <f>VLOOKUP(R50&amp;S50,[24]Hoja1!$Q$4:$R$9,2,0)</f>
        <v>#N/A</v>
      </c>
      <c r="U50" s="12"/>
      <c r="V50" s="12"/>
      <c r="W50" s="12"/>
      <c r="X50" s="14" t="b">
        <f>IF(Q50="Probabilidad",($J$50*T50),IF(Q50="Impacto"," "))</f>
        <v>0</v>
      </c>
      <c r="Y50" s="14" t="b">
        <f>IF(Z50&lt;=20%,'[24]Tabla probabilidad'!$B$5,IF(Z50&lt;=40%,'[24]Tabla probabilidad'!$B$6,IF(Z50&lt;=60%,'[24]Tabla probabilidad'!$B$7,IF(Z50&lt;=80%,'[24]Tabla probabilidad'!$B$8,IF(Z50&lt;=100%,'[24]Tabla probabilidad'!$B$9)))))</f>
        <v>0</v>
      </c>
      <c r="Z50" s="14" t="b">
        <f>IF(R50="Preventivo",(J50-(J50*T50)),IF(R50="Detectivo",(J50-(J50*T50)),IF(R50="Correctivo",(J50))))</f>
        <v>0</v>
      </c>
      <c r="AA50" s="191" t="e">
        <f>IF(AB50&lt;=20%,'[24]Tabla probabilidad'!$B$5,IF(AB50&lt;=40%,'[24]Tabla probabilidad'!$B$6,IF(AB50&lt;=60%,'[24]Tabla probabilidad'!$B$7,IF(AB50&lt;=80%,'[24]Tabla probabilidad'!$B$8,IF(AB50&lt;=100%,'[24]Tabla probabilidad'!$B$9)))))</f>
        <v>#DIV/0!</v>
      </c>
      <c r="AB50" s="191" t="e">
        <f>AVERAGE(Z50:Z54)</f>
        <v>#DIV/0!</v>
      </c>
      <c r="AC50" s="14" t="b">
        <f t="shared" si="1"/>
        <v>0</v>
      </c>
      <c r="AD50" s="14" t="b">
        <f>IF(Q50="Probabilidad",(($M$50-0)),IF(Q50="Impacto",($M$50-($M$50*T50))))</f>
        <v>0</v>
      </c>
      <c r="AE50" s="191" t="e">
        <f>IF(AF50&lt;=20%,"Leve",IF(AF50&lt;=40%,"Menor",IF(AF50&lt;=60%,"Moderado",IF(AF50&lt;=80%,"Mayor",IF(AF50&lt;=100%,"Catastrófico")))))</f>
        <v>#DIV/0!</v>
      </c>
      <c r="AF50" s="191" t="e">
        <f>AVERAGE(AD50:AD54)</f>
        <v>#DIV/0!</v>
      </c>
      <c r="AG50" s="200" t="e">
        <f>VLOOKUP(AA50&amp;AE50,[24]Hoja1!$B$4:$C$28,2,0)</f>
        <v>#DIV/0!</v>
      </c>
      <c r="AH50" s="200"/>
      <c r="AI50" s="211"/>
      <c r="AJ50" s="211"/>
      <c r="AK50" s="211"/>
      <c r="AL50" s="211"/>
      <c r="AM50" s="211"/>
      <c r="AN50" s="186"/>
    </row>
    <row r="51" spans="1:40" hidden="1">
      <c r="A51" s="186"/>
      <c r="B51" s="201"/>
      <c r="C51" s="186"/>
      <c r="D51" s="190"/>
      <c r="E51" s="186"/>
      <c r="F51" s="186"/>
      <c r="G51" s="186"/>
      <c r="H51" s="186"/>
      <c r="I51" s="194"/>
      <c r="J51" s="195"/>
      <c r="K51" s="186"/>
      <c r="L51" s="196"/>
      <c r="M51" s="196"/>
      <c r="N51" s="186"/>
      <c r="O51" s="12">
        <v>2</v>
      </c>
      <c r="P51" s="25"/>
      <c r="Q51" s="12" t="b">
        <f t="shared" si="11"/>
        <v>0</v>
      </c>
      <c r="R51" s="12"/>
      <c r="S51" s="12"/>
      <c r="T51" s="14" t="e">
        <f>VLOOKUP(R51&amp;S51,[24]Hoja1!$Q$4:$R$9,2,0)</f>
        <v>#N/A</v>
      </c>
      <c r="U51" s="12"/>
      <c r="V51" s="12"/>
      <c r="W51" s="12"/>
      <c r="X51" s="14" t="b">
        <f>IF(Q51="Probabilidad",($J$50*T51),IF(Q51="Impacto"," "))</f>
        <v>0</v>
      </c>
      <c r="Y51" s="14" t="b">
        <f>IF(Z51&lt;=20%,'[24]Tabla probabilidad'!$B$5,IF(Z51&lt;=40%,'[24]Tabla probabilidad'!$B$6,IF(Z51&lt;=60%,'[24]Tabla probabilidad'!$B$7,IF(Z51&lt;=80%,'[24]Tabla probabilidad'!$B$8,IF(Z51&lt;=100%,'[24]Tabla probabilidad'!$B$9)))))</f>
        <v>0</v>
      </c>
      <c r="Z51" s="14" t="b">
        <f>IF(R51="Preventivo",(J50-(J50*T51)),IF(R51="Detectivo",(J50-(J50*T51)),IF(R51="Correctivo",(J50))))</f>
        <v>0</v>
      </c>
      <c r="AA51" s="192"/>
      <c r="AB51" s="192"/>
      <c r="AC51" s="14" t="b">
        <f t="shared" si="1"/>
        <v>0</v>
      </c>
      <c r="AD51" s="14" t="b">
        <f t="shared" ref="AD51:AD54" si="16">IF(Q51="Probabilidad",(($M$50-0)),IF(Q51="Impacto",($M$50-($M$50*T51))))</f>
        <v>0</v>
      </c>
      <c r="AE51" s="192"/>
      <c r="AF51" s="192"/>
      <c r="AG51" s="201"/>
      <c r="AH51" s="201"/>
      <c r="AI51" s="212"/>
      <c r="AJ51" s="212"/>
      <c r="AK51" s="212"/>
      <c r="AL51" s="212"/>
      <c r="AM51" s="212"/>
      <c r="AN51" s="186"/>
    </row>
    <row r="52" spans="1:40" hidden="1">
      <c r="A52" s="186"/>
      <c r="B52" s="201"/>
      <c r="C52" s="186"/>
      <c r="D52" s="190"/>
      <c r="E52" s="186"/>
      <c r="F52" s="186"/>
      <c r="G52" s="186"/>
      <c r="H52" s="186"/>
      <c r="I52" s="194"/>
      <c r="J52" s="195"/>
      <c r="K52" s="186"/>
      <c r="L52" s="196"/>
      <c r="M52" s="196"/>
      <c r="N52" s="186"/>
      <c r="O52" s="12">
        <v>3</v>
      </c>
      <c r="P52" s="25"/>
      <c r="Q52" s="12" t="b">
        <f t="shared" si="11"/>
        <v>0</v>
      </c>
      <c r="R52" s="12"/>
      <c r="S52" s="12"/>
      <c r="T52" s="14" t="e">
        <f>VLOOKUP(R52&amp;S52,[24]Hoja1!$Q$4:$R$9,2,0)</f>
        <v>#N/A</v>
      </c>
      <c r="U52" s="12"/>
      <c r="V52" s="12"/>
      <c r="W52" s="12"/>
      <c r="X52" s="14" t="b">
        <f>IF(Q52="Probabilidad",($J$50*T52),IF(Q52="Impacto"," "))</f>
        <v>0</v>
      </c>
      <c r="Y52" s="14" t="b">
        <f>IF(Z52&lt;=20%,'[24]Tabla probabilidad'!$B$5,IF(Z52&lt;=40%,'[24]Tabla probabilidad'!$B$6,IF(Z52&lt;=60%,'[24]Tabla probabilidad'!$B$7,IF(Z52&lt;=80%,'[24]Tabla probabilidad'!$B$8,IF(Z52&lt;=100%,'[24]Tabla probabilidad'!$B$9)))))</f>
        <v>0</v>
      </c>
      <c r="Z52" s="14" t="b">
        <f>IF(R52="Preventivo",(J50-(J50*T52)),IF(R52="Detectivo",(J50-(J50*T52)),IF(R52="Correctivo",(J50))))</f>
        <v>0</v>
      </c>
      <c r="AA52" s="192"/>
      <c r="AB52" s="192"/>
      <c r="AC52" s="14" t="b">
        <f t="shared" si="1"/>
        <v>0</v>
      </c>
      <c r="AD52" s="14" t="b">
        <f t="shared" si="16"/>
        <v>0</v>
      </c>
      <c r="AE52" s="192"/>
      <c r="AF52" s="192"/>
      <c r="AG52" s="201"/>
      <c r="AH52" s="201"/>
      <c r="AI52" s="212"/>
      <c r="AJ52" s="212"/>
      <c r="AK52" s="212"/>
      <c r="AL52" s="212"/>
      <c r="AM52" s="212"/>
      <c r="AN52" s="186"/>
    </row>
    <row r="53" spans="1:40" hidden="1">
      <c r="A53" s="186"/>
      <c r="B53" s="201"/>
      <c r="C53" s="186"/>
      <c r="D53" s="190"/>
      <c r="E53" s="186"/>
      <c r="F53" s="186"/>
      <c r="G53" s="186"/>
      <c r="H53" s="186"/>
      <c r="I53" s="194"/>
      <c r="J53" s="195"/>
      <c r="K53" s="186"/>
      <c r="L53" s="196"/>
      <c r="M53" s="196"/>
      <c r="N53" s="186"/>
      <c r="O53" s="12">
        <v>4</v>
      </c>
      <c r="P53" s="26"/>
      <c r="Q53" s="12" t="b">
        <f t="shared" si="11"/>
        <v>0</v>
      </c>
      <c r="R53" s="12"/>
      <c r="S53" s="12"/>
      <c r="T53" s="14" t="e">
        <f>VLOOKUP(R53&amp;S53,[24]Hoja1!$Q$4:$R$9,2,0)</f>
        <v>#N/A</v>
      </c>
      <c r="U53" s="12"/>
      <c r="V53" s="12"/>
      <c r="W53" s="12"/>
      <c r="X53" s="14" t="b">
        <f>IF(Q53="Probabilidad",($J$50*T53),IF(Q53="Impacto"," "))</f>
        <v>0</v>
      </c>
      <c r="Y53" s="14" t="b">
        <f>IF(Z53&lt;=20%,'[24]Tabla probabilidad'!$B$5,IF(Z53&lt;=40%,'[24]Tabla probabilidad'!$B$6,IF(Z53&lt;=60%,'[24]Tabla probabilidad'!$B$7,IF(Z53&lt;=80%,'[24]Tabla probabilidad'!$B$8,IF(Z53&lt;=100%,'[24]Tabla probabilidad'!$B$9)))))</f>
        <v>0</v>
      </c>
      <c r="Z53" s="14" t="b">
        <f>IF(R53="Preventivo",(J50-(J50*T53)),IF(R53="Detectivo",(J50-(J50*T53)),IF(R53="Correctivo",(J50))))</f>
        <v>0</v>
      </c>
      <c r="AA53" s="192"/>
      <c r="AB53" s="192"/>
      <c r="AC53" s="14" t="b">
        <f t="shared" si="1"/>
        <v>0</v>
      </c>
      <c r="AD53" s="14" t="b">
        <f t="shared" si="16"/>
        <v>0</v>
      </c>
      <c r="AE53" s="192"/>
      <c r="AF53" s="192"/>
      <c r="AG53" s="201"/>
      <c r="AH53" s="201"/>
      <c r="AI53" s="212"/>
      <c r="AJ53" s="212"/>
      <c r="AK53" s="212"/>
      <c r="AL53" s="212"/>
      <c r="AM53" s="212"/>
      <c r="AN53" s="186"/>
    </row>
    <row r="54" spans="1:40" hidden="1">
      <c r="A54" s="186"/>
      <c r="B54" s="202"/>
      <c r="C54" s="186"/>
      <c r="D54" s="190"/>
      <c r="E54" s="186"/>
      <c r="F54" s="186"/>
      <c r="G54" s="186"/>
      <c r="H54" s="186"/>
      <c r="I54" s="194"/>
      <c r="J54" s="195"/>
      <c r="K54" s="186"/>
      <c r="L54" s="196"/>
      <c r="M54" s="196"/>
      <c r="N54" s="186"/>
      <c r="O54" s="12">
        <v>5</v>
      </c>
      <c r="P54" s="27"/>
      <c r="Q54" s="12" t="b">
        <f t="shared" si="11"/>
        <v>0</v>
      </c>
      <c r="R54" s="12"/>
      <c r="S54" s="12"/>
      <c r="T54" s="14" t="e">
        <f>VLOOKUP(R54&amp;S54,[24]Hoja1!$Q$4:$R$9,2,0)</f>
        <v>#N/A</v>
      </c>
      <c r="U54" s="12"/>
      <c r="V54" s="12"/>
      <c r="W54" s="12"/>
      <c r="X54" s="14" t="b">
        <f t="shared" ref="X54" si="17">IF(Q54="Probabilidad",($J$35*T54),IF(Q54="Impacto"," "))</f>
        <v>0</v>
      </c>
      <c r="Y54" s="14" t="b">
        <f>IF(Z54&lt;=20%,'[24]Tabla probabilidad'!$B$5,IF(Z54&lt;=40%,'[24]Tabla probabilidad'!$B$6,IF(Z54&lt;=60%,'[24]Tabla probabilidad'!$B$7,IF(Z54&lt;=80%,'[24]Tabla probabilidad'!$B$8,IF(Z54&lt;=100%,'[24]Tabla probabilidad'!$B$9)))))</f>
        <v>0</v>
      </c>
      <c r="Z54" s="14" t="b">
        <f>IF(R54="Preventivo",(J50-(J50*T54)),IF(R54="Detectivo",(J50-(J50*T54)),IF(R54="Correctivo",(J50))))</f>
        <v>0</v>
      </c>
      <c r="AA54" s="193"/>
      <c r="AB54" s="193"/>
      <c r="AC54" s="14" t="b">
        <f t="shared" si="1"/>
        <v>0</v>
      </c>
      <c r="AD54" s="14" t="b">
        <f t="shared" si="16"/>
        <v>0</v>
      </c>
      <c r="AE54" s="193"/>
      <c r="AF54" s="193"/>
      <c r="AG54" s="202"/>
      <c r="AH54" s="201"/>
      <c r="AI54" s="213"/>
      <c r="AJ54" s="213"/>
      <c r="AK54" s="213"/>
      <c r="AL54" s="213"/>
      <c r="AM54" s="213"/>
      <c r="AN54" s="200"/>
    </row>
    <row r="55" spans="1:40" hidden="1">
      <c r="A55" s="186"/>
      <c r="B55" s="200"/>
      <c r="C55" s="186"/>
      <c r="D55" s="190"/>
      <c r="E55" s="186"/>
      <c r="F55" s="186"/>
      <c r="G55" s="186"/>
      <c r="H55" s="186"/>
      <c r="I55" s="194" t="str">
        <f>IF(H55&lt;=2,'[24]Tabla probabilidad'!$B$5,IF(H55&lt;=24,'[24]Tabla probabilidad'!$B$6,IF(H55&lt;=500,'[24]Tabla probabilidad'!$B$7,IF(H55&lt;=5000,'[24]Tabla probabilidad'!$B$8,IF(H55&gt;5000,'[24]Tabla probabilidad'!$B$9)))))</f>
        <v>Muy Baja</v>
      </c>
      <c r="J55" s="195">
        <f>IF(H55&lt;=2,'[24]Tabla probabilidad'!$D$5,IF(H55&lt;=24,'[24]Tabla probabilidad'!$D$6,IF(H55&lt;=500,'[24]Tabla probabilidad'!$D$7,IF(H55&lt;=5000,'[24]Tabla probabilidad'!$D$8,IF(H55&gt;5000,'[24]Tabla probabilidad'!$D$9)))))</f>
        <v>0.2</v>
      </c>
      <c r="K55" s="186"/>
      <c r="L55" s="18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18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186" t="e">
        <f>VLOOKUP((I55&amp;L55),[24]Hoja1!$B$4:$C$28,2,0)</f>
        <v>#N/A</v>
      </c>
      <c r="O55" s="12">
        <v>1</v>
      </c>
      <c r="P55" s="25"/>
      <c r="Q55" s="12" t="b">
        <f t="shared" si="11"/>
        <v>0</v>
      </c>
      <c r="R55" s="12"/>
      <c r="S55" s="12"/>
      <c r="T55" s="14" t="e">
        <f>VLOOKUP(R55&amp;S55,[24]Hoja1!$Q$4:$R$9,2,0)</f>
        <v>#N/A</v>
      </c>
      <c r="U55" s="12"/>
      <c r="V55" s="12"/>
      <c r="W55" s="12"/>
      <c r="X55" s="14" t="b">
        <f>IF(Q55="Probabilidad",($J$55*T55),IF(Q55="Impacto"," "))</f>
        <v>0</v>
      </c>
      <c r="Y55" s="14" t="b">
        <f>IF(Z55&lt;=20%,'[24]Tabla probabilidad'!$B$5,IF(Z55&lt;=40%,'[24]Tabla probabilidad'!$B$6,IF(Z55&lt;=60%,'[24]Tabla probabilidad'!$B$7,IF(Z55&lt;=80%,'[24]Tabla probabilidad'!$B$8,IF(Z55&lt;=100%,'[24]Tabla probabilidad'!$B$9)))))</f>
        <v>0</v>
      </c>
      <c r="Z55" s="14" t="b">
        <f>IF(R55="Preventivo",(J55-(J55*T55)),IF(R55="Detectivo",(J55-(J55*T55)),IF(R55="Correctivo",(J55))))</f>
        <v>0</v>
      </c>
      <c r="AA55" s="191" t="e">
        <f>IF(AB55&lt;=20%,'[24]Tabla probabilidad'!$B$5,IF(AB55&lt;=40%,'[24]Tabla probabilidad'!$B$6,IF(AB55&lt;=60%,'[24]Tabla probabilidad'!$B$7,IF(AB55&lt;=80%,'[24]Tabla probabilidad'!$B$8,IF(AB55&lt;=100%,'[24]Tabla probabilidad'!$B$9)))))</f>
        <v>#DIV/0!</v>
      </c>
      <c r="AB55" s="191" t="e">
        <f>AVERAGE(Z55:Z59)</f>
        <v>#DIV/0!</v>
      </c>
      <c r="AC55" s="14" t="b">
        <f t="shared" si="1"/>
        <v>0</v>
      </c>
      <c r="AD55" s="14" t="b">
        <f>IF(Q55="Probabilidad",(($M$55-0)),IF(Q55="Impacto",($M$55-($M$55*T55))))</f>
        <v>0</v>
      </c>
      <c r="AE55" s="191" t="e">
        <f>IF(AF55&lt;=20%,"Leve",IF(AF55&lt;=40%,"Menor",IF(AF55&lt;=60%,"Moderado",IF(AF55&lt;=80%,"Mayor",IF(AF55&lt;=100%,"Catastrófico")))))</f>
        <v>#DIV/0!</v>
      </c>
      <c r="AF55" s="191" t="e">
        <f>AVERAGE(AD55:AD59)</f>
        <v>#DIV/0!</v>
      </c>
      <c r="AG55" s="200" t="e">
        <f>VLOOKUP(AA55&amp;AE55,[24]Hoja1!$B$4:$C$28,2,0)</f>
        <v>#DIV/0!</v>
      </c>
      <c r="AH55" s="186"/>
      <c r="AI55" s="211"/>
      <c r="AJ55" s="211"/>
      <c r="AK55" s="211"/>
      <c r="AL55" s="211"/>
      <c r="AM55" s="211"/>
      <c r="AN55" s="211"/>
    </row>
    <row r="56" spans="1:40" hidden="1">
      <c r="A56" s="186"/>
      <c r="B56" s="201"/>
      <c r="C56" s="186"/>
      <c r="D56" s="190"/>
      <c r="E56" s="186"/>
      <c r="F56" s="186"/>
      <c r="G56" s="186"/>
      <c r="H56" s="186"/>
      <c r="I56" s="194"/>
      <c r="J56" s="195"/>
      <c r="K56" s="186"/>
      <c r="L56" s="196"/>
      <c r="M56" s="196"/>
      <c r="N56" s="186"/>
      <c r="O56" s="12">
        <v>2</v>
      </c>
      <c r="P56" s="25"/>
      <c r="Q56" s="12" t="b">
        <f t="shared" si="11"/>
        <v>0</v>
      </c>
      <c r="R56" s="12"/>
      <c r="S56" s="12"/>
      <c r="T56" s="14" t="e">
        <f>VLOOKUP(R56&amp;S56,[24]Hoja1!$Q$4:$R$9,2,0)</f>
        <v>#N/A</v>
      </c>
      <c r="U56" s="12"/>
      <c r="V56" s="12"/>
      <c r="W56" s="12"/>
      <c r="X56" s="14" t="b">
        <f t="shared" ref="X56:X59" si="18">IF(Q56="Probabilidad",($J$55*T56),IF(Q56="Impacto"," "))</f>
        <v>0</v>
      </c>
      <c r="Y56" s="14" t="b">
        <f>IF(Z56&lt;=20%,'[24]Tabla probabilidad'!$B$5,IF(Z56&lt;=40%,'[24]Tabla probabilidad'!$B$6,IF(Z56&lt;=60%,'[24]Tabla probabilidad'!$B$7,IF(Z56&lt;=80%,'[24]Tabla probabilidad'!$B$8,IF(Z56&lt;=100%,'[24]Tabla probabilidad'!$B$9)))))</f>
        <v>0</v>
      </c>
      <c r="Z56" s="14" t="b">
        <f>IF(R56="Preventivo",(J55-(J55*T56)),IF(R56="Detectivo",(J55-(J55*T56)),IF(R56="Correctivo",(J55))))</f>
        <v>0</v>
      </c>
      <c r="AA56" s="192"/>
      <c r="AB56" s="192"/>
      <c r="AC56" s="14" t="b">
        <f t="shared" si="1"/>
        <v>0</v>
      </c>
      <c r="AD56" s="14" t="b">
        <f t="shared" ref="AD56:AD59" si="19">IF(Q56="Probabilidad",(($M$55-0)),IF(Q56="Impacto",($M$55-($M$55*T56))))</f>
        <v>0</v>
      </c>
      <c r="AE56" s="192"/>
      <c r="AF56" s="192"/>
      <c r="AG56" s="201"/>
      <c r="AH56" s="186"/>
      <c r="AI56" s="212"/>
      <c r="AJ56" s="212"/>
      <c r="AK56" s="212"/>
      <c r="AL56" s="212"/>
      <c r="AM56" s="212"/>
      <c r="AN56" s="212"/>
    </row>
    <row r="57" spans="1:40" hidden="1">
      <c r="A57" s="186"/>
      <c r="B57" s="201"/>
      <c r="C57" s="186"/>
      <c r="D57" s="190"/>
      <c r="E57" s="186"/>
      <c r="F57" s="186"/>
      <c r="G57" s="186"/>
      <c r="H57" s="186"/>
      <c r="I57" s="194"/>
      <c r="J57" s="195"/>
      <c r="K57" s="186"/>
      <c r="L57" s="196"/>
      <c r="M57" s="196"/>
      <c r="N57" s="186"/>
      <c r="O57" s="12">
        <v>3</v>
      </c>
      <c r="P57" s="25"/>
      <c r="Q57" s="12" t="b">
        <f t="shared" si="11"/>
        <v>0</v>
      </c>
      <c r="R57" s="12"/>
      <c r="S57" s="12"/>
      <c r="T57" s="14" t="e">
        <f>VLOOKUP(R57&amp;S57,[24]Hoja1!$Q$4:$R$9,2,0)</f>
        <v>#N/A</v>
      </c>
      <c r="U57" s="12"/>
      <c r="V57" s="12"/>
      <c r="W57" s="12"/>
      <c r="X57" s="14" t="b">
        <f t="shared" si="18"/>
        <v>0</v>
      </c>
      <c r="Y57" s="14" t="b">
        <f>IF(Z57&lt;=20%,'[24]Tabla probabilidad'!$B$5,IF(Z57&lt;=40%,'[24]Tabla probabilidad'!$B$6,IF(Z57&lt;=60%,'[24]Tabla probabilidad'!$B$7,IF(Z57&lt;=80%,'[24]Tabla probabilidad'!$B$8,IF(Z57&lt;=100%,'[24]Tabla probabilidad'!$B$9)))))</f>
        <v>0</v>
      </c>
      <c r="Z57" s="14" t="b">
        <f>IF(R57="Preventivo",(J55-(J55*T57)),IF(R57="Detectivo",(J55-(J55*T57)),IF(R57="Correctivo",(J55))))</f>
        <v>0</v>
      </c>
      <c r="AA57" s="192"/>
      <c r="AB57" s="192"/>
      <c r="AC57" s="14" t="b">
        <f t="shared" si="1"/>
        <v>0</v>
      </c>
      <c r="AD57" s="14" t="b">
        <f t="shared" si="19"/>
        <v>0</v>
      </c>
      <c r="AE57" s="192"/>
      <c r="AF57" s="192"/>
      <c r="AG57" s="201"/>
      <c r="AH57" s="186"/>
      <c r="AI57" s="212"/>
      <c r="AJ57" s="212"/>
      <c r="AK57" s="212"/>
      <c r="AL57" s="212"/>
      <c r="AM57" s="212"/>
      <c r="AN57" s="212"/>
    </row>
    <row r="58" spans="1:40" hidden="1">
      <c r="A58" s="186"/>
      <c r="B58" s="201"/>
      <c r="C58" s="186"/>
      <c r="D58" s="190"/>
      <c r="E58" s="186"/>
      <c r="F58" s="186"/>
      <c r="G58" s="186"/>
      <c r="H58" s="186"/>
      <c r="I58" s="194"/>
      <c r="J58" s="195"/>
      <c r="K58" s="186"/>
      <c r="L58" s="196"/>
      <c r="M58" s="196"/>
      <c r="N58" s="186"/>
      <c r="O58" s="12">
        <v>4</v>
      </c>
      <c r="P58" s="26"/>
      <c r="Q58" s="12" t="b">
        <f t="shared" si="11"/>
        <v>0</v>
      </c>
      <c r="R58" s="12"/>
      <c r="S58" s="12"/>
      <c r="T58" s="14" t="e">
        <f>VLOOKUP(R58&amp;S58,[24]Hoja1!$Q$4:$R$9,2,0)</f>
        <v>#N/A</v>
      </c>
      <c r="U58" s="12"/>
      <c r="V58" s="12"/>
      <c r="W58" s="12"/>
      <c r="X58" s="14" t="b">
        <f t="shared" si="18"/>
        <v>0</v>
      </c>
      <c r="Y58" s="14" t="b">
        <f>IF(Z58&lt;=20%,'[24]Tabla probabilidad'!$B$5,IF(Z58&lt;=40%,'[24]Tabla probabilidad'!$B$6,IF(Z58&lt;=60%,'[24]Tabla probabilidad'!$B$7,IF(Z58&lt;=80%,'[24]Tabla probabilidad'!$B$8,IF(Z58&lt;=100%,'[24]Tabla probabilidad'!$B$9)))))</f>
        <v>0</v>
      </c>
      <c r="Z58" s="14" t="b">
        <f>IF(R58="Preventivo",(J55-(J55*T58)),IF(R58="Detectivo",(J55-(J55*T58)),IF(R58="Correctivo",(J55))))</f>
        <v>0</v>
      </c>
      <c r="AA58" s="192"/>
      <c r="AB58" s="192"/>
      <c r="AC58" s="14" t="b">
        <f t="shared" si="1"/>
        <v>0</v>
      </c>
      <c r="AD58" s="14" t="b">
        <f t="shared" si="19"/>
        <v>0</v>
      </c>
      <c r="AE58" s="192"/>
      <c r="AF58" s="192"/>
      <c r="AG58" s="201"/>
      <c r="AH58" s="186"/>
      <c r="AI58" s="212"/>
      <c r="AJ58" s="212"/>
      <c r="AK58" s="212"/>
      <c r="AL58" s="212"/>
      <c r="AM58" s="212"/>
      <c r="AN58" s="212"/>
    </row>
    <row r="59" spans="1:40" ht="20.25" hidden="1" customHeight="1">
      <c r="A59" s="186"/>
      <c r="B59" s="202"/>
      <c r="C59" s="186"/>
      <c r="D59" s="190"/>
      <c r="E59" s="186"/>
      <c r="F59" s="186"/>
      <c r="G59" s="186"/>
      <c r="H59" s="186"/>
      <c r="I59" s="194"/>
      <c r="J59" s="195"/>
      <c r="K59" s="186"/>
      <c r="L59" s="196"/>
      <c r="M59" s="196"/>
      <c r="N59" s="186"/>
      <c r="O59" s="12">
        <v>5</v>
      </c>
      <c r="P59" s="27"/>
      <c r="Q59" s="12" t="b">
        <f t="shared" si="11"/>
        <v>0</v>
      </c>
      <c r="R59" s="12"/>
      <c r="S59" s="12"/>
      <c r="T59" s="14" t="e">
        <f>VLOOKUP(R59&amp;S59,[24]Hoja1!$Q$4:$R$9,2,0)</f>
        <v>#N/A</v>
      </c>
      <c r="U59" s="12"/>
      <c r="V59" s="12"/>
      <c r="W59" s="12"/>
      <c r="X59" s="14" t="b">
        <f t="shared" si="18"/>
        <v>0</v>
      </c>
      <c r="Y59" s="14" t="b">
        <f>IF(Z59&lt;=20%,'[24]Tabla probabilidad'!$B$5,IF(Z59&lt;=40%,'[24]Tabla probabilidad'!$B$6,IF(Z59&lt;=60%,'[24]Tabla probabilidad'!$B$7,IF(Z59&lt;=80%,'[24]Tabla probabilidad'!$B$8,IF(Z59&lt;=100%,'[24]Tabla probabilidad'!$B$9)))))</f>
        <v>0</v>
      </c>
      <c r="Z59" s="14" t="b">
        <f>IF(R59="Preventivo",(J55-(J55*T59)),IF(R59="Detectivo",(J55-(J55*T59)),IF(R59="Correctivo",(J55))))</f>
        <v>0</v>
      </c>
      <c r="AA59" s="193"/>
      <c r="AB59" s="193"/>
      <c r="AC59" s="14" t="b">
        <f t="shared" si="1"/>
        <v>0</v>
      </c>
      <c r="AD59" s="14" t="b">
        <f t="shared" si="19"/>
        <v>0</v>
      </c>
      <c r="AE59" s="193"/>
      <c r="AF59" s="193"/>
      <c r="AG59" s="202"/>
      <c r="AH59" s="186"/>
      <c r="AI59" s="213"/>
      <c r="AJ59" s="213"/>
      <c r="AK59" s="213"/>
      <c r="AL59" s="213"/>
      <c r="AM59" s="213"/>
      <c r="AN59" s="213"/>
    </row>
  </sheetData>
  <mergeCells count="306">
    <mergeCell ref="A55:A59"/>
    <mergeCell ref="B55:B59"/>
    <mergeCell ref="C55:C59"/>
    <mergeCell ref="D55:D59"/>
    <mergeCell ref="E55:E59"/>
    <mergeCell ref="F55:F59"/>
    <mergeCell ref="G55:G59"/>
    <mergeCell ref="H55:H59"/>
    <mergeCell ref="AG50:AG54"/>
    <mergeCell ref="M50:M54"/>
    <mergeCell ref="N50:N54"/>
    <mergeCell ref="AA55:AA59"/>
    <mergeCell ref="AB55:AB59"/>
    <mergeCell ref="AE55:AE59"/>
    <mergeCell ref="AF55:AF59"/>
    <mergeCell ref="AG55:AG59"/>
    <mergeCell ref="L50:L54"/>
    <mergeCell ref="I55:I59"/>
    <mergeCell ref="J55:J59"/>
    <mergeCell ref="K55:K59"/>
    <mergeCell ref="L55:L59"/>
    <mergeCell ref="M55:M59"/>
    <mergeCell ref="N55:N59"/>
    <mergeCell ref="A50:A54"/>
    <mergeCell ref="AM50:AM54"/>
    <mergeCell ref="AN50:AN54"/>
    <mergeCell ref="AH50:AH54"/>
    <mergeCell ref="AI50:AI54"/>
    <mergeCell ref="AJ50:AJ54"/>
    <mergeCell ref="AK50:AK54"/>
    <mergeCell ref="AL50:AL54"/>
    <mergeCell ref="AI55:AI59"/>
    <mergeCell ref="AJ55:AJ59"/>
    <mergeCell ref="AK55:AK59"/>
    <mergeCell ref="AL55:AL59"/>
    <mergeCell ref="AM55:AM59"/>
    <mergeCell ref="AN55:AN59"/>
    <mergeCell ref="AH55:AH59"/>
    <mergeCell ref="B50:B54"/>
    <mergeCell ref="C50:C54"/>
    <mergeCell ref="D50:D54"/>
    <mergeCell ref="E50:E54"/>
    <mergeCell ref="F50:F54"/>
    <mergeCell ref="AI45:AI49"/>
    <mergeCell ref="AJ45:AJ49"/>
    <mergeCell ref="AK45:AK49"/>
    <mergeCell ref="I45:I49"/>
    <mergeCell ref="J45:J49"/>
    <mergeCell ref="K45:K49"/>
    <mergeCell ref="L45:L49"/>
    <mergeCell ref="M45:M49"/>
    <mergeCell ref="N45:N49"/>
    <mergeCell ref="AA50:AA54"/>
    <mergeCell ref="AB50:AB54"/>
    <mergeCell ref="AE50:AE54"/>
    <mergeCell ref="AF50:AF54"/>
    <mergeCell ref="G50:G54"/>
    <mergeCell ref="H50:H54"/>
    <mergeCell ref="I50:I54"/>
    <mergeCell ref="J50:J54"/>
    <mergeCell ref="K50:K54"/>
    <mergeCell ref="AL45:AL49"/>
    <mergeCell ref="AM45:AM49"/>
    <mergeCell ref="AN45:AN49"/>
    <mergeCell ref="AA45:AA49"/>
    <mergeCell ref="AB45:AB49"/>
    <mergeCell ref="AE45:AE49"/>
    <mergeCell ref="AF45:AF49"/>
    <mergeCell ref="AG45:AG49"/>
    <mergeCell ref="AH45:AH49"/>
    <mergeCell ref="AM40:AM44"/>
    <mergeCell ref="AN40:AN44"/>
    <mergeCell ref="A45:A49"/>
    <mergeCell ref="B45:B49"/>
    <mergeCell ref="C45:C49"/>
    <mergeCell ref="D45:D49"/>
    <mergeCell ref="E45:E49"/>
    <mergeCell ref="F45:F49"/>
    <mergeCell ref="G45:G49"/>
    <mergeCell ref="H45:H49"/>
    <mergeCell ref="AG40:AG44"/>
    <mergeCell ref="AH40:AH44"/>
    <mergeCell ref="AI40:AI44"/>
    <mergeCell ref="AJ40:AJ44"/>
    <mergeCell ref="AK40:AK44"/>
    <mergeCell ref="AL40:AL44"/>
    <mergeCell ref="M40:M44"/>
    <mergeCell ref="N40:N44"/>
    <mergeCell ref="AA40:AA44"/>
    <mergeCell ref="AB40:AB44"/>
    <mergeCell ref="AE40:AE44"/>
    <mergeCell ref="AF40:AF44"/>
    <mergeCell ref="G40:G44"/>
    <mergeCell ref="H40:H44"/>
    <mergeCell ref="I40:I44"/>
    <mergeCell ref="J40:J44"/>
    <mergeCell ref="K40:K44"/>
    <mergeCell ref="L40:L44"/>
    <mergeCell ref="A40:A44"/>
    <mergeCell ref="B40:B44"/>
    <mergeCell ref="C40:C44"/>
    <mergeCell ref="D40:D44"/>
    <mergeCell ref="E40:E44"/>
    <mergeCell ref="F40:F44"/>
    <mergeCell ref="A35:A39"/>
    <mergeCell ref="B35:B39"/>
    <mergeCell ref="C35:C39"/>
    <mergeCell ref="D35:D39"/>
    <mergeCell ref="E35:E39"/>
    <mergeCell ref="F35:F39"/>
    <mergeCell ref="G35:G39"/>
    <mergeCell ref="H35:H39"/>
    <mergeCell ref="AG30:AG34"/>
    <mergeCell ref="M30:M34"/>
    <mergeCell ref="N30:N34"/>
    <mergeCell ref="AA35:AA39"/>
    <mergeCell ref="AB35:AB39"/>
    <mergeCell ref="AE35:AE39"/>
    <mergeCell ref="AF35:AF39"/>
    <mergeCell ref="AG35:AG39"/>
    <mergeCell ref="L30:L34"/>
    <mergeCell ref="I35:I39"/>
    <mergeCell ref="J35:J39"/>
    <mergeCell ref="K35:K39"/>
    <mergeCell ref="L35:L39"/>
    <mergeCell ref="M35:M39"/>
    <mergeCell ref="N35:N39"/>
    <mergeCell ref="A30:A34"/>
    <mergeCell ref="AM30:AM34"/>
    <mergeCell ref="AN30:AN34"/>
    <mergeCell ref="AH30:AH34"/>
    <mergeCell ref="AI30:AI34"/>
    <mergeCell ref="AJ30:AJ34"/>
    <mergeCell ref="AK30:AK34"/>
    <mergeCell ref="AL30:AL34"/>
    <mergeCell ref="AI35:AI39"/>
    <mergeCell ref="AJ35:AJ39"/>
    <mergeCell ref="AK35:AK39"/>
    <mergeCell ref="AL35:AL39"/>
    <mergeCell ref="AM35:AM39"/>
    <mergeCell ref="AN35:AN39"/>
    <mergeCell ref="AH35:AH39"/>
    <mergeCell ref="B30:B34"/>
    <mergeCell ref="C30:C34"/>
    <mergeCell ref="D30:D34"/>
    <mergeCell ref="E30:E34"/>
    <mergeCell ref="F30:F34"/>
    <mergeCell ref="AI25:AI29"/>
    <mergeCell ref="AJ25:AJ29"/>
    <mergeCell ref="AK25:AK29"/>
    <mergeCell ref="I25:I29"/>
    <mergeCell ref="J25:J29"/>
    <mergeCell ref="K25:K29"/>
    <mergeCell ref="L25:L29"/>
    <mergeCell ref="M25:M29"/>
    <mergeCell ref="N25:N29"/>
    <mergeCell ref="AA30:AA34"/>
    <mergeCell ref="AB30:AB34"/>
    <mergeCell ref="AE30:AE34"/>
    <mergeCell ref="AF30:AF34"/>
    <mergeCell ref="G30:G34"/>
    <mergeCell ref="H30:H34"/>
    <mergeCell ref="I30:I34"/>
    <mergeCell ref="J30:J34"/>
    <mergeCell ref="K30:K34"/>
    <mergeCell ref="AL25:AL29"/>
    <mergeCell ref="AM25:AM29"/>
    <mergeCell ref="AN25:AN29"/>
    <mergeCell ref="AA25:AA29"/>
    <mergeCell ref="AB25:AB29"/>
    <mergeCell ref="AE25:AE29"/>
    <mergeCell ref="AF25:AF29"/>
    <mergeCell ref="AG25:AG29"/>
    <mergeCell ref="AH25:AH29"/>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A20:AA24"/>
    <mergeCell ref="AB20:AB24"/>
    <mergeCell ref="AE20:AE24"/>
    <mergeCell ref="AF20:AF24"/>
    <mergeCell ref="G20:G24"/>
    <mergeCell ref="H20:H24"/>
    <mergeCell ref="I20:I24"/>
    <mergeCell ref="J20:J24"/>
    <mergeCell ref="K20:K24"/>
    <mergeCell ref="L20:L24"/>
    <mergeCell ref="A20:A24"/>
    <mergeCell ref="B20:B24"/>
    <mergeCell ref="C20:C24"/>
    <mergeCell ref="D20:D24"/>
    <mergeCell ref="E20:E24"/>
    <mergeCell ref="F20:F24"/>
    <mergeCell ref="AI15:AI19"/>
    <mergeCell ref="AJ15:AJ19"/>
    <mergeCell ref="AK15:AK19"/>
    <mergeCell ref="AL15:AL19"/>
    <mergeCell ref="AM15:AM19"/>
    <mergeCell ref="AN15:AN19"/>
    <mergeCell ref="AA15:AA19"/>
    <mergeCell ref="AB15:AB19"/>
    <mergeCell ref="AE15:AE19"/>
    <mergeCell ref="AF15:AF19"/>
    <mergeCell ref="AG15:AG19"/>
    <mergeCell ref="AH15:AH19"/>
    <mergeCell ref="I15:I19"/>
    <mergeCell ref="J15:J19"/>
    <mergeCell ref="K15:K19"/>
    <mergeCell ref="L15:L19"/>
    <mergeCell ref="M15:M19"/>
    <mergeCell ref="N15:N19"/>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I10:I14"/>
    <mergeCell ref="J10:J14"/>
    <mergeCell ref="K10:K14"/>
    <mergeCell ref="L10:L14"/>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A8:A9"/>
    <mergeCell ref="B8:B9"/>
    <mergeCell ref="C8:C9"/>
    <mergeCell ref="D8:D9"/>
    <mergeCell ref="E8:E9"/>
    <mergeCell ref="F8:F9"/>
    <mergeCell ref="G8:G9"/>
    <mergeCell ref="AL8:AL9"/>
    <mergeCell ref="AM8:AM9"/>
    <mergeCell ref="J8:J9"/>
    <mergeCell ref="K8:K9"/>
    <mergeCell ref="L8:L9"/>
    <mergeCell ref="M8:M9"/>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s>
  <conditionalFormatting sqref="I10">
    <cfRule type="containsText" dxfId="3923" priority="414" operator="containsText" text="Muy Baja">
      <formula>NOT(ISERROR(SEARCH("Muy Baja",I10)))</formula>
    </cfRule>
    <cfRule type="containsText" dxfId="3922" priority="415" operator="containsText" text="Baja">
      <formula>NOT(ISERROR(SEARCH("Baja",I10)))</formula>
    </cfRule>
    <cfRule type="containsText" dxfId="3921" priority="417" operator="containsText" text="Muy Alta">
      <formula>NOT(ISERROR(SEARCH("Muy Alta",I10)))</formula>
    </cfRule>
    <cfRule type="containsText" dxfId="3920" priority="418" operator="containsText" text="Alta">
      <formula>NOT(ISERROR(SEARCH("Alta",I10)))</formula>
    </cfRule>
    <cfRule type="containsText" dxfId="3919" priority="419" operator="containsText" text="Media">
      <formula>NOT(ISERROR(SEARCH("Media",I10)))</formula>
    </cfRule>
    <cfRule type="containsText" dxfId="3918" priority="420" operator="containsText" text="Media">
      <formula>NOT(ISERROR(SEARCH("Media",I10)))</formula>
    </cfRule>
    <cfRule type="containsText" dxfId="3917" priority="421" operator="containsText" text="Media">
      <formula>NOT(ISERROR(SEARCH("Media",I10)))</formula>
    </cfRule>
    <cfRule type="containsText" dxfId="3916" priority="422" operator="containsText" text="Muy Baja">
      <formula>NOT(ISERROR(SEARCH("Muy Baja",I10)))</formula>
    </cfRule>
    <cfRule type="containsText" dxfId="3915" priority="423" operator="containsText" text="Baja">
      <formula>NOT(ISERROR(SEARCH("Baja",I10)))</formula>
    </cfRule>
    <cfRule type="containsText" dxfId="3914" priority="424" operator="containsText" text="Muy Baja">
      <formula>NOT(ISERROR(SEARCH("Muy Baja",I10)))</formula>
    </cfRule>
    <cfRule type="containsText" dxfId="3913" priority="425" operator="containsText" text="Muy Baja">
      <formula>NOT(ISERROR(SEARCH("Muy Baja",I10)))</formula>
    </cfRule>
    <cfRule type="containsText" dxfId="3912" priority="426" operator="containsText" text="Muy Baja">
      <formula>NOT(ISERROR(SEARCH("Muy Baja",I10)))</formula>
    </cfRule>
    <cfRule type="containsText" dxfId="3911" priority="427" operator="containsText" text="Muy Baja'Tabla probabilidad'!">
      <formula>NOT(ISERROR(SEARCH("Muy Baja'Tabla probabilidad'!",I10)))</formula>
    </cfRule>
    <cfRule type="containsText" dxfId="3910" priority="428" operator="containsText" text="Muy bajo">
      <formula>NOT(ISERROR(SEARCH("Muy bajo",I10)))</formula>
    </cfRule>
    <cfRule type="containsText" dxfId="3909" priority="429" operator="containsText" text="Alta">
      <formula>NOT(ISERROR(SEARCH("Alta",I10)))</formula>
    </cfRule>
    <cfRule type="containsText" dxfId="3908" priority="430" operator="containsText" text="Media">
      <formula>NOT(ISERROR(SEARCH("Media",I10)))</formula>
    </cfRule>
    <cfRule type="containsText" dxfId="3907" priority="431" operator="containsText" text="Baja">
      <formula>NOT(ISERROR(SEARCH("Baja",I10)))</formula>
    </cfRule>
    <cfRule type="containsText" dxfId="3906" priority="432" operator="containsText" text="Muy baja">
      <formula>NOT(ISERROR(SEARCH("Muy baja",I10)))</formula>
    </cfRule>
    <cfRule type="cellIs" dxfId="3905" priority="435" operator="between">
      <formula>1</formula>
      <formula>2</formula>
    </cfRule>
    <cfRule type="cellIs" dxfId="3904" priority="436" operator="between">
      <formula>0</formula>
      <formula>2</formula>
    </cfRule>
  </conditionalFormatting>
  <conditionalFormatting sqref="I10">
    <cfRule type="containsText" dxfId="3903" priority="416" operator="containsText" text="Muy Alta">
      <formula>NOT(ISERROR(SEARCH("Muy Alta",I10)))</formula>
    </cfRule>
  </conditionalFormatting>
  <conditionalFormatting sqref="L10 L15 L20 L25 L30 L35 L40 L45 L50 L55">
    <cfRule type="containsText" dxfId="3902" priority="408" operator="containsText" text="Catastrófico">
      <formula>NOT(ISERROR(SEARCH("Catastrófico",L10)))</formula>
    </cfRule>
    <cfRule type="containsText" dxfId="3901" priority="409" operator="containsText" text="Mayor">
      <formula>NOT(ISERROR(SEARCH("Mayor",L10)))</formula>
    </cfRule>
    <cfRule type="containsText" dxfId="3900" priority="410" operator="containsText" text="Alta">
      <formula>NOT(ISERROR(SEARCH("Alta",L10)))</formula>
    </cfRule>
    <cfRule type="containsText" dxfId="3899" priority="411" operator="containsText" text="Moderado">
      <formula>NOT(ISERROR(SEARCH("Moderado",L10)))</formula>
    </cfRule>
    <cfRule type="containsText" dxfId="3898" priority="412" operator="containsText" text="Menor">
      <formula>NOT(ISERROR(SEARCH("Menor",L10)))</formula>
    </cfRule>
    <cfRule type="containsText" dxfId="3897" priority="413" operator="containsText" text="Leve">
      <formula>NOT(ISERROR(SEARCH("Leve",L10)))</formula>
    </cfRule>
  </conditionalFormatting>
  <conditionalFormatting sqref="N10 N15 N20 N25">
    <cfRule type="containsText" dxfId="3896" priority="403" operator="containsText" text="Extremo">
      <formula>NOT(ISERROR(SEARCH("Extremo",N10)))</formula>
    </cfRule>
    <cfRule type="containsText" dxfId="3895" priority="404" operator="containsText" text="Alto">
      <formula>NOT(ISERROR(SEARCH("Alto",N10)))</formula>
    </cfRule>
    <cfRule type="containsText" dxfId="3894" priority="405" operator="containsText" text="Bajo">
      <formula>NOT(ISERROR(SEARCH("Bajo",N10)))</formula>
    </cfRule>
    <cfRule type="containsText" dxfId="3893" priority="406" operator="containsText" text="Moderado">
      <formula>NOT(ISERROR(SEARCH("Moderado",N10)))</formula>
    </cfRule>
    <cfRule type="containsText" dxfId="3892" priority="407" operator="containsText" text="Extremo">
      <formula>NOT(ISERROR(SEARCH("Extremo",N10)))</formula>
    </cfRule>
  </conditionalFormatting>
  <conditionalFormatting sqref="M10 M15 M20 M25 M30 M35 M40 M45 M50 M55">
    <cfRule type="containsText" dxfId="3891" priority="397" operator="containsText" text="Catastrófico">
      <formula>NOT(ISERROR(SEARCH("Catastrófico",M10)))</formula>
    </cfRule>
    <cfRule type="containsText" dxfId="3890" priority="398" operator="containsText" text="Mayor">
      <formula>NOT(ISERROR(SEARCH("Mayor",M10)))</formula>
    </cfRule>
    <cfRule type="containsText" dxfId="3889" priority="399" operator="containsText" text="Alta">
      <formula>NOT(ISERROR(SEARCH("Alta",M10)))</formula>
    </cfRule>
    <cfRule type="containsText" dxfId="3888" priority="400" operator="containsText" text="Moderado">
      <formula>NOT(ISERROR(SEARCH("Moderado",M10)))</formula>
    </cfRule>
    <cfRule type="containsText" dxfId="3887" priority="401" operator="containsText" text="Menor">
      <formula>NOT(ISERROR(SEARCH("Menor",M10)))</formula>
    </cfRule>
    <cfRule type="containsText" dxfId="3886" priority="402" operator="containsText" text="Leve">
      <formula>NOT(ISERROR(SEARCH("Leve",M10)))</formula>
    </cfRule>
  </conditionalFormatting>
  <conditionalFormatting sqref="Y10:Y14">
    <cfRule type="containsText" dxfId="3885" priority="391" operator="containsText" text="Muy Alta">
      <formula>NOT(ISERROR(SEARCH("Muy Alta",Y10)))</formula>
    </cfRule>
    <cfRule type="containsText" dxfId="3884" priority="392" operator="containsText" text="Alta">
      <formula>NOT(ISERROR(SEARCH("Alta",Y10)))</formula>
    </cfRule>
    <cfRule type="containsText" dxfId="3883" priority="393" operator="containsText" text="Media">
      <formula>NOT(ISERROR(SEARCH("Media",Y10)))</formula>
    </cfRule>
    <cfRule type="containsText" dxfId="3882" priority="394" operator="containsText" text="Muy Baja">
      <formula>NOT(ISERROR(SEARCH("Muy Baja",Y10)))</formula>
    </cfRule>
    <cfRule type="containsText" dxfId="3881" priority="395" operator="containsText" text="Baja">
      <formula>NOT(ISERROR(SEARCH("Baja",Y10)))</formula>
    </cfRule>
    <cfRule type="containsText" dxfId="3880" priority="396" operator="containsText" text="Muy Baja">
      <formula>NOT(ISERROR(SEARCH("Muy Baja",Y10)))</formula>
    </cfRule>
  </conditionalFormatting>
  <conditionalFormatting sqref="AC10:AC14">
    <cfRule type="containsText" dxfId="3879" priority="386" operator="containsText" text="Catastrófico">
      <formula>NOT(ISERROR(SEARCH("Catastrófico",AC10)))</formula>
    </cfRule>
    <cfRule type="containsText" dxfId="3878" priority="387" operator="containsText" text="Mayor">
      <formula>NOT(ISERROR(SEARCH("Mayor",AC10)))</formula>
    </cfRule>
    <cfRule type="containsText" dxfId="3877" priority="388" operator="containsText" text="Moderado">
      <formula>NOT(ISERROR(SEARCH("Moderado",AC10)))</formula>
    </cfRule>
    <cfRule type="containsText" dxfId="3876" priority="389" operator="containsText" text="Menor">
      <formula>NOT(ISERROR(SEARCH("Menor",AC10)))</formula>
    </cfRule>
    <cfRule type="containsText" dxfId="3875" priority="390" operator="containsText" text="Leve">
      <formula>NOT(ISERROR(SEARCH("Leve",AC10)))</formula>
    </cfRule>
  </conditionalFormatting>
  <conditionalFormatting sqref="AG10">
    <cfRule type="containsText" dxfId="3874" priority="377" operator="containsText" text="Extremo">
      <formula>NOT(ISERROR(SEARCH("Extremo",AG10)))</formula>
    </cfRule>
    <cfRule type="containsText" dxfId="3873" priority="378" operator="containsText" text="Alto">
      <formula>NOT(ISERROR(SEARCH("Alto",AG10)))</formula>
    </cfRule>
    <cfRule type="containsText" dxfId="3872" priority="379" operator="containsText" text="Moderado">
      <formula>NOT(ISERROR(SEARCH("Moderado",AG10)))</formula>
    </cfRule>
    <cfRule type="containsText" dxfId="3871" priority="380" operator="containsText" text="Menor">
      <formula>NOT(ISERROR(SEARCH("Menor",AG10)))</formula>
    </cfRule>
    <cfRule type="containsText" dxfId="3870" priority="381" operator="containsText" text="Bajo">
      <formula>NOT(ISERROR(SEARCH("Bajo",AG10)))</formula>
    </cfRule>
    <cfRule type="containsText" dxfId="3869" priority="382" operator="containsText" text="Moderado">
      <formula>NOT(ISERROR(SEARCH("Moderado",AG10)))</formula>
    </cfRule>
    <cfRule type="containsText" dxfId="3868" priority="383" operator="containsText" text="Extremo">
      <formula>NOT(ISERROR(SEARCH("Extremo",AG10)))</formula>
    </cfRule>
    <cfRule type="containsText" dxfId="3867" priority="384" operator="containsText" text="Baja">
      <formula>NOT(ISERROR(SEARCH("Baja",AG10)))</formula>
    </cfRule>
    <cfRule type="containsText" dxfId="3866" priority="385" operator="containsText" text="Alto">
      <formula>NOT(ISERROR(SEARCH("Alto",AG10)))</formula>
    </cfRule>
  </conditionalFormatting>
  <conditionalFormatting sqref="AA10:AA59">
    <cfRule type="containsText" dxfId="3865" priority="1" operator="containsText" text="Muy Baja">
      <formula>NOT(ISERROR(SEARCH("Muy Baja",AA10)))</formula>
    </cfRule>
    <cfRule type="containsText" dxfId="3864" priority="372" operator="containsText" text="Muy Alta">
      <formula>NOT(ISERROR(SEARCH("Muy Alta",AA10)))</formula>
    </cfRule>
    <cfRule type="containsText" dxfId="3863" priority="373" operator="containsText" text="Alta">
      <formula>NOT(ISERROR(SEARCH("Alta",AA10)))</formula>
    </cfRule>
    <cfRule type="containsText" dxfId="3862" priority="374" operator="containsText" text="Media">
      <formula>NOT(ISERROR(SEARCH("Media",AA10)))</formula>
    </cfRule>
    <cfRule type="containsText" dxfId="3861" priority="375" operator="containsText" text="Baja">
      <formula>NOT(ISERROR(SEARCH("Baja",AA10)))</formula>
    </cfRule>
    <cfRule type="containsText" dxfId="3860" priority="376" operator="containsText" text="Muy Baja">
      <formula>NOT(ISERROR(SEARCH("Muy Baja",AA10)))</formula>
    </cfRule>
  </conditionalFormatting>
  <conditionalFormatting sqref="AE10:AE14">
    <cfRule type="containsText" dxfId="3859" priority="367" operator="containsText" text="Catastrófico">
      <formula>NOT(ISERROR(SEARCH("Catastrófico",AE10)))</formula>
    </cfRule>
    <cfRule type="containsText" dxfId="3858" priority="368" operator="containsText" text="Moderado">
      <formula>NOT(ISERROR(SEARCH("Moderado",AE10)))</formula>
    </cfRule>
    <cfRule type="containsText" dxfId="3857" priority="369" operator="containsText" text="Menor">
      <formula>NOT(ISERROR(SEARCH("Menor",AE10)))</formula>
    </cfRule>
    <cfRule type="containsText" dxfId="3856" priority="370" operator="containsText" text="Leve">
      <formula>NOT(ISERROR(SEARCH("Leve",AE10)))</formula>
    </cfRule>
    <cfRule type="containsText" dxfId="3855" priority="371" operator="containsText" text="Mayor">
      <formula>NOT(ISERROR(SEARCH("Mayor",AE10)))</formula>
    </cfRule>
  </conditionalFormatting>
  <conditionalFormatting sqref="I15 I20 I25">
    <cfRule type="containsText" dxfId="3854" priority="344" operator="containsText" text="Muy Baja">
      <formula>NOT(ISERROR(SEARCH("Muy Baja",I15)))</formula>
    </cfRule>
    <cfRule type="containsText" dxfId="3853" priority="345" operator="containsText" text="Baja">
      <formula>NOT(ISERROR(SEARCH("Baja",I15)))</formula>
    </cfRule>
    <cfRule type="containsText" dxfId="3852" priority="347" operator="containsText" text="Muy Alta">
      <formula>NOT(ISERROR(SEARCH("Muy Alta",I15)))</formula>
    </cfRule>
    <cfRule type="containsText" dxfId="3851" priority="348" operator="containsText" text="Alta">
      <formula>NOT(ISERROR(SEARCH("Alta",I15)))</formula>
    </cfRule>
    <cfRule type="containsText" dxfId="3850" priority="349" operator="containsText" text="Media">
      <formula>NOT(ISERROR(SEARCH("Media",I15)))</formula>
    </cfRule>
    <cfRule type="containsText" dxfId="3849" priority="350" operator="containsText" text="Media">
      <formula>NOT(ISERROR(SEARCH("Media",I15)))</formula>
    </cfRule>
    <cfRule type="containsText" dxfId="3848" priority="351" operator="containsText" text="Media">
      <formula>NOT(ISERROR(SEARCH("Media",I15)))</formula>
    </cfRule>
    <cfRule type="containsText" dxfId="3847" priority="352" operator="containsText" text="Muy Baja">
      <formula>NOT(ISERROR(SEARCH("Muy Baja",I15)))</formula>
    </cfRule>
    <cfRule type="containsText" dxfId="3846" priority="353" operator="containsText" text="Baja">
      <formula>NOT(ISERROR(SEARCH("Baja",I15)))</formula>
    </cfRule>
    <cfRule type="containsText" dxfId="3845" priority="354" operator="containsText" text="Muy Baja">
      <formula>NOT(ISERROR(SEARCH("Muy Baja",I15)))</formula>
    </cfRule>
    <cfRule type="containsText" dxfId="3844" priority="355" operator="containsText" text="Muy Baja">
      <formula>NOT(ISERROR(SEARCH("Muy Baja",I15)))</formula>
    </cfRule>
    <cfRule type="containsText" dxfId="3843" priority="356" operator="containsText" text="Muy Baja">
      <formula>NOT(ISERROR(SEARCH("Muy Baja",I15)))</formula>
    </cfRule>
    <cfRule type="containsText" dxfId="3842" priority="357" operator="containsText" text="Muy Baja'Tabla probabilidad'!">
      <formula>NOT(ISERROR(SEARCH("Muy Baja'Tabla probabilidad'!",I15)))</formula>
    </cfRule>
    <cfRule type="containsText" dxfId="3841" priority="358" operator="containsText" text="Muy bajo">
      <formula>NOT(ISERROR(SEARCH("Muy bajo",I15)))</formula>
    </cfRule>
    <cfRule type="containsText" dxfId="3840" priority="359" operator="containsText" text="Alta">
      <formula>NOT(ISERROR(SEARCH("Alta",I15)))</formula>
    </cfRule>
    <cfRule type="containsText" dxfId="3839" priority="360" operator="containsText" text="Media">
      <formula>NOT(ISERROR(SEARCH("Media",I15)))</formula>
    </cfRule>
    <cfRule type="containsText" dxfId="3838" priority="361" operator="containsText" text="Baja">
      <formula>NOT(ISERROR(SEARCH("Baja",I15)))</formula>
    </cfRule>
    <cfRule type="containsText" dxfId="3837" priority="362" operator="containsText" text="Muy baja">
      <formula>NOT(ISERROR(SEARCH("Muy baja",I15)))</formula>
    </cfRule>
    <cfRule type="cellIs" dxfId="3836" priority="365" operator="between">
      <formula>1</formula>
      <formula>2</formula>
    </cfRule>
    <cfRule type="cellIs" dxfId="3835" priority="366" operator="between">
      <formula>0</formula>
      <formula>2</formula>
    </cfRule>
  </conditionalFormatting>
  <conditionalFormatting sqref="I15 I20 I25">
    <cfRule type="containsText" dxfId="3834" priority="346" operator="containsText" text="Muy Alta">
      <formula>NOT(ISERROR(SEARCH("Muy Alta",I15)))</formula>
    </cfRule>
  </conditionalFormatting>
  <conditionalFormatting sqref="Y15:Y19">
    <cfRule type="containsText" dxfId="3833" priority="338" operator="containsText" text="Muy Alta">
      <formula>NOT(ISERROR(SEARCH("Muy Alta",Y15)))</formula>
    </cfRule>
    <cfRule type="containsText" dxfId="3832" priority="339" operator="containsText" text="Alta">
      <formula>NOT(ISERROR(SEARCH("Alta",Y15)))</formula>
    </cfRule>
    <cfRule type="containsText" dxfId="3831" priority="340" operator="containsText" text="Media">
      <formula>NOT(ISERROR(SEARCH("Media",Y15)))</formula>
    </cfRule>
    <cfRule type="containsText" dxfId="3830" priority="341" operator="containsText" text="Muy Baja">
      <formula>NOT(ISERROR(SEARCH("Muy Baja",Y15)))</formula>
    </cfRule>
    <cfRule type="containsText" dxfId="3829" priority="342" operator="containsText" text="Baja">
      <formula>NOT(ISERROR(SEARCH("Baja",Y15)))</formula>
    </cfRule>
    <cfRule type="containsText" dxfId="3828" priority="343" operator="containsText" text="Muy Baja">
      <formula>NOT(ISERROR(SEARCH("Muy Baja",Y15)))</formula>
    </cfRule>
  </conditionalFormatting>
  <conditionalFormatting sqref="AC15:AC19">
    <cfRule type="containsText" dxfId="3827" priority="333" operator="containsText" text="Catastrófico">
      <formula>NOT(ISERROR(SEARCH("Catastrófico",AC15)))</formula>
    </cfRule>
    <cfRule type="containsText" dxfId="3826" priority="334" operator="containsText" text="Mayor">
      <formula>NOT(ISERROR(SEARCH("Mayor",AC15)))</formula>
    </cfRule>
    <cfRule type="containsText" dxfId="3825" priority="335" operator="containsText" text="Moderado">
      <formula>NOT(ISERROR(SEARCH("Moderado",AC15)))</formula>
    </cfRule>
    <cfRule type="containsText" dxfId="3824" priority="336" operator="containsText" text="Menor">
      <formula>NOT(ISERROR(SEARCH("Menor",AC15)))</formula>
    </cfRule>
    <cfRule type="containsText" dxfId="3823" priority="337" operator="containsText" text="Leve">
      <formula>NOT(ISERROR(SEARCH("Leve",AC15)))</formula>
    </cfRule>
  </conditionalFormatting>
  <conditionalFormatting sqref="AG15">
    <cfRule type="containsText" dxfId="3822" priority="324" operator="containsText" text="Extremo">
      <formula>NOT(ISERROR(SEARCH("Extremo",AG15)))</formula>
    </cfRule>
    <cfRule type="containsText" dxfId="3821" priority="325" operator="containsText" text="Alto">
      <formula>NOT(ISERROR(SEARCH("Alto",AG15)))</formula>
    </cfRule>
    <cfRule type="containsText" dxfId="3820" priority="326" operator="containsText" text="Moderado">
      <formula>NOT(ISERROR(SEARCH("Moderado",AG15)))</formula>
    </cfRule>
    <cfRule type="containsText" dxfId="3819" priority="327" operator="containsText" text="Menor">
      <formula>NOT(ISERROR(SEARCH("Menor",AG15)))</formula>
    </cfRule>
    <cfRule type="containsText" dxfId="3818" priority="328" operator="containsText" text="Bajo">
      <formula>NOT(ISERROR(SEARCH("Bajo",AG15)))</formula>
    </cfRule>
    <cfRule type="containsText" dxfId="3817" priority="329" operator="containsText" text="Moderado">
      <formula>NOT(ISERROR(SEARCH("Moderado",AG15)))</formula>
    </cfRule>
    <cfRule type="containsText" dxfId="3816" priority="330" operator="containsText" text="Extremo">
      <formula>NOT(ISERROR(SEARCH("Extremo",AG15)))</formula>
    </cfRule>
    <cfRule type="containsText" dxfId="3815" priority="331" operator="containsText" text="Baja">
      <formula>NOT(ISERROR(SEARCH("Baja",AG15)))</formula>
    </cfRule>
    <cfRule type="containsText" dxfId="3814" priority="332" operator="containsText" text="Alto">
      <formula>NOT(ISERROR(SEARCH("Alto",AG15)))</formula>
    </cfRule>
  </conditionalFormatting>
  <conditionalFormatting sqref="AE15:AE19">
    <cfRule type="containsText" dxfId="3813" priority="319" operator="containsText" text="Catastrófico">
      <formula>NOT(ISERROR(SEARCH("Catastrófico",AE15)))</formula>
    </cfRule>
    <cfRule type="containsText" dxfId="3812" priority="320" operator="containsText" text="Moderado">
      <formula>NOT(ISERROR(SEARCH("Moderado",AE15)))</formula>
    </cfRule>
    <cfRule type="containsText" dxfId="3811" priority="321" operator="containsText" text="Menor">
      <formula>NOT(ISERROR(SEARCH("Menor",AE15)))</formula>
    </cfRule>
    <cfRule type="containsText" dxfId="3810" priority="322" operator="containsText" text="Leve">
      <formula>NOT(ISERROR(SEARCH("Leve",AE15)))</formula>
    </cfRule>
    <cfRule type="containsText" dxfId="3809" priority="323" operator="containsText" text="Mayor">
      <formula>NOT(ISERROR(SEARCH("Mayor",AE15)))</formula>
    </cfRule>
  </conditionalFormatting>
  <conditionalFormatting sqref="Y20:Y24">
    <cfRule type="containsText" dxfId="3808" priority="313" operator="containsText" text="Muy Alta">
      <formula>NOT(ISERROR(SEARCH("Muy Alta",Y20)))</formula>
    </cfRule>
    <cfRule type="containsText" dxfId="3807" priority="314" operator="containsText" text="Alta">
      <formula>NOT(ISERROR(SEARCH("Alta",Y20)))</formula>
    </cfRule>
    <cfRule type="containsText" dxfId="3806" priority="315" operator="containsText" text="Media">
      <formula>NOT(ISERROR(SEARCH("Media",Y20)))</formula>
    </cfRule>
    <cfRule type="containsText" dxfId="3805" priority="316" operator="containsText" text="Muy Baja">
      <formula>NOT(ISERROR(SEARCH("Muy Baja",Y20)))</formula>
    </cfRule>
    <cfRule type="containsText" dxfId="3804" priority="317" operator="containsText" text="Baja">
      <formula>NOT(ISERROR(SEARCH("Baja",Y20)))</formula>
    </cfRule>
    <cfRule type="containsText" dxfId="3803" priority="318" operator="containsText" text="Muy Baja">
      <formula>NOT(ISERROR(SEARCH("Muy Baja",Y20)))</formula>
    </cfRule>
  </conditionalFormatting>
  <conditionalFormatting sqref="AC20:AC24">
    <cfRule type="containsText" dxfId="3802" priority="308" operator="containsText" text="Catastrófico">
      <formula>NOT(ISERROR(SEARCH("Catastrófico",AC20)))</formula>
    </cfRule>
    <cfRule type="containsText" dxfId="3801" priority="309" operator="containsText" text="Mayor">
      <formula>NOT(ISERROR(SEARCH("Mayor",AC20)))</formula>
    </cfRule>
    <cfRule type="containsText" dxfId="3800" priority="310" operator="containsText" text="Moderado">
      <formula>NOT(ISERROR(SEARCH("Moderado",AC20)))</formula>
    </cfRule>
    <cfRule type="containsText" dxfId="3799" priority="311" operator="containsText" text="Menor">
      <formula>NOT(ISERROR(SEARCH("Menor",AC20)))</formula>
    </cfRule>
    <cfRule type="containsText" dxfId="3798" priority="312" operator="containsText" text="Leve">
      <formula>NOT(ISERROR(SEARCH("Leve",AC20)))</formula>
    </cfRule>
  </conditionalFormatting>
  <conditionalFormatting sqref="AG20">
    <cfRule type="containsText" dxfId="3797" priority="299" operator="containsText" text="Extremo">
      <formula>NOT(ISERROR(SEARCH("Extremo",AG20)))</formula>
    </cfRule>
    <cfRule type="containsText" dxfId="3796" priority="300" operator="containsText" text="Alto">
      <formula>NOT(ISERROR(SEARCH("Alto",AG20)))</formula>
    </cfRule>
    <cfRule type="containsText" dxfId="3795" priority="301" operator="containsText" text="Moderado">
      <formula>NOT(ISERROR(SEARCH("Moderado",AG20)))</formula>
    </cfRule>
    <cfRule type="containsText" dxfId="3794" priority="302" operator="containsText" text="Menor">
      <formula>NOT(ISERROR(SEARCH("Menor",AG20)))</formula>
    </cfRule>
    <cfRule type="containsText" dxfId="3793" priority="303" operator="containsText" text="Bajo">
      <formula>NOT(ISERROR(SEARCH("Bajo",AG20)))</formula>
    </cfRule>
    <cfRule type="containsText" dxfId="3792" priority="304" operator="containsText" text="Moderado">
      <formula>NOT(ISERROR(SEARCH("Moderado",AG20)))</formula>
    </cfRule>
    <cfRule type="containsText" dxfId="3791" priority="305" operator="containsText" text="Extremo">
      <formula>NOT(ISERROR(SEARCH("Extremo",AG20)))</formula>
    </cfRule>
    <cfRule type="containsText" dxfId="3790" priority="306" operator="containsText" text="Baja">
      <formula>NOT(ISERROR(SEARCH("Baja",AG20)))</formula>
    </cfRule>
    <cfRule type="containsText" dxfId="3789" priority="307" operator="containsText" text="Alto">
      <formula>NOT(ISERROR(SEARCH("Alto",AG20)))</formula>
    </cfRule>
  </conditionalFormatting>
  <conditionalFormatting sqref="AE20:AE24">
    <cfRule type="containsText" dxfId="3788" priority="294" operator="containsText" text="Catastrófico">
      <formula>NOT(ISERROR(SEARCH("Catastrófico",AE20)))</formula>
    </cfRule>
    <cfRule type="containsText" dxfId="3787" priority="295" operator="containsText" text="Moderado">
      <formula>NOT(ISERROR(SEARCH("Moderado",AE20)))</formula>
    </cfRule>
    <cfRule type="containsText" dxfId="3786" priority="296" operator="containsText" text="Menor">
      <formula>NOT(ISERROR(SEARCH("Menor",AE20)))</formula>
    </cfRule>
    <cfRule type="containsText" dxfId="3785" priority="297" operator="containsText" text="Leve">
      <formula>NOT(ISERROR(SEARCH("Leve",AE20)))</formula>
    </cfRule>
    <cfRule type="containsText" dxfId="3784" priority="298" operator="containsText" text="Mayor">
      <formula>NOT(ISERROR(SEARCH("Mayor",AE20)))</formula>
    </cfRule>
  </conditionalFormatting>
  <conditionalFormatting sqref="Y25:Y29">
    <cfRule type="containsText" dxfId="3783" priority="288" operator="containsText" text="Muy Alta">
      <formula>NOT(ISERROR(SEARCH("Muy Alta",Y25)))</formula>
    </cfRule>
    <cfRule type="containsText" dxfId="3782" priority="289" operator="containsText" text="Alta">
      <formula>NOT(ISERROR(SEARCH("Alta",Y25)))</formula>
    </cfRule>
    <cfRule type="containsText" dxfId="3781" priority="290" operator="containsText" text="Media">
      <formula>NOT(ISERROR(SEARCH("Media",Y25)))</formula>
    </cfRule>
    <cfRule type="containsText" dxfId="3780" priority="291" operator="containsText" text="Muy Baja">
      <formula>NOT(ISERROR(SEARCH("Muy Baja",Y25)))</formula>
    </cfRule>
    <cfRule type="containsText" dxfId="3779" priority="292" operator="containsText" text="Baja">
      <formula>NOT(ISERROR(SEARCH("Baja",Y25)))</formula>
    </cfRule>
    <cfRule type="containsText" dxfId="3778" priority="293" operator="containsText" text="Muy Baja">
      <formula>NOT(ISERROR(SEARCH("Muy Baja",Y25)))</formula>
    </cfRule>
  </conditionalFormatting>
  <conditionalFormatting sqref="AC25:AC29">
    <cfRule type="containsText" dxfId="3777" priority="283" operator="containsText" text="Catastrófico">
      <formula>NOT(ISERROR(SEARCH("Catastrófico",AC25)))</formula>
    </cfRule>
    <cfRule type="containsText" dxfId="3776" priority="284" operator="containsText" text="Mayor">
      <formula>NOT(ISERROR(SEARCH("Mayor",AC25)))</formula>
    </cfRule>
    <cfRule type="containsText" dxfId="3775" priority="285" operator="containsText" text="Moderado">
      <formula>NOT(ISERROR(SEARCH("Moderado",AC25)))</formula>
    </cfRule>
    <cfRule type="containsText" dxfId="3774" priority="286" operator="containsText" text="Menor">
      <formula>NOT(ISERROR(SEARCH("Menor",AC25)))</formula>
    </cfRule>
    <cfRule type="containsText" dxfId="3773" priority="287" operator="containsText" text="Leve">
      <formula>NOT(ISERROR(SEARCH("Leve",AC25)))</formula>
    </cfRule>
  </conditionalFormatting>
  <conditionalFormatting sqref="AG25">
    <cfRule type="containsText" dxfId="3772" priority="274" operator="containsText" text="Extremo">
      <formula>NOT(ISERROR(SEARCH("Extremo",AG25)))</formula>
    </cfRule>
    <cfRule type="containsText" dxfId="3771" priority="275" operator="containsText" text="Alto">
      <formula>NOT(ISERROR(SEARCH("Alto",AG25)))</formula>
    </cfRule>
    <cfRule type="containsText" dxfId="3770" priority="276" operator="containsText" text="Moderado">
      <formula>NOT(ISERROR(SEARCH("Moderado",AG25)))</formula>
    </cfRule>
    <cfRule type="containsText" dxfId="3769" priority="277" operator="containsText" text="Menor">
      <formula>NOT(ISERROR(SEARCH("Menor",AG25)))</formula>
    </cfRule>
    <cfRule type="containsText" dxfId="3768" priority="278" operator="containsText" text="Bajo">
      <formula>NOT(ISERROR(SEARCH("Bajo",AG25)))</formula>
    </cfRule>
    <cfRule type="containsText" dxfId="3767" priority="279" operator="containsText" text="Moderado">
      <formula>NOT(ISERROR(SEARCH("Moderado",AG25)))</formula>
    </cfRule>
    <cfRule type="containsText" dxfId="3766" priority="280" operator="containsText" text="Extremo">
      <formula>NOT(ISERROR(SEARCH("Extremo",AG25)))</formula>
    </cfRule>
    <cfRule type="containsText" dxfId="3765" priority="281" operator="containsText" text="Baja">
      <formula>NOT(ISERROR(SEARCH("Baja",AG25)))</formula>
    </cfRule>
    <cfRule type="containsText" dxfId="3764" priority="282" operator="containsText" text="Alto">
      <formula>NOT(ISERROR(SEARCH("Alto",AG25)))</formula>
    </cfRule>
  </conditionalFormatting>
  <conditionalFormatting sqref="AE25:AE29">
    <cfRule type="containsText" dxfId="3763" priority="269" operator="containsText" text="Catastrófico">
      <formula>NOT(ISERROR(SEARCH("Catastrófico",AE25)))</formula>
    </cfRule>
    <cfRule type="containsText" dxfId="3762" priority="270" operator="containsText" text="Moderado">
      <formula>NOT(ISERROR(SEARCH("Moderado",AE25)))</formula>
    </cfRule>
    <cfRule type="containsText" dxfId="3761" priority="271" operator="containsText" text="Menor">
      <formula>NOT(ISERROR(SEARCH("Menor",AE25)))</formula>
    </cfRule>
    <cfRule type="containsText" dxfId="3760" priority="272" operator="containsText" text="Leve">
      <formula>NOT(ISERROR(SEARCH("Leve",AE25)))</formula>
    </cfRule>
    <cfRule type="containsText" dxfId="3759" priority="273" operator="containsText" text="Mayor">
      <formula>NOT(ISERROR(SEARCH("Mayor",AE25)))</formula>
    </cfRule>
  </conditionalFormatting>
  <conditionalFormatting sqref="N30 N35">
    <cfRule type="containsText" dxfId="3758" priority="264" operator="containsText" text="Extremo">
      <formula>NOT(ISERROR(SEARCH("Extremo",N30)))</formula>
    </cfRule>
    <cfRule type="containsText" dxfId="3757" priority="265" operator="containsText" text="Alto">
      <formula>NOT(ISERROR(SEARCH("Alto",N30)))</formula>
    </cfRule>
    <cfRule type="containsText" dxfId="3756" priority="266" operator="containsText" text="Bajo">
      <formula>NOT(ISERROR(SEARCH("Bajo",N30)))</formula>
    </cfRule>
    <cfRule type="containsText" dxfId="3755" priority="267" operator="containsText" text="Moderado">
      <formula>NOT(ISERROR(SEARCH("Moderado",N30)))</formula>
    </cfRule>
    <cfRule type="containsText" dxfId="3754" priority="268" operator="containsText" text="Extremo">
      <formula>NOT(ISERROR(SEARCH("Extremo",N30)))</formula>
    </cfRule>
  </conditionalFormatting>
  <conditionalFormatting sqref="I30 I35 I40">
    <cfRule type="containsText" dxfId="3753" priority="241" operator="containsText" text="Muy Baja">
      <formula>NOT(ISERROR(SEARCH("Muy Baja",I30)))</formula>
    </cfRule>
    <cfRule type="containsText" dxfId="3752" priority="242" operator="containsText" text="Baja">
      <formula>NOT(ISERROR(SEARCH("Baja",I30)))</formula>
    </cfRule>
    <cfRule type="containsText" dxfId="3751" priority="244" operator="containsText" text="Muy Alta">
      <formula>NOT(ISERROR(SEARCH("Muy Alta",I30)))</formula>
    </cfRule>
    <cfRule type="containsText" dxfId="3750" priority="245" operator="containsText" text="Alta">
      <formula>NOT(ISERROR(SEARCH("Alta",I30)))</formula>
    </cfRule>
    <cfRule type="containsText" dxfId="3749" priority="246" operator="containsText" text="Media">
      <formula>NOT(ISERROR(SEARCH("Media",I30)))</formula>
    </cfRule>
    <cfRule type="containsText" dxfId="3748" priority="247" operator="containsText" text="Media">
      <formula>NOT(ISERROR(SEARCH("Media",I30)))</formula>
    </cfRule>
    <cfRule type="containsText" dxfId="3747" priority="248" operator="containsText" text="Media">
      <formula>NOT(ISERROR(SEARCH("Media",I30)))</formula>
    </cfRule>
    <cfRule type="containsText" dxfId="3746" priority="249" operator="containsText" text="Muy Baja">
      <formula>NOT(ISERROR(SEARCH("Muy Baja",I30)))</formula>
    </cfRule>
    <cfRule type="containsText" dxfId="3745" priority="250" operator="containsText" text="Baja">
      <formula>NOT(ISERROR(SEARCH("Baja",I30)))</formula>
    </cfRule>
    <cfRule type="containsText" dxfId="3744" priority="251" operator="containsText" text="Muy Baja">
      <formula>NOT(ISERROR(SEARCH("Muy Baja",I30)))</formula>
    </cfRule>
    <cfRule type="containsText" dxfId="3743" priority="252" operator="containsText" text="Muy Baja">
      <formula>NOT(ISERROR(SEARCH("Muy Baja",I30)))</formula>
    </cfRule>
    <cfRule type="containsText" dxfId="3742" priority="253" operator="containsText" text="Muy Baja">
      <formula>NOT(ISERROR(SEARCH("Muy Baja",I30)))</formula>
    </cfRule>
    <cfRule type="containsText" dxfId="3741" priority="254" operator="containsText" text="Muy Baja'Tabla probabilidad'!">
      <formula>NOT(ISERROR(SEARCH("Muy Baja'Tabla probabilidad'!",I30)))</formula>
    </cfRule>
    <cfRule type="containsText" dxfId="3740" priority="255" operator="containsText" text="Muy bajo">
      <formula>NOT(ISERROR(SEARCH("Muy bajo",I30)))</formula>
    </cfRule>
    <cfRule type="containsText" dxfId="3739" priority="256" operator="containsText" text="Alta">
      <formula>NOT(ISERROR(SEARCH("Alta",I30)))</formula>
    </cfRule>
    <cfRule type="containsText" dxfId="3738" priority="257" operator="containsText" text="Media">
      <formula>NOT(ISERROR(SEARCH("Media",I30)))</formula>
    </cfRule>
    <cfRule type="containsText" dxfId="3737" priority="258" operator="containsText" text="Baja">
      <formula>NOT(ISERROR(SEARCH("Baja",I30)))</formula>
    </cfRule>
    <cfRule type="containsText" dxfId="3736" priority="259" operator="containsText" text="Muy baja">
      <formula>NOT(ISERROR(SEARCH("Muy baja",I30)))</formula>
    </cfRule>
    <cfRule type="cellIs" dxfId="3735" priority="262" operator="between">
      <formula>1</formula>
      <formula>2</formula>
    </cfRule>
    <cfRule type="cellIs" dxfId="3734" priority="263" operator="between">
      <formula>0</formula>
      <formula>2</formula>
    </cfRule>
  </conditionalFormatting>
  <conditionalFormatting sqref="I30 I35 I40">
    <cfRule type="containsText" dxfId="3733" priority="243" operator="containsText" text="Muy Alta">
      <formula>NOT(ISERROR(SEARCH("Muy Alta",I30)))</formula>
    </cfRule>
  </conditionalFormatting>
  <conditionalFormatting sqref="Y30:Y34">
    <cfRule type="containsText" dxfId="3732" priority="235" operator="containsText" text="Muy Alta">
      <formula>NOT(ISERROR(SEARCH("Muy Alta",Y30)))</formula>
    </cfRule>
    <cfRule type="containsText" dxfId="3731" priority="236" operator="containsText" text="Alta">
      <formula>NOT(ISERROR(SEARCH("Alta",Y30)))</formula>
    </cfRule>
    <cfRule type="containsText" dxfId="3730" priority="237" operator="containsText" text="Media">
      <formula>NOT(ISERROR(SEARCH("Media",Y30)))</formula>
    </cfRule>
    <cfRule type="containsText" dxfId="3729" priority="238" operator="containsText" text="Muy Baja">
      <formula>NOT(ISERROR(SEARCH("Muy Baja",Y30)))</formula>
    </cfRule>
    <cfRule type="containsText" dxfId="3728" priority="239" operator="containsText" text="Baja">
      <formula>NOT(ISERROR(SEARCH("Baja",Y30)))</formula>
    </cfRule>
    <cfRule type="containsText" dxfId="3727" priority="240" operator="containsText" text="Muy Baja">
      <formula>NOT(ISERROR(SEARCH("Muy Baja",Y30)))</formula>
    </cfRule>
  </conditionalFormatting>
  <conditionalFormatting sqref="AC30:AC34">
    <cfRule type="containsText" dxfId="3726" priority="230" operator="containsText" text="Catastrófico">
      <formula>NOT(ISERROR(SEARCH("Catastrófico",AC30)))</formula>
    </cfRule>
    <cfRule type="containsText" dxfId="3725" priority="231" operator="containsText" text="Mayor">
      <formula>NOT(ISERROR(SEARCH("Mayor",AC30)))</formula>
    </cfRule>
    <cfRule type="containsText" dxfId="3724" priority="232" operator="containsText" text="Moderado">
      <formula>NOT(ISERROR(SEARCH("Moderado",AC30)))</formula>
    </cfRule>
    <cfRule type="containsText" dxfId="3723" priority="233" operator="containsText" text="Menor">
      <formula>NOT(ISERROR(SEARCH("Menor",AC30)))</formula>
    </cfRule>
    <cfRule type="containsText" dxfId="3722" priority="234" operator="containsText" text="Leve">
      <formula>NOT(ISERROR(SEARCH("Leve",AC30)))</formula>
    </cfRule>
  </conditionalFormatting>
  <conditionalFormatting sqref="AG30">
    <cfRule type="containsText" dxfId="3721" priority="221" operator="containsText" text="Extremo">
      <formula>NOT(ISERROR(SEARCH("Extremo",AG30)))</formula>
    </cfRule>
    <cfRule type="containsText" dxfId="3720" priority="222" operator="containsText" text="Alto">
      <formula>NOT(ISERROR(SEARCH("Alto",AG30)))</formula>
    </cfRule>
    <cfRule type="containsText" dxfId="3719" priority="223" operator="containsText" text="Moderado">
      <formula>NOT(ISERROR(SEARCH("Moderado",AG30)))</formula>
    </cfRule>
    <cfRule type="containsText" dxfId="3718" priority="224" operator="containsText" text="Menor">
      <formula>NOT(ISERROR(SEARCH("Menor",AG30)))</formula>
    </cfRule>
    <cfRule type="containsText" dxfId="3717" priority="225" operator="containsText" text="Bajo">
      <formula>NOT(ISERROR(SEARCH("Bajo",AG30)))</formula>
    </cfRule>
    <cfRule type="containsText" dxfId="3716" priority="226" operator="containsText" text="Moderado">
      <formula>NOT(ISERROR(SEARCH("Moderado",AG30)))</formula>
    </cfRule>
    <cfRule type="containsText" dxfId="3715" priority="227" operator="containsText" text="Extremo">
      <formula>NOT(ISERROR(SEARCH("Extremo",AG30)))</formula>
    </cfRule>
    <cfRule type="containsText" dxfId="3714" priority="228" operator="containsText" text="Baja">
      <formula>NOT(ISERROR(SEARCH("Baja",AG30)))</formula>
    </cfRule>
    <cfRule type="containsText" dxfId="3713" priority="229" operator="containsText" text="Alto">
      <formula>NOT(ISERROR(SEARCH("Alto",AG30)))</formula>
    </cfRule>
  </conditionalFormatting>
  <conditionalFormatting sqref="AE30:AE34">
    <cfRule type="containsText" dxfId="3712" priority="216" operator="containsText" text="Catastrófico">
      <formula>NOT(ISERROR(SEARCH("Catastrófico",AE30)))</formula>
    </cfRule>
    <cfRule type="containsText" dxfId="3711" priority="217" operator="containsText" text="Moderado">
      <formula>NOT(ISERROR(SEARCH("Moderado",AE30)))</formula>
    </cfRule>
    <cfRule type="containsText" dxfId="3710" priority="218" operator="containsText" text="Menor">
      <formula>NOT(ISERROR(SEARCH("Menor",AE30)))</formula>
    </cfRule>
    <cfRule type="containsText" dxfId="3709" priority="219" operator="containsText" text="Leve">
      <formula>NOT(ISERROR(SEARCH("Leve",AE30)))</formula>
    </cfRule>
    <cfRule type="containsText" dxfId="3708" priority="220" operator="containsText" text="Mayor">
      <formula>NOT(ISERROR(SEARCH("Mayor",AE30)))</formula>
    </cfRule>
  </conditionalFormatting>
  <conditionalFormatting sqref="Y35:Y39">
    <cfRule type="containsText" dxfId="3707" priority="210" operator="containsText" text="Muy Alta">
      <formula>NOT(ISERROR(SEARCH("Muy Alta",Y35)))</formula>
    </cfRule>
    <cfRule type="containsText" dxfId="3706" priority="211" operator="containsText" text="Alta">
      <formula>NOT(ISERROR(SEARCH("Alta",Y35)))</formula>
    </cfRule>
    <cfRule type="containsText" dxfId="3705" priority="212" operator="containsText" text="Media">
      <formula>NOT(ISERROR(SEARCH("Media",Y35)))</formula>
    </cfRule>
    <cfRule type="containsText" dxfId="3704" priority="213" operator="containsText" text="Muy Baja">
      <formula>NOT(ISERROR(SEARCH("Muy Baja",Y35)))</formula>
    </cfRule>
    <cfRule type="containsText" dxfId="3703" priority="214" operator="containsText" text="Baja">
      <formula>NOT(ISERROR(SEARCH("Baja",Y35)))</formula>
    </cfRule>
    <cfRule type="containsText" dxfId="3702" priority="215" operator="containsText" text="Muy Baja">
      <formula>NOT(ISERROR(SEARCH("Muy Baja",Y35)))</formula>
    </cfRule>
  </conditionalFormatting>
  <conditionalFormatting sqref="AC35:AC39">
    <cfRule type="containsText" dxfId="3701" priority="205" operator="containsText" text="Catastrófico">
      <formula>NOT(ISERROR(SEARCH("Catastrófico",AC35)))</formula>
    </cfRule>
    <cfRule type="containsText" dxfId="3700" priority="206" operator="containsText" text="Mayor">
      <formula>NOT(ISERROR(SEARCH("Mayor",AC35)))</formula>
    </cfRule>
    <cfRule type="containsText" dxfId="3699" priority="207" operator="containsText" text="Moderado">
      <formula>NOT(ISERROR(SEARCH("Moderado",AC35)))</formula>
    </cfRule>
    <cfRule type="containsText" dxfId="3698" priority="208" operator="containsText" text="Menor">
      <formula>NOT(ISERROR(SEARCH("Menor",AC35)))</formula>
    </cfRule>
    <cfRule type="containsText" dxfId="3697" priority="209" operator="containsText" text="Leve">
      <formula>NOT(ISERROR(SEARCH("Leve",AC35)))</formula>
    </cfRule>
  </conditionalFormatting>
  <conditionalFormatting sqref="AG35">
    <cfRule type="containsText" dxfId="3696" priority="196" operator="containsText" text="Extremo">
      <formula>NOT(ISERROR(SEARCH("Extremo",AG35)))</formula>
    </cfRule>
    <cfRule type="containsText" dxfId="3695" priority="197" operator="containsText" text="Alto">
      <formula>NOT(ISERROR(SEARCH("Alto",AG35)))</formula>
    </cfRule>
    <cfRule type="containsText" dxfId="3694" priority="198" operator="containsText" text="Moderado">
      <formula>NOT(ISERROR(SEARCH("Moderado",AG35)))</formula>
    </cfRule>
    <cfRule type="containsText" dxfId="3693" priority="199" operator="containsText" text="Menor">
      <formula>NOT(ISERROR(SEARCH("Menor",AG35)))</formula>
    </cfRule>
    <cfRule type="containsText" dxfId="3692" priority="200" operator="containsText" text="Bajo">
      <formula>NOT(ISERROR(SEARCH("Bajo",AG35)))</formula>
    </cfRule>
    <cfRule type="containsText" dxfId="3691" priority="201" operator="containsText" text="Moderado">
      <formula>NOT(ISERROR(SEARCH("Moderado",AG35)))</formula>
    </cfRule>
    <cfRule type="containsText" dxfId="3690" priority="202" operator="containsText" text="Extremo">
      <formula>NOT(ISERROR(SEARCH("Extremo",AG35)))</formula>
    </cfRule>
    <cfRule type="containsText" dxfId="3689" priority="203" operator="containsText" text="Baja">
      <formula>NOT(ISERROR(SEARCH("Baja",AG35)))</formula>
    </cfRule>
    <cfRule type="containsText" dxfId="3688" priority="204" operator="containsText" text="Alto">
      <formula>NOT(ISERROR(SEARCH("Alto",AG35)))</formula>
    </cfRule>
  </conditionalFormatting>
  <conditionalFormatting sqref="AE35:AE39">
    <cfRule type="containsText" dxfId="3687" priority="191" operator="containsText" text="Catastrófico">
      <formula>NOT(ISERROR(SEARCH("Catastrófico",AE35)))</formula>
    </cfRule>
    <cfRule type="containsText" dxfId="3686" priority="192" operator="containsText" text="Moderado">
      <formula>NOT(ISERROR(SEARCH("Moderado",AE35)))</formula>
    </cfRule>
    <cfRule type="containsText" dxfId="3685" priority="193" operator="containsText" text="Menor">
      <formula>NOT(ISERROR(SEARCH("Menor",AE35)))</formula>
    </cfRule>
    <cfRule type="containsText" dxfId="3684" priority="194" operator="containsText" text="Leve">
      <formula>NOT(ISERROR(SEARCH("Leve",AE35)))</formula>
    </cfRule>
    <cfRule type="containsText" dxfId="3683" priority="195" operator="containsText" text="Mayor">
      <formula>NOT(ISERROR(SEARCH("Mayor",AE35)))</formula>
    </cfRule>
  </conditionalFormatting>
  <conditionalFormatting sqref="N40">
    <cfRule type="containsText" dxfId="3682" priority="186" operator="containsText" text="Extremo">
      <formula>NOT(ISERROR(SEARCH("Extremo",N40)))</formula>
    </cfRule>
    <cfRule type="containsText" dxfId="3681" priority="187" operator="containsText" text="Alto">
      <formula>NOT(ISERROR(SEARCH("Alto",N40)))</formula>
    </cfRule>
    <cfRule type="containsText" dxfId="3680" priority="188" operator="containsText" text="Bajo">
      <formula>NOT(ISERROR(SEARCH("Bajo",N40)))</formula>
    </cfRule>
    <cfRule type="containsText" dxfId="3679" priority="189" operator="containsText" text="Moderado">
      <formula>NOT(ISERROR(SEARCH("Moderado",N40)))</formula>
    </cfRule>
    <cfRule type="containsText" dxfId="3678" priority="190" operator="containsText" text="Extremo">
      <formula>NOT(ISERROR(SEARCH("Extremo",N40)))</formula>
    </cfRule>
  </conditionalFormatting>
  <conditionalFormatting sqref="Y40:Y44">
    <cfRule type="containsText" dxfId="3677" priority="180" operator="containsText" text="Muy Alta">
      <formula>NOT(ISERROR(SEARCH("Muy Alta",Y40)))</formula>
    </cfRule>
    <cfRule type="containsText" dxfId="3676" priority="181" operator="containsText" text="Alta">
      <formula>NOT(ISERROR(SEARCH("Alta",Y40)))</formula>
    </cfRule>
    <cfRule type="containsText" dxfId="3675" priority="182" operator="containsText" text="Media">
      <formula>NOT(ISERROR(SEARCH("Media",Y40)))</formula>
    </cfRule>
    <cfRule type="containsText" dxfId="3674" priority="183" operator="containsText" text="Muy Baja">
      <formula>NOT(ISERROR(SEARCH("Muy Baja",Y40)))</formula>
    </cfRule>
    <cfRule type="containsText" dxfId="3673" priority="184" operator="containsText" text="Baja">
      <formula>NOT(ISERROR(SEARCH("Baja",Y40)))</formula>
    </cfRule>
    <cfRule type="containsText" dxfId="3672" priority="185" operator="containsText" text="Muy Baja">
      <formula>NOT(ISERROR(SEARCH("Muy Baja",Y40)))</formula>
    </cfRule>
  </conditionalFormatting>
  <conditionalFormatting sqref="AC40:AC44">
    <cfRule type="containsText" dxfId="3671" priority="175" operator="containsText" text="Catastrófico">
      <formula>NOT(ISERROR(SEARCH("Catastrófico",AC40)))</formula>
    </cfRule>
    <cfRule type="containsText" dxfId="3670" priority="176" operator="containsText" text="Mayor">
      <formula>NOT(ISERROR(SEARCH("Mayor",AC40)))</formula>
    </cfRule>
    <cfRule type="containsText" dxfId="3669" priority="177" operator="containsText" text="Moderado">
      <formula>NOT(ISERROR(SEARCH("Moderado",AC40)))</formula>
    </cfRule>
    <cfRule type="containsText" dxfId="3668" priority="178" operator="containsText" text="Menor">
      <formula>NOT(ISERROR(SEARCH("Menor",AC40)))</formula>
    </cfRule>
    <cfRule type="containsText" dxfId="3667" priority="179" operator="containsText" text="Leve">
      <formula>NOT(ISERROR(SEARCH("Leve",AC40)))</formula>
    </cfRule>
  </conditionalFormatting>
  <conditionalFormatting sqref="AG40">
    <cfRule type="containsText" dxfId="3666" priority="166" operator="containsText" text="Extremo">
      <formula>NOT(ISERROR(SEARCH("Extremo",AG40)))</formula>
    </cfRule>
    <cfRule type="containsText" dxfId="3665" priority="167" operator="containsText" text="Alto">
      <formula>NOT(ISERROR(SEARCH("Alto",AG40)))</formula>
    </cfRule>
    <cfRule type="containsText" dxfId="3664" priority="168" operator="containsText" text="Moderado">
      <formula>NOT(ISERROR(SEARCH("Moderado",AG40)))</formula>
    </cfRule>
    <cfRule type="containsText" dxfId="3663" priority="169" operator="containsText" text="Menor">
      <formula>NOT(ISERROR(SEARCH("Menor",AG40)))</formula>
    </cfRule>
    <cfRule type="containsText" dxfId="3662" priority="170" operator="containsText" text="Bajo">
      <formula>NOT(ISERROR(SEARCH("Bajo",AG40)))</formula>
    </cfRule>
    <cfRule type="containsText" dxfId="3661" priority="171" operator="containsText" text="Moderado">
      <formula>NOT(ISERROR(SEARCH("Moderado",AG40)))</formula>
    </cfRule>
    <cfRule type="containsText" dxfId="3660" priority="172" operator="containsText" text="Extremo">
      <formula>NOT(ISERROR(SEARCH("Extremo",AG40)))</formula>
    </cfRule>
    <cfRule type="containsText" dxfId="3659" priority="173" operator="containsText" text="Baja">
      <formula>NOT(ISERROR(SEARCH("Baja",AG40)))</formula>
    </cfRule>
    <cfRule type="containsText" dxfId="3658" priority="174" operator="containsText" text="Alto">
      <formula>NOT(ISERROR(SEARCH("Alto",AG40)))</formula>
    </cfRule>
  </conditionalFormatting>
  <conditionalFormatting sqref="AE40:AE44">
    <cfRule type="containsText" dxfId="3657" priority="161" operator="containsText" text="Catastrófico">
      <formula>NOT(ISERROR(SEARCH("Catastrófico",AE40)))</formula>
    </cfRule>
    <cfRule type="containsText" dxfId="3656" priority="162" operator="containsText" text="Moderado">
      <formula>NOT(ISERROR(SEARCH("Moderado",AE40)))</formula>
    </cfRule>
    <cfRule type="containsText" dxfId="3655" priority="163" operator="containsText" text="Menor">
      <formula>NOT(ISERROR(SEARCH("Menor",AE40)))</formula>
    </cfRule>
    <cfRule type="containsText" dxfId="3654" priority="164" operator="containsText" text="Leve">
      <formula>NOT(ISERROR(SEARCH("Leve",AE40)))</formula>
    </cfRule>
    <cfRule type="containsText" dxfId="3653" priority="165" operator="containsText" text="Mayor">
      <formula>NOT(ISERROR(SEARCH("Mayor",AE40)))</formula>
    </cfRule>
  </conditionalFormatting>
  <conditionalFormatting sqref="N45">
    <cfRule type="containsText" dxfId="3652" priority="156" operator="containsText" text="Extremo">
      <formula>NOT(ISERROR(SEARCH("Extremo",N45)))</formula>
    </cfRule>
    <cfRule type="containsText" dxfId="3651" priority="157" operator="containsText" text="Alto">
      <formula>NOT(ISERROR(SEARCH("Alto",N45)))</formula>
    </cfRule>
    <cfRule type="containsText" dxfId="3650" priority="158" operator="containsText" text="Bajo">
      <formula>NOT(ISERROR(SEARCH("Bajo",N45)))</formula>
    </cfRule>
    <cfRule type="containsText" dxfId="3649" priority="159" operator="containsText" text="Moderado">
      <formula>NOT(ISERROR(SEARCH("Moderado",N45)))</formula>
    </cfRule>
    <cfRule type="containsText" dxfId="3648" priority="160" operator="containsText" text="Extremo">
      <formula>NOT(ISERROR(SEARCH("Extremo",N45)))</formula>
    </cfRule>
  </conditionalFormatting>
  <conditionalFormatting sqref="I45">
    <cfRule type="containsText" dxfId="3647" priority="133" operator="containsText" text="Muy Baja">
      <formula>NOT(ISERROR(SEARCH("Muy Baja",I45)))</formula>
    </cfRule>
    <cfRule type="containsText" dxfId="3646" priority="134" operator="containsText" text="Baja">
      <formula>NOT(ISERROR(SEARCH("Baja",I45)))</formula>
    </cfRule>
    <cfRule type="containsText" dxfId="3645" priority="136" operator="containsText" text="Muy Alta">
      <formula>NOT(ISERROR(SEARCH("Muy Alta",I45)))</formula>
    </cfRule>
    <cfRule type="containsText" dxfId="3644" priority="137" operator="containsText" text="Alta">
      <formula>NOT(ISERROR(SEARCH("Alta",I45)))</formula>
    </cfRule>
    <cfRule type="containsText" dxfId="3643" priority="138" operator="containsText" text="Media">
      <formula>NOT(ISERROR(SEARCH("Media",I45)))</formula>
    </cfRule>
    <cfRule type="containsText" dxfId="3642" priority="139" operator="containsText" text="Media">
      <formula>NOT(ISERROR(SEARCH("Media",I45)))</formula>
    </cfRule>
    <cfRule type="containsText" dxfId="3641" priority="140" operator="containsText" text="Media">
      <formula>NOT(ISERROR(SEARCH("Media",I45)))</formula>
    </cfRule>
    <cfRule type="containsText" dxfId="3640" priority="141" operator="containsText" text="Muy Baja">
      <formula>NOT(ISERROR(SEARCH("Muy Baja",I45)))</formula>
    </cfRule>
    <cfRule type="containsText" dxfId="3639" priority="142" operator="containsText" text="Baja">
      <formula>NOT(ISERROR(SEARCH("Baja",I45)))</formula>
    </cfRule>
    <cfRule type="containsText" dxfId="3638" priority="143" operator="containsText" text="Muy Baja">
      <formula>NOT(ISERROR(SEARCH("Muy Baja",I45)))</formula>
    </cfRule>
    <cfRule type="containsText" dxfId="3637" priority="144" operator="containsText" text="Muy Baja">
      <formula>NOT(ISERROR(SEARCH("Muy Baja",I45)))</formula>
    </cfRule>
    <cfRule type="containsText" dxfId="3636" priority="145" operator="containsText" text="Muy Baja">
      <formula>NOT(ISERROR(SEARCH("Muy Baja",I45)))</formula>
    </cfRule>
    <cfRule type="containsText" dxfId="3635" priority="146" operator="containsText" text="Muy Baja'Tabla probabilidad'!">
      <formula>NOT(ISERROR(SEARCH("Muy Baja'Tabla probabilidad'!",I45)))</formula>
    </cfRule>
    <cfRule type="containsText" dxfId="3634" priority="147" operator="containsText" text="Muy bajo">
      <formula>NOT(ISERROR(SEARCH("Muy bajo",I45)))</formula>
    </cfRule>
    <cfRule type="containsText" dxfId="3633" priority="148" operator="containsText" text="Alta">
      <formula>NOT(ISERROR(SEARCH("Alta",I45)))</formula>
    </cfRule>
    <cfRule type="containsText" dxfId="3632" priority="149" operator="containsText" text="Media">
      <formula>NOT(ISERROR(SEARCH("Media",I45)))</formula>
    </cfRule>
    <cfRule type="containsText" dxfId="3631" priority="150" operator="containsText" text="Baja">
      <formula>NOT(ISERROR(SEARCH("Baja",I45)))</formula>
    </cfRule>
    <cfRule type="containsText" dxfId="3630" priority="151" operator="containsText" text="Muy baja">
      <formula>NOT(ISERROR(SEARCH("Muy baja",I45)))</formula>
    </cfRule>
    <cfRule type="cellIs" dxfId="3629" priority="154" operator="between">
      <formula>1</formula>
      <formula>2</formula>
    </cfRule>
    <cfRule type="cellIs" dxfId="3628" priority="155" operator="between">
      <formula>0</formula>
      <formula>2</formula>
    </cfRule>
  </conditionalFormatting>
  <conditionalFormatting sqref="I45">
    <cfRule type="containsText" dxfId="3627" priority="135" operator="containsText" text="Muy Alta">
      <formula>NOT(ISERROR(SEARCH("Muy Alta",I45)))</formula>
    </cfRule>
  </conditionalFormatting>
  <conditionalFormatting sqref="Y45:Y49">
    <cfRule type="containsText" dxfId="3626" priority="127" operator="containsText" text="Muy Alta">
      <formula>NOT(ISERROR(SEARCH("Muy Alta",Y45)))</formula>
    </cfRule>
    <cfRule type="containsText" dxfId="3625" priority="128" operator="containsText" text="Alta">
      <formula>NOT(ISERROR(SEARCH("Alta",Y45)))</formula>
    </cfRule>
    <cfRule type="containsText" dxfId="3624" priority="129" operator="containsText" text="Media">
      <formula>NOT(ISERROR(SEARCH("Media",Y45)))</formula>
    </cfRule>
    <cfRule type="containsText" dxfId="3623" priority="130" operator="containsText" text="Muy Baja">
      <formula>NOT(ISERROR(SEARCH("Muy Baja",Y45)))</formula>
    </cfRule>
    <cfRule type="containsText" dxfId="3622" priority="131" operator="containsText" text="Baja">
      <formula>NOT(ISERROR(SEARCH("Baja",Y45)))</formula>
    </cfRule>
    <cfRule type="containsText" dxfId="3621" priority="132" operator="containsText" text="Muy Baja">
      <formula>NOT(ISERROR(SEARCH("Muy Baja",Y45)))</formula>
    </cfRule>
  </conditionalFormatting>
  <conditionalFormatting sqref="AC45:AC49">
    <cfRule type="containsText" dxfId="3620" priority="122" operator="containsText" text="Catastrófico">
      <formula>NOT(ISERROR(SEARCH("Catastrófico",AC45)))</formula>
    </cfRule>
    <cfRule type="containsText" dxfId="3619" priority="123" operator="containsText" text="Mayor">
      <formula>NOT(ISERROR(SEARCH("Mayor",AC45)))</formula>
    </cfRule>
    <cfRule type="containsText" dxfId="3618" priority="124" operator="containsText" text="Moderado">
      <formula>NOT(ISERROR(SEARCH("Moderado",AC45)))</formula>
    </cfRule>
    <cfRule type="containsText" dxfId="3617" priority="125" operator="containsText" text="Menor">
      <formula>NOT(ISERROR(SEARCH("Menor",AC45)))</formula>
    </cfRule>
    <cfRule type="containsText" dxfId="3616" priority="126" operator="containsText" text="Leve">
      <formula>NOT(ISERROR(SEARCH("Leve",AC45)))</formula>
    </cfRule>
  </conditionalFormatting>
  <conditionalFormatting sqref="AG45">
    <cfRule type="containsText" dxfId="3615" priority="113" operator="containsText" text="Extremo">
      <formula>NOT(ISERROR(SEARCH("Extremo",AG45)))</formula>
    </cfRule>
    <cfRule type="containsText" dxfId="3614" priority="114" operator="containsText" text="Alto">
      <formula>NOT(ISERROR(SEARCH("Alto",AG45)))</formula>
    </cfRule>
    <cfRule type="containsText" dxfId="3613" priority="115" operator="containsText" text="Moderado">
      <formula>NOT(ISERROR(SEARCH("Moderado",AG45)))</formula>
    </cfRule>
    <cfRule type="containsText" dxfId="3612" priority="116" operator="containsText" text="Menor">
      <formula>NOT(ISERROR(SEARCH("Menor",AG45)))</formula>
    </cfRule>
    <cfRule type="containsText" dxfId="3611" priority="117" operator="containsText" text="Bajo">
      <formula>NOT(ISERROR(SEARCH("Bajo",AG45)))</formula>
    </cfRule>
    <cfRule type="containsText" dxfId="3610" priority="118" operator="containsText" text="Moderado">
      <formula>NOT(ISERROR(SEARCH("Moderado",AG45)))</formula>
    </cfRule>
    <cfRule type="containsText" dxfId="3609" priority="119" operator="containsText" text="Extremo">
      <formula>NOT(ISERROR(SEARCH("Extremo",AG45)))</formula>
    </cfRule>
    <cfRule type="containsText" dxfId="3608" priority="120" operator="containsText" text="Baja">
      <formula>NOT(ISERROR(SEARCH("Baja",AG45)))</formula>
    </cfRule>
    <cfRule type="containsText" dxfId="3607" priority="121" operator="containsText" text="Alto">
      <formula>NOT(ISERROR(SEARCH("Alto",AG45)))</formula>
    </cfRule>
  </conditionalFormatting>
  <conditionalFormatting sqref="AE45:AE49">
    <cfRule type="containsText" dxfId="3606" priority="108" operator="containsText" text="Catastrófico">
      <formula>NOT(ISERROR(SEARCH("Catastrófico",AE45)))</formula>
    </cfRule>
    <cfRule type="containsText" dxfId="3605" priority="109" operator="containsText" text="Moderado">
      <formula>NOT(ISERROR(SEARCH("Moderado",AE45)))</formula>
    </cfRule>
    <cfRule type="containsText" dxfId="3604" priority="110" operator="containsText" text="Menor">
      <formula>NOT(ISERROR(SEARCH("Menor",AE45)))</formula>
    </cfRule>
    <cfRule type="containsText" dxfId="3603" priority="111" operator="containsText" text="Leve">
      <formula>NOT(ISERROR(SEARCH("Leve",AE45)))</formula>
    </cfRule>
    <cfRule type="containsText" dxfId="3602" priority="112" operator="containsText" text="Mayor">
      <formula>NOT(ISERROR(SEARCH("Mayor",AE45)))</formula>
    </cfRule>
  </conditionalFormatting>
  <conditionalFormatting sqref="N50">
    <cfRule type="containsText" dxfId="3601" priority="103" operator="containsText" text="Extremo">
      <formula>NOT(ISERROR(SEARCH("Extremo",N50)))</formula>
    </cfRule>
    <cfRule type="containsText" dxfId="3600" priority="104" operator="containsText" text="Alto">
      <formula>NOT(ISERROR(SEARCH("Alto",N50)))</formula>
    </cfRule>
    <cfRule type="containsText" dxfId="3599" priority="105" operator="containsText" text="Bajo">
      <formula>NOT(ISERROR(SEARCH("Bajo",N50)))</formula>
    </cfRule>
    <cfRule type="containsText" dxfId="3598" priority="106" operator="containsText" text="Moderado">
      <formula>NOT(ISERROR(SEARCH("Moderado",N50)))</formula>
    </cfRule>
    <cfRule type="containsText" dxfId="3597" priority="107" operator="containsText" text="Extremo">
      <formula>NOT(ISERROR(SEARCH("Extremo",N50)))</formula>
    </cfRule>
  </conditionalFormatting>
  <conditionalFormatting sqref="I50">
    <cfRule type="containsText" dxfId="3596" priority="80" operator="containsText" text="Muy Baja">
      <formula>NOT(ISERROR(SEARCH("Muy Baja",I50)))</formula>
    </cfRule>
    <cfRule type="containsText" dxfId="3595" priority="81" operator="containsText" text="Baja">
      <formula>NOT(ISERROR(SEARCH("Baja",I50)))</formula>
    </cfRule>
    <cfRule type="containsText" dxfId="3594" priority="83" operator="containsText" text="Muy Alta">
      <formula>NOT(ISERROR(SEARCH("Muy Alta",I50)))</formula>
    </cfRule>
    <cfRule type="containsText" dxfId="3593" priority="84" operator="containsText" text="Alta">
      <formula>NOT(ISERROR(SEARCH("Alta",I50)))</formula>
    </cfRule>
    <cfRule type="containsText" dxfId="3592" priority="85" operator="containsText" text="Media">
      <formula>NOT(ISERROR(SEARCH("Media",I50)))</formula>
    </cfRule>
    <cfRule type="containsText" dxfId="3591" priority="86" operator="containsText" text="Media">
      <formula>NOT(ISERROR(SEARCH("Media",I50)))</formula>
    </cfRule>
    <cfRule type="containsText" dxfId="3590" priority="87" operator="containsText" text="Media">
      <formula>NOT(ISERROR(SEARCH("Media",I50)))</formula>
    </cfRule>
    <cfRule type="containsText" dxfId="3589" priority="88" operator="containsText" text="Muy Baja">
      <formula>NOT(ISERROR(SEARCH("Muy Baja",I50)))</formula>
    </cfRule>
    <cfRule type="containsText" dxfId="3588" priority="89" operator="containsText" text="Baja">
      <formula>NOT(ISERROR(SEARCH("Baja",I50)))</formula>
    </cfRule>
    <cfRule type="containsText" dxfId="3587" priority="90" operator="containsText" text="Muy Baja">
      <formula>NOT(ISERROR(SEARCH("Muy Baja",I50)))</formula>
    </cfRule>
    <cfRule type="containsText" dxfId="3586" priority="91" operator="containsText" text="Muy Baja">
      <formula>NOT(ISERROR(SEARCH("Muy Baja",I50)))</formula>
    </cfRule>
    <cfRule type="containsText" dxfId="3585" priority="92" operator="containsText" text="Muy Baja">
      <formula>NOT(ISERROR(SEARCH("Muy Baja",I50)))</formula>
    </cfRule>
    <cfRule type="containsText" dxfId="3584" priority="93" operator="containsText" text="Muy Baja'Tabla probabilidad'!">
      <formula>NOT(ISERROR(SEARCH("Muy Baja'Tabla probabilidad'!",I50)))</formula>
    </cfRule>
    <cfRule type="containsText" dxfId="3583" priority="94" operator="containsText" text="Muy bajo">
      <formula>NOT(ISERROR(SEARCH("Muy bajo",I50)))</formula>
    </cfRule>
    <cfRule type="containsText" dxfId="3582" priority="95" operator="containsText" text="Alta">
      <formula>NOT(ISERROR(SEARCH("Alta",I50)))</formula>
    </cfRule>
    <cfRule type="containsText" dxfId="3581" priority="96" operator="containsText" text="Media">
      <formula>NOT(ISERROR(SEARCH("Media",I50)))</formula>
    </cfRule>
    <cfRule type="containsText" dxfId="3580" priority="97" operator="containsText" text="Baja">
      <formula>NOT(ISERROR(SEARCH("Baja",I50)))</formula>
    </cfRule>
    <cfRule type="containsText" dxfId="3579" priority="98" operator="containsText" text="Muy baja">
      <formula>NOT(ISERROR(SEARCH("Muy baja",I50)))</formula>
    </cfRule>
    <cfRule type="cellIs" dxfId="3578" priority="101" operator="between">
      <formula>1</formula>
      <formula>2</formula>
    </cfRule>
    <cfRule type="cellIs" dxfId="3577" priority="102" operator="between">
      <formula>0</formula>
      <formula>2</formula>
    </cfRule>
  </conditionalFormatting>
  <conditionalFormatting sqref="I50">
    <cfRule type="containsText" dxfId="3576" priority="82" operator="containsText" text="Muy Alta">
      <formula>NOT(ISERROR(SEARCH("Muy Alta",I50)))</formula>
    </cfRule>
  </conditionalFormatting>
  <conditionalFormatting sqref="Y50:Y54">
    <cfRule type="containsText" dxfId="3575" priority="74" operator="containsText" text="Muy Alta">
      <formula>NOT(ISERROR(SEARCH("Muy Alta",Y50)))</formula>
    </cfRule>
    <cfRule type="containsText" dxfId="3574" priority="75" operator="containsText" text="Alta">
      <formula>NOT(ISERROR(SEARCH("Alta",Y50)))</formula>
    </cfRule>
    <cfRule type="containsText" dxfId="3573" priority="76" operator="containsText" text="Media">
      <formula>NOT(ISERROR(SEARCH("Media",Y50)))</formula>
    </cfRule>
    <cfRule type="containsText" dxfId="3572" priority="77" operator="containsText" text="Muy Baja">
      <formula>NOT(ISERROR(SEARCH("Muy Baja",Y50)))</formula>
    </cfRule>
    <cfRule type="containsText" dxfId="3571" priority="78" operator="containsText" text="Baja">
      <formula>NOT(ISERROR(SEARCH("Baja",Y50)))</formula>
    </cfRule>
    <cfRule type="containsText" dxfId="3570" priority="79" operator="containsText" text="Muy Baja">
      <formula>NOT(ISERROR(SEARCH("Muy Baja",Y50)))</formula>
    </cfRule>
  </conditionalFormatting>
  <conditionalFormatting sqref="AC50:AC54">
    <cfRule type="containsText" dxfId="3569" priority="69" operator="containsText" text="Catastrófico">
      <formula>NOT(ISERROR(SEARCH("Catastrófico",AC50)))</formula>
    </cfRule>
    <cfRule type="containsText" dxfId="3568" priority="70" operator="containsText" text="Mayor">
      <formula>NOT(ISERROR(SEARCH("Mayor",AC50)))</formula>
    </cfRule>
    <cfRule type="containsText" dxfId="3567" priority="71" operator="containsText" text="Moderado">
      <formula>NOT(ISERROR(SEARCH("Moderado",AC50)))</formula>
    </cfRule>
    <cfRule type="containsText" dxfId="3566" priority="72" operator="containsText" text="Menor">
      <formula>NOT(ISERROR(SEARCH("Menor",AC50)))</formula>
    </cfRule>
    <cfRule type="containsText" dxfId="3565" priority="73" operator="containsText" text="Leve">
      <formula>NOT(ISERROR(SEARCH("Leve",AC50)))</formula>
    </cfRule>
  </conditionalFormatting>
  <conditionalFormatting sqref="AG50">
    <cfRule type="containsText" dxfId="3564" priority="60" operator="containsText" text="Extremo">
      <formula>NOT(ISERROR(SEARCH("Extremo",AG50)))</formula>
    </cfRule>
    <cfRule type="containsText" dxfId="3563" priority="61" operator="containsText" text="Alto">
      <formula>NOT(ISERROR(SEARCH("Alto",AG50)))</formula>
    </cfRule>
    <cfRule type="containsText" dxfId="3562" priority="62" operator="containsText" text="Moderado">
      <formula>NOT(ISERROR(SEARCH("Moderado",AG50)))</formula>
    </cfRule>
    <cfRule type="containsText" dxfId="3561" priority="63" operator="containsText" text="Menor">
      <formula>NOT(ISERROR(SEARCH("Menor",AG50)))</formula>
    </cfRule>
    <cfRule type="containsText" dxfId="3560" priority="64" operator="containsText" text="Bajo">
      <formula>NOT(ISERROR(SEARCH("Bajo",AG50)))</formula>
    </cfRule>
    <cfRule type="containsText" dxfId="3559" priority="65" operator="containsText" text="Moderado">
      <formula>NOT(ISERROR(SEARCH("Moderado",AG50)))</formula>
    </cfRule>
    <cfRule type="containsText" dxfId="3558" priority="66" operator="containsText" text="Extremo">
      <formula>NOT(ISERROR(SEARCH("Extremo",AG50)))</formula>
    </cfRule>
    <cfRule type="containsText" dxfId="3557" priority="67" operator="containsText" text="Baja">
      <formula>NOT(ISERROR(SEARCH("Baja",AG50)))</formula>
    </cfRule>
    <cfRule type="containsText" dxfId="3556" priority="68" operator="containsText" text="Alto">
      <formula>NOT(ISERROR(SEARCH("Alto",AG50)))</formula>
    </cfRule>
  </conditionalFormatting>
  <conditionalFormatting sqref="AE50:AE54">
    <cfRule type="containsText" dxfId="3555" priority="55" operator="containsText" text="Catastrófico">
      <formula>NOT(ISERROR(SEARCH("Catastrófico",AE50)))</formula>
    </cfRule>
    <cfRule type="containsText" dxfId="3554" priority="56" operator="containsText" text="Moderado">
      <formula>NOT(ISERROR(SEARCH("Moderado",AE50)))</formula>
    </cfRule>
    <cfRule type="containsText" dxfId="3553" priority="57" operator="containsText" text="Menor">
      <formula>NOT(ISERROR(SEARCH("Menor",AE50)))</formula>
    </cfRule>
    <cfRule type="containsText" dxfId="3552" priority="58" operator="containsText" text="Leve">
      <formula>NOT(ISERROR(SEARCH("Leve",AE50)))</formula>
    </cfRule>
    <cfRule type="containsText" dxfId="3551" priority="59" operator="containsText" text="Mayor">
      <formula>NOT(ISERROR(SEARCH("Mayor",AE50)))</formula>
    </cfRule>
  </conditionalFormatting>
  <conditionalFormatting sqref="N55">
    <cfRule type="containsText" dxfId="3550" priority="50" operator="containsText" text="Extremo">
      <formula>NOT(ISERROR(SEARCH("Extremo",N55)))</formula>
    </cfRule>
    <cfRule type="containsText" dxfId="3549" priority="51" operator="containsText" text="Alto">
      <formula>NOT(ISERROR(SEARCH("Alto",N55)))</formula>
    </cfRule>
    <cfRule type="containsText" dxfId="3548" priority="52" operator="containsText" text="Bajo">
      <formula>NOT(ISERROR(SEARCH("Bajo",N55)))</formula>
    </cfRule>
    <cfRule type="containsText" dxfId="3547" priority="53" operator="containsText" text="Moderado">
      <formula>NOT(ISERROR(SEARCH("Moderado",N55)))</formula>
    </cfRule>
    <cfRule type="containsText" dxfId="3546" priority="54" operator="containsText" text="Extremo">
      <formula>NOT(ISERROR(SEARCH("Extremo",N55)))</formula>
    </cfRule>
  </conditionalFormatting>
  <conditionalFormatting sqref="I55">
    <cfRule type="containsText" dxfId="3545" priority="27" operator="containsText" text="Muy Baja">
      <formula>NOT(ISERROR(SEARCH("Muy Baja",I55)))</formula>
    </cfRule>
    <cfRule type="containsText" dxfId="3544" priority="28" operator="containsText" text="Baja">
      <formula>NOT(ISERROR(SEARCH("Baja",I55)))</formula>
    </cfRule>
    <cfRule type="containsText" dxfId="3543" priority="30" operator="containsText" text="Muy Alta">
      <formula>NOT(ISERROR(SEARCH("Muy Alta",I55)))</formula>
    </cfRule>
    <cfRule type="containsText" dxfId="3542" priority="31" operator="containsText" text="Alta">
      <formula>NOT(ISERROR(SEARCH("Alta",I55)))</formula>
    </cfRule>
    <cfRule type="containsText" dxfId="3541" priority="32" operator="containsText" text="Media">
      <formula>NOT(ISERROR(SEARCH("Media",I55)))</formula>
    </cfRule>
    <cfRule type="containsText" dxfId="3540" priority="33" operator="containsText" text="Media">
      <formula>NOT(ISERROR(SEARCH("Media",I55)))</formula>
    </cfRule>
    <cfRule type="containsText" dxfId="3539" priority="34" operator="containsText" text="Media">
      <formula>NOT(ISERROR(SEARCH("Media",I55)))</formula>
    </cfRule>
    <cfRule type="containsText" dxfId="3538" priority="35" operator="containsText" text="Muy Baja">
      <formula>NOT(ISERROR(SEARCH("Muy Baja",I55)))</formula>
    </cfRule>
    <cfRule type="containsText" dxfId="3537" priority="36" operator="containsText" text="Baja">
      <formula>NOT(ISERROR(SEARCH("Baja",I55)))</formula>
    </cfRule>
    <cfRule type="containsText" dxfId="3536" priority="37" operator="containsText" text="Muy Baja">
      <formula>NOT(ISERROR(SEARCH("Muy Baja",I55)))</formula>
    </cfRule>
    <cfRule type="containsText" dxfId="3535" priority="38" operator="containsText" text="Muy Baja">
      <formula>NOT(ISERROR(SEARCH("Muy Baja",I55)))</formula>
    </cfRule>
    <cfRule type="containsText" dxfId="3534" priority="39" operator="containsText" text="Muy Baja">
      <formula>NOT(ISERROR(SEARCH("Muy Baja",I55)))</formula>
    </cfRule>
    <cfRule type="containsText" dxfId="3533" priority="40" operator="containsText" text="Muy Baja'Tabla probabilidad'!">
      <formula>NOT(ISERROR(SEARCH("Muy Baja'Tabla probabilidad'!",I55)))</formula>
    </cfRule>
    <cfRule type="containsText" dxfId="3532" priority="41" operator="containsText" text="Muy bajo">
      <formula>NOT(ISERROR(SEARCH("Muy bajo",I55)))</formula>
    </cfRule>
    <cfRule type="containsText" dxfId="3531" priority="42" operator="containsText" text="Alta">
      <formula>NOT(ISERROR(SEARCH("Alta",I55)))</formula>
    </cfRule>
    <cfRule type="containsText" dxfId="3530" priority="43" operator="containsText" text="Media">
      <formula>NOT(ISERROR(SEARCH("Media",I55)))</formula>
    </cfRule>
    <cfRule type="containsText" dxfId="3529" priority="44" operator="containsText" text="Baja">
      <formula>NOT(ISERROR(SEARCH("Baja",I55)))</formula>
    </cfRule>
    <cfRule type="containsText" dxfId="3528" priority="45" operator="containsText" text="Muy baja">
      <formula>NOT(ISERROR(SEARCH("Muy baja",I55)))</formula>
    </cfRule>
    <cfRule type="cellIs" dxfId="3527" priority="48" operator="between">
      <formula>1</formula>
      <formula>2</formula>
    </cfRule>
    <cfRule type="cellIs" dxfId="3526" priority="49" operator="between">
      <formula>0</formula>
      <formula>2</formula>
    </cfRule>
  </conditionalFormatting>
  <conditionalFormatting sqref="I55">
    <cfRule type="containsText" dxfId="3525" priority="29" operator="containsText" text="Muy Alta">
      <formula>NOT(ISERROR(SEARCH("Muy Alta",I55)))</formula>
    </cfRule>
  </conditionalFormatting>
  <conditionalFormatting sqref="Y55:Y59">
    <cfRule type="containsText" dxfId="3524" priority="21" operator="containsText" text="Muy Alta">
      <formula>NOT(ISERROR(SEARCH("Muy Alta",Y55)))</formula>
    </cfRule>
    <cfRule type="containsText" dxfId="3523" priority="22" operator="containsText" text="Alta">
      <formula>NOT(ISERROR(SEARCH("Alta",Y55)))</formula>
    </cfRule>
    <cfRule type="containsText" dxfId="3522" priority="23" operator="containsText" text="Media">
      <formula>NOT(ISERROR(SEARCH("Media",Y55)))</formula>
    </cfRule>
    <cfRule type="containsText" dxfId="3521" priority="24" operator="containsText" text="Muy Baja">
      <formula>NOT(ISERROR(SEARCH("Muy Baja",Y55)))</formula>
    </cfRule>
    <cfRule type="containsText" dxfId="3520" priority="25" operator="containsText" text="Baja">
      <formula>NOT(ISERROR(SEARCH("Baja",Y55)))</formula>
    </cfRule>
    <cfRule type="containsText" dxfId="3519" priority="26" operator="containsText" text="Muy Baja">
      <formula>NOT(ISERROR(SEARCH("Muy Baja",Y55)))</formula>
    </cfRule>
  </conditionalFormatting>
  <conditionalFormatting sqref="AC55:AC59">
    <cfRule type="containsText" dxfId="3518" priority="16" operator="containsText" text="Catastrófico">
      <formula>NOT(ISERROR(SEARCH("Catastrófico",AC55)))</formula>
    </cfRule>
    <cfRule type="containsText" dxfId="3517" priority="17" operator="containsText" text="Mayor">
      <formula>NOT(ISERROR(SEARCH("Mayor",AC55)))</formula>
    </cfRule>
    <cfRule type="containsText" dxfId="3516" priority="18" operator="containsText" text="Moderado">
      <formula>NOT(ISERROR(SEARCH("Moderado",AC55)))</formula>
    </cfRule>
    <cfRule type="containsText" dxfId="3515" priority="19" operator="containsText" text="Menor">
      <formula>NOT(ISERROR(SEARCH("Menor",AC55)))</formula>
    </cfRule>
    <cfRule type="containsText" dxfId="3514" priority="20" operator="containsText" text="Leve">
      <formula>NOT(ISERROR(SEARCH("Leve",AC55)))</formula>
    </cfRule>
  </conditionalFormatting>
  <conditionalFormatting sqref="AG55">
    <cfRule type="containsText" dxfId="3513" priority="7" operator="containsText" text="Extremo">
      <formula>NOT(ISERROR(SEARCH("Extremo",AG55)))</formula>
    </cfRule>
    <cfRule type="containsText" dxfId="3512" priority="8" operator="containsText" text="Alto">
      <formula>NOT(ISERROR(SEARCH("Alto",AG55)))</formula>
    </cfRule>
    <cfRule type="containsText" dxfId="3511" priority="9" operator="containsText" text="Moderado">
      <formula>NOT(ISERROR(SEARCH("Moderado",AG55)))</formula>
    </cfRule>
    <cfRule type="containsText" dxfId="3510" priority="10" operator="containsText" text="Menor">
      <formula>NOT(ISERROR(SEARCH("Menor",AG55)))</formula>
    </cfRule>
    <cfRule type="containsText" dxfId="3509" priority="11" operator="containsText" text="Bajo">
      <formula>NOT(ISERROR(SEARCH("Bajo",AG55)))</formula>
    </cfRule>
    <cfRule type="containsText" dxfId="3508" priority="12" operator="containsText" text="Moderado">
      <formula>NOT(ISERROR(SEARCH("Moderado",AG55)))</formula>
    </cfRule>
    <cfRule type="containsText" dxfId="3507" priority="13" operator="containsText" text="Extremo">
      <formula>NOT(ISERROR(SEARCH("Extremo",AG55)))</formula>
    </cfRule>
    <cfRule type="containsText" dxfId="3506" priority="14" operator="containsText" text="Baja">
      <formula>NOT(ISERROR(SEARCH("Baja",AG55)))</formula>
    </cfRule>
    <cfRule type="containsText" dxfId="3505" priority="15" operator="containsText" text="Alto">
      <formula>NOT(ISERROR(SEARCH("Alto",AG55)))</formula>
    </cfRule>
  </conditionalFormatting>
  <conditionalFormatting sqref="AE55:AE59">
    <cfRule type="containsText" dxfId="3504" priority="2" operator="containsText" text="Catastrófico">
      <formula>NOT(ISERROR(SEARCH("Catastrófico",AE55)))</formula>
    </cfRule>
    <cfRule type="containsText" dxfId="3503" priority="3" operator="containsText" text="Moderado">
      <formula>NOT(ISERROR(SEARCH("Moderado",AE55)))</formula>
    </cfRule>
    <cfRule type="containsText" dxfId="3502" priority="4" operator="containsText" text="Menor">
      <formula>NOT(ISERROR(SEARCH("Menor",AE55)))</formula>
    </cfRule>
    <cfRule type="containsText" dxfId="3501" priority="5" operator="containsText" text="Leve">
      <formula>NOT(ISERROR(SEARCH("Leve",AE55)))</formula>
    </cfRule>
    <cfRule type="containsText" dxfId="3500" priority="6" operator="containsText" text="Mayor">
      <formula>NOT(ISERROR(SEARCH("Mayor",AE55)))</formula>
    </cfRule>
  </conditionalFormatting>
  <dataValidations count="1">
    <dataValidation allowBlank="1" showInputMessage="1" showErrorMessage="1" prompt="Enunciar cuál es el control" sqref="P13 P10:P11 P15:P18 P20:P23" xr:uid="{00000000-0002-0000-09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33" operator="containsText" id="{EAF28941-0762-4373-806A-C8D1754AF865}">
            <xm:f>NOT(ISERROR(SEARCH('\Users\ymarting\Documents\2021\Gestión Documental\[Matriz de Riesgos SIGCMA 5x5 Documental.xlsx]Tabla probabilidad'!#REF!,I10)))</xm:f>
            <xm:f>'\Users\ymarting\Documents\2021\Gestión Documental\[Matriz de Riesgos SIGCMA 5x5 Documental.xlsx]Tabla probabilidad'!#REF!</xm:f>
            <x14:dxf>
              <font>
                <color rgb="FF006100"/>
              </font>
              <fill>
                <patternFill>
                  <bgColor rgb="FFC6EFCE"/>
                </patternFill>
              </fill>
            </x14:dxf>
          </x14:cfRule>
          <x14:cfRule type="containsText" priority="434" operator="containsText" id="{DF619B81-0EEA-4C60-A366-08B8998B33B5}">
            <xm:f>NOT(ISERROR(SEARCH('\Users\ymarting\Documents\2021\Gestión Documental\[Matriz de Riesgos SIGCMA 5x5 Documental.xlsx]Tabla probabilidad'!#REF!,I10)))</xm:f>
            <xm:f>'\Users\ymarting\Documents\2021\Gestión Documental\[Matriz de Riesgos SIGCMA 5x5 Documental.xlsx]Tabla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363" operator="containsText" id="{48F9AF70-BC74-4C4A-BA49-6DDF7FBB0E7A}">
            <xm:f>NOT(ISERROR(SEARCH('\Users\ymarting\Documents\2021\Gestión Documental\[Matriz de Riesgos SIGCMA 5x5 Documental.xlsx]Tabla probabilidad'!#REF!,I15)))</xm:f>
            <xm:f>'\Users\ymarting\Documents\2021\Gestión Documental\[Matriz de Riesgos SIGCMA 5x5 Documental.xlsx]Tabla probabilidad'!#REF!</xm:f>
            <x14:dxf>
              <font>
                <color rgb="FF006100"/>
              </font>
              <fill>
                <patternFill>
                  <bgColor rgb="FFC6EFCE"/>
                </patternFill>
              </fill>
            </x14:dxf>
          </x14:cfRule>
          <x14:cfRule type="containsText" priority="364" operator="containsText" id="{30C8C405-6523-4C18-AE52-0BCB0A4AD15D}">
            <xm:f>NOT(ISERROR(SEARCH('\Users\ymarting\Documents\2021\Gestión Documental\[Matriz de Riesgos SIGCMA 5x5 Documental.xlsx]Tabla probabilidad'!#REF!,I15)))</xm:f>
            <xm:f>'\Users\ymarting\Documents\2021\Gestión Documental\[Matriz de Riesgos SIGCMA 5x5 Documental.xlsx]Tabla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260" operator="containsText" id="{42CD8B5B-1CFB-48C4-AE5A-3B1951F3EEE9}">
            <xm:f>NOT(ISERROR(SEARCH('\Users\ymarting\Documents\2021\Gestión Documental\[Matriz de Riesgos SIGCMA 5x5 Documental.xlsx]Tabla probabilidad'!#REF!,I30)))</xm:f>
            <xm:f>'\Users\ymarting\Documents\2021\Gestión Documental\[Matriz de Riesgos SIGCMA 5x5 Documental.xlsx]Tabla probabilidad'!#REF!</xm:f>
            <x14:dxf>
              <font>
                <color rgb="FF006100"/>
              </font>
              <fill>
                <patternFill>
                  <bgColor rgb="FFC6EFCE"/>
                </patternFill>
              </fill>
            </x14:dxf>
          </x14:cfRule>
          <x14:cfRule type="containsText" priority="261" operator="containsText" id="{7B7A6497-9C45-4C42-AE04-895C3CE235FF}">
            <xm:f>NOT(ISERROR(SEARCH('\Users\ymarting\Documents\2021\Gestión Documental\[Matriz de Riesgos SIGCMA 5x5 Documental.xlsx]Tabla probabilidad'!#REF!,I30)))</xm:f>
            <xm:f>'\Users\ymarting\Documents\2021\Gestión Documental\[Matriz de Riesgos SIGCMA 5x5 Documental.xlsx]Tabla probabilidad'!#REF!</xm:f>
            <x14:dxf>
              <font>
                <color rgb="FF9C0006"/>
              </font>
              <fill>
                <patternFill>
                  <bgColor rgb="FFFFC7CE"/>
                </patternFill>
              </fill>
            </x14:dxf>
          </x14:cfRule>
          <xm:sqref>I30 I35 I40</xm:sqref>
        </x14:conditionalFormatting>
        <x14:conditionalFormatting xmlns:xm="http://schemas.microsoft.com/office/excel/2006/main">
          <x14:cfRule type="containsText" priority="152" operator="containsText" id="{3CA152BB-8D65-4827-A6C2-884E1BBC0AB7}">
            <xm:f>NOT(ISERROR(SEARCH('\Users\ymarting\Documents\2021\Gestión Documental\[Matriz de Riesgos SIGCMA 5x5 Documental.xlsx]Tabla probabilidad'!#REF!,I45)))</xm:f>
            <xm:f>'\Users\ymarting\Documents\2021\Gestión Documental\[Matriz de Riesgos SIGCMA 5x5 Documental.xlsx]Tabla probabilidad'!#REF!</xm:f>
            <x14:dxf>
              <font>
                <color rgb="FF006100"/>
              </font>
              <fill>
                <patternFill>
                  <bgColor rgb="FFC6EFCE"/>
                </patternFill>
              </fill>
            </x14:dxf>
          </x14:cfRule>
          <x14:cfRule type="containsText" priority="153" operator="containsText" id="{943E9A34-84CF-4F97-9151-449C391F2E69}">
            <xm:f>NOT(ISERROR(SEARCH('\Users\ymarting\Documents\2021\Gestión Documental\[Matriz de Riesgos SIGCMA 5x5 Documental.xlsx]Tabla probabilidad'!#REF!,I45)))</xm:f>
            <xm:f>'\Users\ymarting\Documents\2021\Gestión Documental\[Matriz de Riesgos SIGCMA 5x5 Documental.xlsx]Tabla probabilidad'!#REF!</xm:f>
            <x14:dxf>
              <font>
                <color rgb="FF9C0006"/>
              </font>
              <fill>
                <patternFill>
                  <bgColor rgb="FFFFC7CE"/>
                </patternFill>
              </fill>
            </x14:dxf>
          </x14:cfRule>
          <xm:sqref>I45</xm:sqref>
        </x14:conditionalFormatting>
        <x14:conditionalFormatting xmlns:xm="http://schemas.microsoft.com/office/excel/2006/main">
          <x14:cfRule type="containsText" priority="99" operator="containsText" id="{A7C02CD0-AD8E-4AC3-8526-7B93B478F1BD}">
            <xm:f>NOT(ISERROR(SEARCH('\Users\ymarting\Documents\2021\Gestión Documental\[Matriz de Riesgos SIGCMA 5x5 Documental.xlsx]Tabla probabilidad'!#REF!,I50)))</xm:f>
            <xm:f>'\Users\ymarting\Documents\2021\Gestión Documental\[Matriz de Riesgos SIGCMA 5x5 Documental.xlsx]Tabla probabilidad'!#REF!</xm:f>
            <x14:dxf>
              <font>
                <color rgb="FF006100"/>
              </font>
              <fill>
                <patternFill>
                  <bgColor rgb="FFC6EFCE"/>
                </patternFill>
              </fill>
            </x14:dxf>
          </x14:cfRule>
          <x14:cfRule type="containsText" priority="100" operator="containsText" id="{797F469F-BB4C-4EB0-9BB3-D31CC95178F6}">
            <xm:f>NOT(ISERROR(SEARCH('\Users\ymarting\Documents\2021\Gestión Documental\[Matriz de Riesgos SIGCMA 5x5 Documental.xlsx]Tabla probabilidad'!#REF!,I50)))</xm:f>
            <xm:f>'\Users\ymarting\Documents\2021\Gestión Documental\[Matriz de Riesgos SIGCMA 5x5 Documental.xlsx]Tabla probabilidad'!#REF!</xm:f>
            <x14:dxf>
              <font>
                <color rgb="FF9C0006"/>
              </font>
              <fill>
                <patternFill>
                  <bgColor rgb="FFFFC7CE"/>
                </patternFill>
              </fill>
            </x14:dxf>
          </x14:cfRule>
          <xm:sqref>I50</xm:sqref>
        </x14:conditionalFormatting>
        <x14:conditionalFormatting xmlns:xm="http://schemas.microsoft.com/office/excel/2006/main">
          <x14:cfRule type="containsText" priority="46" operator="containsText" id="{DFFCC925-8164-45B0-ABF9-A4A7BF243B86}">
            <xm:f>NOT(ISERROR(SEARCH('\Users\ymarting\Documents\2021\Gestión Documental\[Matriz de Riesgos SIGCMA 5x5 Documental.xlsx]Tabla probabilidad'!#REF!,I55)))</xm:f>
            <xm:f>'\Users\ymarting\Documents\2021\Gestión Documental\[Matriz de Riesgos SIGCMA 5x5 Documental.xlsx]Tabla probabilidad'!#REF!</xm:f>
            <x14:dxf>
              <font>
                <color rgb="FF006100"/>
              </font>
              <fill>
                <patternFill>
                  <bgColor rgb="FFC6EFCE"/>
                </patternFill>
              </fill>
            </x14:dxf>
          </x14:cfRule>
          <x14:cfRule type="containsText" priority="47" operator="containsText" id="{93523AA7-3BCE-4602-A5FA-E8070F933D06}">
            <xm:f>NOT(ISERROR(SEARCH('\Users\ymarting\Documents\2021\Gestión Documental\[Matriz de Riesgos SIGCMA 5x5 Documental.xlsx]Tabla probabilidad'!#REF!,I55)))</xm:f>
            <xm:f>'\Users\ymarting\Documents\2021\Gestión Documental\[Matriz de Riesgos SIGCMA 5x5 Documental.xlsx]Tabla probabilidad'!#REF!</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1000000}">
          <x14:formula1>
            <xm:f>'C:\Users\pcram\OneDrive - Consejo Superior de la Judicatura\Centro de Servicio\SIGCMA\Riesgos\2021\Gestión Documental\[Matriz de Riesgos SIGCMA 5x5 Documental.xlsx]LISTA'!#REF!</xm:f>
          </x14:formula1>
          <xm:sqref>C10:C59</xm:sqref>
        </x14:dataValidation>
        <x14:dataValidation type="list" allowBlank="1" showInputMessage="1" showErrorMessage="1" xr:uid="{00000000-0002-0000-0900-000002000000}">
          <x14:formula1>
            <xm:f>'C:\Users\pcram\OneDrive - Consejo Superior de la Judicatura\Centro de Servicio\SIGCMA\Riesgos\2021\Gestión Documental\[Matriz de Riesgos SIGCMA 5x5 Documental.xlsx]LISTA'!#REF!</xm:f>
          </x14:formula1>
          <xm:sqref>K10:K59 AN10 AN15 AN20 AN25 AN30 AN35 AN40 AN45 AN50 AN55 AH10 AH15 AH20 AH25 AH30 AH35 AH40 AH45 AH50 AH55 R10:S59 U10:W59 G10:G59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sheetPr>
  <dimension ref="A1:KL59"/>
  <sheetViews>
    <sheetView topLeftCell="A28" zoomScale="110" zoomScaleNormal="110" workbookViewId="0">
      <selection activeCell="C30" sqref="C30:C34"/>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25" customWidth="1"/>
    <col min="36" max="36" width="15" customWidth="1"/>
    <col min="37" max="37" width="16.140625" customWidth="1"/>
    <col min="38" max="38" width="17.85546875" bestFit="1" customWidth="1"/>
    <col min="39" max="39" width="12" bestFit="1" customWidth="1"/>
    <col min="41" max="298" width="11.42578125" style="15"/>
    <col min="299" max="16384" width="11.42578125" style="16"/>
  </cols>
  <sheetData>
    <row r="1" spans="1:298" s="2" customFormat="1" ht="16.5" customHeight="1">
      <c r="A1" s="157"/>
      <c r="B1" s="158"/>
      <c r="C1" s="158"/>
      <c r="D1" s="161" t="s">
        <v>0</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3" t="s">
        <v>1</v>
      </c>
      <c r="AM1" s="163"/>
      <c r="AN1" s="163"/>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row>
    <row r="2" spans="1:298" s="2" customFormat="1" ht="39.75" customHeight="1">
      <c r="A2" s="159"/>
      <c r="B2" s="160"/>
      <c r="C2" s="160"/>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3"/>
      <c r="AN2" s="163"/>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row>
    <row r="3" spans="1:298" s="2" customFormat="1" ht="16.5">
      <c r="A3" s="3"/>
      <c r="B3" s="3"/>
      <c r="C3" s="4"/>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c r="AM3" s="163"/>
      <c r="AN3" s="163"/>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row>
    <row r="4" spans="1:298" s="2" customFormat="1" ht="26.25" customHeight="1">
      <c r="A4" s="148" t="s">
        <v>2</v>
      </c>
      <c r="B4" s="149"/>
      <c r="C4" s="150"/>
      <c r="D4" s="164" t="s">
        <v>323</v>
      </c>
      <c r="E4" s="165"/>
      <c r="F4" s="165"/>
      <c r="G4" s="165"/>
      <c r="H4" s="165"/>
      <c r="I4" s="165"/>
      <c r="J4" s="165"/>
      <c r="K4" s="165"/>
      <c r="L4" s="165"/>
      <c r="M4" s="165"/>
      <c r="N4" s="166"/>
      <c r="O4" s="167"/>
      <c r="P4" s="167"/>
      <c r="Q4" s="167"/>
      <c r="R4" s="5"/>
      <c r="S4" s="5"/>
      <c r="T4" s="5"/>
      <c r="U4" s="5"/>
      <c r="V4" s="5"/>
      <c r="W4" s="5"/>
      <c r="X4" s="5"/>
      <c r="Y4" s="5"/>
      <c r="Z4" s="5"/>
      <c r="AA4" s="5"/>
      <c r="AB4" s="5"/>
      <c r="AC4" s="5"/>
      <c r="AD4" s="5"/>
      <c r="AE4" s="5"/>
      <c r="AF4" s="5"/>
      <c r="AG4" s="5"/>
      <c r="AH4" s="5"/>
      <c r="AI4" s="5"/>
      <c r="AJ4" s="5"/>
      <c r="AK4" s="5"/>
      <c r="AL4" s="5"/>
      <c r="AM4" s="5"/>
      <c r="AN4" s="5"/>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2" customFormat="1" ht="44.25" customHeight="1">
      <c r="A5" s="148" t="s">
        <v>3</v>
      </c>
      <c r="B5" s="149"/>
      <c r="C5" s="150"/>
      <c r="D5" s="151" t="s">
        <v>324</v>
      </c>
      <c r="E5" s="152"/>
      <c r="F5" s="152"/>
      <c r="G5" s="152"/>
      <c r="H5" s="152"/>
      <c r="I5" s="152"/>
      <c r="J5" s="152"/>
      <c r="K5" s="152"/>
      <c r="L5" s="152"/>
      <c r="M5" s="152"/>
      <c r="N5" s="153"/>
      <c r="O5" s="5"/>
      <c r="P5" s="5"/>
      <c r="Q5" s="5"/>
      <c r="R5" s="5"/>
      <c r="S5" s="5"/>
      <c r="T5" s="5"/>
      <c r="U5" s="5"/>
      <c r="V5" s="5"/>
      <c r="W5" s="5"/>
      <c r="X5" s="5"/>
      <c r="Y5" s="5"/>
      <c r="Z5" s="5"/>
      <c r="AA5" s="5"/>
      <c r="AB5" s="5"/>
      <c r="AC5" s="5"/>
      <c r="AD5" s="5"/>
      <c r="AE5" s="5"/>
      <c r="AF5" s="5"/>
      <c r="AG5" s="5"/>
      <c r="AH5" s="5"/>
      <c r="AI5" s="5"/>
      <c r="AJ5" s="5"/>
      <c r="AK5" s="5"/>
      <c r="AL5" s="5"/>
      <c r="AM5" s="5"/>
      <c r="AN5" s="5"/>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row>
    <row r="6" spans="1:298" s="2" customFormat="1" ht="49.5" customHeight="1">
      <c r="A6" s="148" t="s">
        <v>5</v>
      </c>
      <c r="B6" s="149"/>
      <c r="C6" s="150"/>
      <c r="D6" s="151" t="s">
        <v>325</v>
      </c>
      <c r="E6" s="152"/>
      <c r="F6" s="152"/>
      <c r="G6" s="152"/>
      <c r="H6" s="152"/>
      <c r="I6" s="152"/>
      <c r="J6" s="152"/>
      <c r="K6" s="152"/>
      <c r="L6" s="152"/>
      <c r="M6" s="152"/>
      <c r="N6" s="153"/>
      <c r="O6" s="5"/>
      <c r="P6" s="5"/>
      <c r="Q6" s="5"/>
      <c r="R6" s="5"/>
      <c r="S6" s="5"/>
      <c r="T6" s="5"/>
      <c r="U6" s="5"/>
      <c r="V6" s="5"/>
      <c r="W6" s="5"/>
      <c r="X6" s="5"/>
      <c r="Y6" s="5"/>
      <c r="Z6" s="5"/>
      <c r="AA6" s="5"/>
      <c r="AB6" s="5"/>
      <c r="AC6" s="5"/>
      <c r="AD6" s="5"/>
      <c r="AE6" s="5"/>
      <c r="AF6" s="5"/>
      <c r="AG6" s="5"/>
      <c r="AH6" s="5"/>
      <c r="AI6" s="5"/>
      <c r="AJ6" s="5"/>
      <c r="AK6" s="5"/>
      <c r="AL6" s="5"/>
      <c r="AM6" s="5"/>
      <c r="AN6" s="5"/>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 customFormat="1" ht="16.5">
      <c r="A7" s="154" t="s">
        <v>7</v>
      </c>
      <c r="B7" s="155"/>
      <c r="C7" s="155"/>
      <c r="D7" s="155"/>
      <c r="E7" s="155"/>
      <c r="F7" s="155"/>
      <c r="G7" s="155"/>
      <c r="H7" s="156"/>
      <c r="I7" s="154" t="s">
        <v>8</v>
      </c>
      <c r="J7" s="155"/>
      <c r="K7" s="155"/>
      <c r="L7" s="155"/>
      <c r="M7" s="155"/>
      <c r="N7" s="156"/>
      <c r="O7" s="154" t="s">
        <v>9</v>
      </c>
      <c r="P7" s="155"/>
      <c r="Q7" s="155"/>
      <c r="R7" s="155"/>
      <c r="S7" s="155"/>
      <c r="T7" s="155"/>
      <c r="U7" s="155"/>
      <c r="V7" s="155"/>
      <c r="W7" s="156"/>
      <c r="X7" s="154" t="s">
        <v>10</v>
      </c>
      <c r="Y7" s="155"/>
      <c r="Z7" s="155"/>
      <c r="AA7" s="155"/>
      <c r="AB7" s="155"/>
      <c r="AC7" s="155"/>
      <c r="AD7" s="155"/>
      <c r="AE7" s="155"/>
      <c r="AF7" s="155"/>
      <c r="AG7" s="155"/>
      <c r="AH7" s="156"/>
      <c r="AI7" s="154" t="s">
        <v>11</v>
      </c>
      <c r="AJ7" s="155"/>
      <c r="AK7" s="155"/>
      <c r="AL7" s="155"/>
      <c r="AM7" s="155"/>
      <c r="AN7" s="168"/>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row>
    <row r="8" spans="1:298" s="2" customFormat="1" ht="16.5" customHeight="1">
      <c r="A8" s="169" t="s">
        <v>12</v>
      </c>
      <c r="B8" s="171" t="s">
        <v>13</v>
      </c>
      <c r="C8" s="173" t="s">
        <v>14</v>
      </c>
      <c r="D8" s="174" t="s">
        <v>15</v>
      </c>
      <c r="E8" s="174" t="s">
        <v>16</v>
      </c>
      <c r="F8" s="176" t="s">
        <v>17</v>
      </c>
      <c r="G8" s="175" t="s">
        <v>18</v>
      </c>
      <c r="H8" s="174" t="s">
        <v>19</v>
      </c>
      <c r="I8" s="177" t="s">
        <v>20</v>
      </c>
      <c r="J8" s="181" t="s">
        <v>21</v>
      </c>
      <c r="K8" s="175" t="s">
        <v>22</v>
      </c>
      <c r="L8" s="175" t="s">
        <v>23</v>
      </c>
      <c r="M8" s="181" t="s">
        <v>21</v>
      </c>
      <c r="N8" s="174" t="s">
        <v>24</v>
      </c>
      <c r="O8" s="182" t="s">
        <v>25</v>
      </c>
      <c r="P8" s="178" t="s">
        <v>26</v>
      </c>
      <c r="Q8" s="175" t="s">
        <v>27</v>
      </c>
      <c r="R8" s="178" t="s">
        <v>28</v>
      </c>
      <c r="S8" s="178"/>
      <c r="T8" s="178"/>
      <c r="U8" s="178"/>
      <c r="V8" s="178"/>
      <c r="W8" s="178"/>
      <c r="X8" s="184" t="s">
        <v>29</v>
      </c>
      <c r="Y8" s="182" t="s">
        <v>30</v>
      </c>
      <c r="Z8" s="182" t="s">
        <v>21</v>
      </c>
      <c r="AA8" s="6"/>
      <c r="AB8" s="6"/>
      <c r="AC8" s="182" t="s">
        <v>31</v>
      </c>
      <c r="AD8" s="182" t="s">
        <v>21</v>
      </c>
      <c r="AE8" s="6"/>
      <c r="AF8" s="6"/>
      <c r="AG8" s="184" t="s">
        <v>32</v>
      </c>
      <c r="AH8" s="182" t="s">
        <v>33</v>
      </c>
      <c r="AI8" s="178" t="s">
        <v>11</v>
      </c>
      <c r="AJ8" s="178" t="s">
        <v>34</v>
      </c>
      <c r="AK8" s="178" t="s">
        <v>35</v>
      </c>
      <c r="AL8" s="178" t="s">
        <v>36</v>
      </c>
      <c r="AM8" s="179" t="s">
        <v>37</v>
      </c>
      <c r="AN8" s="179" t="s">
        <v>38</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row>
    <row r="9" spans="1:298" s="11" customFormat="1" ht="94.5" customHeight="1" thickBot="1">
      <c r="A9" s="170"/>
      <c r="B9" s="172"/>
      <c r="C9" s="171"/>
      <c r="D9" s="175"/>
      <c r="E9" s="175"/>
      <c r="F9" s="171"/>
      <c r="G9" s="177"/>
      <c r="H9" s="175"/>
      <c r="I9" s="177"/>
      <c r="J9" s="181"/>
      <c r="K9" s="177"/>
      <c r="L9" s="177"/>
      <c r="M9" s="181"/>
      <c r="N9" s="175"/>
      <c r="O9" s="185"/>
      <c r="P9" s="175"/>
      <c r="Q9" s="177"/>
      <c r="R9" s="7" t="s">
        <v>39</v>
      </c>
      <c r="S9" s="7" t="s">
        <v>40</v>
      </c>
      <c r="T9" s="7" t="s">
        <v>41</v>
      </c>
      <c r="U9" s="7" t="s">
        <v>42</v>
      </c>
      <c r="V9" s="7" t="s">
        <v>43</v>
      </c>
      <c r="W9" s="7" t="s">
        <v>44</v>
      </c>
      <c r="X9" s="182"/>
      <c r="Y9" s="183"/>
      <c r="Z9" s="183"/>
      <c r="AA9" s="8" t="s">
        <v>45</v>
      </c>
      <c r="AB9" s="8" t="s">
        <v>21</v>
      </c>
      <c r="AC9" s="183"/>
      <c r="AD9" s="183"/>
      <c r="AE9" s="9" t="s">
        <v>31</v>
      </c>
      <c r="AF9" s="9" t="s">
        <v>21</v>
      </c>
      <c r="AG9" s="182"/>
      <c r="AH9" s="185"/>
      <c r="AI9" s="175"/>
      <c r="AJ9" s="175"/>
      <c r="AK9" s="175"/>
      <c r="AL9" s="175"/>
      <c r="AM9" s="180"/>
      <c r="AN9" s="18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row>
    <row r="10" spans="1:298" ht="57.75" customHeight="1">
      <c r="A10" s="186">
        <v>1</v>
      </c>
      <c r="B10" s="187" t="s">
        <v>326</v>
      </c>
      <c r="C10" s="186" t="s">
        <v>78</v>
      </c>
      <c r="D10" s="190" t="s">
        <v>327</v>
      </c>
      <c r="E10" s="186" t="s">
        <v>328</v>
      </c>
      <c r="F10" s="186" t="s">
        <v>329</v>
      </c>
      <c r="G10" s="186" t="s">
        <v>105</v>
      </c>
      <c r="H10" s="186">
        <v>4</v>
      </c>
      <c r="I10" s="194" t="str">
        <f>IF(H10&lt;=2,'[27]Tabla probabilidad'!$B$5,IF(H10&lt;=24,'[27]Tabla probabilidad'!$B$6,IF(H10&lt;=500,'[27]Tabla probabilidad'!$B$7,IF(H10&lt;=5000,'[27]Tabla probabilidad'!$B$8,IF(H10&gt;5000,'[27]Tabla probabilidad'!$B$9)))))</f>
        <v>Baja</v>
      </c>
      <c r="J10" s="195">
        <f>IF(H10&lt;=2,'[27]Tabla probabilidad'!$D$5,IF(H10&lt;=24,'[27]Tabla probabilidad'!$D$6,IF(H10&lt;=500,'[27]Tabla probabilidad'!$D$7,IF(H10&lt;=5000,'[27]Tabla probabilidad'!$D$8,IF(H10&gt;5000,'[27]Tabla probabilidad'!$D$9)))))</f>
        <v>0.4</v>
      </c>
      <c r="K10" s="186" t="s">
        <v>151</v>
      </c>
      <c r="L10" s="1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Menor</v>
      </c>
      <c r="M10" s="1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40%</v>
      </c>
      <c r="N10" s="186" t="str">
        <f>VLOOKUP((I10&amp;L10),[27]Hoja1!$B$4:$C$28,2,0)</f>
        <v>Moderado</v>
      </c>
      <c r="O10" s="12">
        <v>1</v>
      </c>
      <c r="P10" s="13" t="s">
        <v>330</v>
      </c>
      <c r="Q10" s="12" t="str">
        <f t="shared" ref="Q10:Q35" si="0">IF(R10="Preventivo","Probabilidad",IF(R10="Detectivo","Probabilidad", IF(R10="Correctivo","Impacto")))</f>
        <v>Probabilidad</v>
      </c>
      <c r="R10" s="12" t="s">
        <v>54</v>
      </c>
      <c r="S10" s="12" t="s">
        <v>55</v>
      </c>
      <c r="T10" s="14">
        <f>VLOOKUP(R10&amp;S10,[27]Hoja1!$Q$4:$R$9,2,0)</f>
        <v>0.45</v>
      </c>
      <c r="U10" s="12" t="s">
        <v>56</v>
      </c>
      <c r="V10" s="12" t="s">
        <v>57</v>
      </c>
      <c r="W10" s="12" t="s">
        <v>58</v>
      </c>
      <c r="X10" s="14">
        <f>IF(Q10="Probabilidad",($J$10*T10),IF(Q10="Impacto"," "))</f>
        <v>0.18000000000000002</v>
      </c>
      <c r="Y10" s="14" t="str">
        <f>IF(Z10&lt;=20%,'[27]Tabla probabilidad'!$B$5,IF(Z10&lt;=40%,'[27]Tabla probabilidad'!$B$6,IF(Z10&lt;=60%,'[27]Tabla probabilidad'!$B$7,IF(Z10&lt;=80%,'[27]Tabla probabilidad'!$B$8,IF(Z10&lt;=100%,'[27]Tabla probabilidad'!$B$9)))))</f>
        <v>Baja</v>
      </c>
      <c r="Z10" s="14">
        <f>IF(R10="Preventivo",(J10-(J10*T10)),IF(R10="Detectivo",(J10-(J10*T10)),IF(R10="Correctivo",(J10))))</f>
        <v>0.22</v>
      </c>
      <c r="AA10" s="191" t="str">
        <f>IF(AB10&lt;=20%,'[27]Tabla probabilidad'!$B$5,IF(AB10&lt;=40%,'[27]Tabla probabilidad'!$B$6,IF(AB10&lt;=60%,'[27]Tabla probabilidad'!$B$7,IF(AB10&lt;=80%,'[27]Tabla probabilidad'!$B$8,IF(AB10&lt;=100%,'[27]Tabla probabilidad'!$B$9)))))</f>
        <v>Baja</v>
      </c>
      <c r="AB10" s="191">
        <f>AVERAGE(Z10:Z14)</f>
        <v>0.22</v>
      </c>
      <c r="AC10" s="14" t="str">
        <f t="shared" ref="AC10:AC59" si="1">IF(AD10&lt;=20%,"Leve",IF(AD10&lt;=40%,"Menor",IF(AD10&lt;=60%,"Moderado",IF(AD10&lt;=80%,"Mayor",IF(AD10&lt;=100%,"Catastrófico")))))</f>
        <v>Menor</v>
      </c>
      <c r="AD10" s="14">
        <f>IF(Q10="Probabilidad",(($M$10-0)),IF(Q10="Impacto",($M$10-($M$10*T10))))</f>
        <v>0.4</v>
      </c>
      <c r="AE10" s="191" t="str">
        <f>IF(AF10&lt;=20%,"Leve",IF(AF10&lt;=40%,"Menor",IF(AF10&lt;=60%,"Moderado",IF(AF10&lt;=80%,"Mayor",IF(AF10&lt;=100%,"Catastrófico")))))</f>
        <v>Menor</v>
      </c>
      <c r="AF10" s="191">
        <f>AVERAGE(AD10:AD14)</f>
        <v>0.4</v>
      </c>
      <c r="AG10" s="200" t="str">
        <f>VLOOKUP(AA10&amp;AE10,[27]Hoja1!$B$4:$C$28,2,0)</f>
        <v>Moderado</v>
      </c>
      <c r="AH10" s="200" t="s">
        <v>59</v>
      </c>
      <c r="AI10" s="200" t="s">
        <v>331</v>
      </c>
      <c r="AJ10" s="200" t="s">
        <v>61</v>
      </c>
      <c r="AK10" s="206">
        <v>44926</v>
      </c>
      <c r="AL10" s="206">
        <v>44926</v>
      </c>
      <c r="AM10" s="197" t="s">
        <v>62</v>
      </c>
      <c r="AN10" s="186" t="s">
        <v>63</v>
      </c>
    </row>
    <row r="11" spans="1:298" ht="57.75" customHeight="1">
      <c r="A11" s="186"/>
      <c r="B11" s="188"/>
      <c r="C11" s="186"/>
      <c r="D11" s="190"/>
      <c r="E11" s="186"/>
      <c r="F11" s="186"/>
      <c r="G11" s="186"/>
      <c r="H11" s="186"/>
      <c r="I11" s="194"/>
      <c r="J11" s="195"/>
      <c r="K11" s="186"/>
      <c r="L11" s="196"/>
      <c r="M11" s="196"/>
      <c r="N11" s="186"/>
      <c r="O11" s="12">
        <v>2</v>
      </c>
      <c r="P11" s="17" t="s">
        <v>332</v>
      </c>
      <c r="Q11" s="12" t="str">
        <f t="shared" si="0"/>
        <v>Probabilidad</v>
      </c>
      <c r="R11" s="12" t="s">
        <v>54</v>
      </c>
      <c r="S11" s="12" t="s">
        <v>55</v>
      </c>
      <c r="T11" s="14">
        <f>VLOOKUP(R11&amp;S11,[27]Hoja1!$Q$4:$R$9,2,0)</f>
        <v>0.45</v>
      </c>
      <c r="U11" s="12" t="s">
        <v>56</v>
      </c>
      <c r="V11" s="12" t="s">
        <v>57</v>
      </c>
      <c r="W11" s="12" t="s">
        <v>58</v>
      </c>
      <c r="X11" s="14">
        <f>IF(Q11="Probabilidad",($J$10*T11),IF(Q11="Impacto"," "))</f>
        <v>0.18000000000000002</v>
      </c>
      <c r="Y11" s="14" t="str">
        <f>IF(Z11&lt;=20%,'[27]Tabla probabilidad'!$B$5,IF(Z11&lt;=40%,'[27]Tabla probabilidad'!$B$6,IF(Z11&lt;=60%,'[27]Tabla probabilidad'!$B$7,IF(Z11&lt;=80%,'[27]Tabla probabilidad'!$B$8,IF(Z11&lt;=100%,'[27]Tabla probabilidad'!$B$9)))))</f>
        <v>Baja</v>
      </c>
      <c r="Z11" s="14">
        <f>IF(R11="Preventivo",(J10-(J10*T11)),IF(R11="Detectivo",(J10-(J10*T11)),IF(R11="Correctivo",(J10))))</f>
        <v>0.22</v>
      </c>
      <c r="AA11" s="192"/>
      <c r="AB11" s="192"/>
      <c r="AC11" s="14" t="str">
        <f t="shared" si="1"/>
        <v>Menor</v>
      </c>
      <c r="AD11" s="14">
        <f>IF(Q11="Probabilidad",(($M$10-0)),IF(Q11="Impacto",($M$10-($M$10*T11))))</f>
        <v>0.4</v>
      </c>
      <c r="AE11" s="192"/>
      <c r="AF11" s="192"/>
      <c r="AG11" s="201"/>
      <c r="AH11" s="201"/>
      <c r="AI11" s="201"/>
      <c r="AJ11" s="201"/>
      <c r="AK11" s="201"/>
      <c r="AL11" s="201"/>
      <c r="AM11" s="198"/>
      <c r="AN11" s="186"/>
    </row>
    <row r="12" spans="1:298" ht="69.75" customHeight="1">
      <c r="A12" s="186"/>
      <c r="B12" s="188"/>
      <c r="C12" s="186"/>
      <c r="D12" s="190"/>
      <c r="E12" s="186"/>
      <c r="F12" s="186"/>
      <c r="G12" s="186"/>
      <c r="H12" s="186"/>
      <c r="I12" s="194"/>
      <c r="J12" s="195"/>
      <c r="K12" s="186"/>
      <c r="L12" s="196"/>
      <c r="M12" s="196"/>
      <c r="N12" s="186"/>
      <c r="O12" s="12">
        <v>3</v>
      </c>
      <c r="P12" s="17"/>
      <c r="Q12" s="12"/>
      <c r="R12" s="12"/>
      <c r="S12" s="12"/>
      <c r="T12" s="14"/>
      <c r="U12" s="12"/>
      <c r="V12" s="12"/>
      <c r="W12" s="12"/>
      <c r="X12" s="14" t="b">
        <f t="shared" ref="X12:X14" si="2">IF(Q12="Probabilidad",($J$10*T12),IF(Q12="Impacto"," "))</f>
        <v>0</v>
      </c>
      <c r="Y12" s="14" t="b">
        <f>IF(Z12&lt;=20%,'[27]Tabla probabilidad'!$B$5,IF(Z12&lt;=40%,'[27]Tabla probabilidad'!$B$6,IF(Z12&lt;=60%,'[27]Tabla probabilidad'!$B$7,IF(Z12&lt;=80%,'[27]Tabla probabilidad'!$B$8,IF(Z12&lt;=100%,'[27]Tabla probabilidad'!$B$9)))))</f>
        <v>0</v>
      </c>
      <c r="Z12" s="14" t="b">
        <f>IF(R12="Preventivo",(J10-(J10*T12)),IF(R12="Detectivo",(J10-(J10*T12)),IF(R12="Correctivo",(J10))))</f>
        <v>0</v>
      </c>
      <c r="AA12" s="192"/>
      <c r="AB12" s="192"/>
      <c r="AC12" s="14" t="b">
        <f t="shared" si="1"/>
        <v>0</v>
      </c>
      <c r="AD12" s="14" t="b">
        <f>IF(Q12="Probabilidad",(($M$10-0)),IF(Q12="Impacto",($M$10-($M$10*T12))))</f>
        <v>0</v>
      </c>
      <c r="AE12" s="192"/>
      <c r="AF12" s="192"/>
      <c r="AG12" s="201"/>
      <c r="AH12" s="201"/>
      <c r="AI12" s="201"/>
      <c r="AJ12" s="201"/>
      <c r="AK12" s="201"/>
      <c r="AL12" s="201"/>
      <c r="AM12" s="198"/>
      <c r="AN12" s="186"/>
    </row>
    <row r="13" spans="1:298" ht="72" customHeight="1">
      <c r="A13" s="186"/>
      <c r="B13" s="188"/>
      <c r="C13" s="186"/>
      <c r="D13" s="190"/>
      <c r="E13" s="186"/>
      <c r="F13" s="186"/>
      <c r="G13" s="186"/>
      <c r="H13" s="186"/>
      <c r="I13" s="194"/>
      <c r="J13" s="195"/>
      <c r="K13" s="186"/>
      <c r="L13" s="196"/>
      <c r="M13" s="196"/>
      <c r="N13" s="186"/>
      <c r="O13" s="12">
        <v>4</v>
      </c>
      <c r="P13" s="18"/>
      <c r="Q13" s="12"/>
      <c r="R13" s="12"/>
      <c r="S13" s="12"/>
      <c r="T13" s="14"/>
      <c r="U13" s="12"/>
      <c r="V13" s="12"/>
      <c r="W13" s="12"/>
      <c r="X13" s="14" t="b">
        <f t="shared" si="2"/>
        <v>0</v>
      </c>
      <c r="Y13" s="14" t="b">
        <f>IF(Z13&lt;=20%,'[27]Tabla probabilidad'!$B$5,IF(Z13&lt;=40%,'[27]Tabla probabilidad'!$B$6,IF(Z13&lt;=60%,'[27]Tabla probabilidad'!$B$7,IF(Z13&lt;=80%,'[27]Tabla probabilidad'!$B$8,IF(Z13&lt;=100%,'[27]Tabla probabilidad'!$B$9)))))</f>
        <v>0</v>
      </c>
      <c r="Z13" s="14" t="b">
        <f>IF(R13="Preventivo",(J10-(J10*T13)),IF(R13="Detectivo",(J10-(J10*T13)),IF(R13="Correctivo",(J10))))</f>
        <v>0</v>
      </c>
      <c r="AA13" s="192"/>
      <c r="AB13" s="192"/>
      <c r="AC13" s="14" t="b">
        <f t="shared" si="1"/>
        <v>0</v>
      </c>
      <c r="AD13" s="14" t="b">
        <f>IF(Q13="Probabilidad",(($M$10-0)),IF(Q13="Impacto",($M$10-($M$10*T13))))</f>
        <v>0</v>
      </c>
      <c r="AE13" s="192"/>
      <c r="AF13" s="192"/>
      <c r="AG13" s="201"/>
      <c r="AH13" s="201"/>
      <c r="AI13" s="201"/>
      <c r="AJ13" s="201"/>
      <c r="AK13" s="201"/>
      <c r="AL13" s="201"/>
      <c r="AM13" s="198"/>
      <c r="AN13" s="186"/>
    </row>
    <row r="14" spans="1:298" ht="54" customHeight="1" thickBot="1">
      <c r="A14" s="186"/>
      <c r="B14" s="189"/>
      <c r="C14" s="186"/>
      <c r="D14" s="190"/>
      <c r="E14" s="186"/>
      <c r="F14" s="186"/>
      <c r="G14" s="186"/>
      <c r="H14" s="186"/>
      <c r="I14" s="194"/>
      <c r="J14" s="195"/>
      <c r="K14" s="186"/>
      <c r="L14" s="196"/>
      <c r="M14" s="196"/>
      <c r="N14" s="186"/>
      <c r="O14" s="12">
        <v>5</v>
      </c>
      <c r="P14" s="18"/>
      <c r="Q14" s="12"/>
      <c r="R14" s="12"/>
      <c r="S14" s="12"/>
      <c r="T14" s="14"/>
      <c r="U14" s="12"/>
      <c r="V14" s="12"/>
      <c r="W14" s="12"/>
      <c r="X14" s="14" t="b">
        <f t="shared" si="2"/>
        <v>0</v>
      </c>
      <c r="Y14" s="14" t="b">
        <f>IF(Z14&lt;=20%,'[27]Tabla probabilidad'!$B$5,IF(Z14&lt;=40%,'[27]Tabla probabilidad'!$B$6,IF(Z14&lt;=60%,'[27]Tabla probabilidad'!$B$7,IF(Z14&lt;=80%,'[27]Tabla probabilidad'!$B$8,IF(Z14&lt;=100%,'[27]Tabla probabilidad'!$B$9)))))</f>
        <v>0</v>
      </c>
      <c r="Z14" s="14" t="b">
        <f>IF(R14="Preventivo",(J10-(J10*T14)),IF(R14="Detectivo",(J10-(J10*T14)),IF(R14="Correctivo",(J10))))</f>
        <v>0</v>
      </c>
      <c r="AA14" s="193"/>
      <c r="AB14" s="193"/>
      <c r="AC14" s="14" t="b">
        <f t="shared" si="1"/>
        <v>0</v>
      </c>
      <c r="AD14" s="14" t="b">
        <f>IF(Q14="Probabilidad",(($M$10-0)),IF(Q14="Impacto",($M$10-($M$10*T14))))</f>
        <v>0</v>
      </c>
      <c r="AE14" s="193"/>
      <c r="AF14" s="193"/>
      <c r="AG14" s="202"/>
      <c r="AH14" s="202"/>
      <c r="AI14" s="202"/>
      <c r="AJ14" s="202"/>
      <c r="AK14" s="202"/>
      <c r="AL14" s="202"/>
      <c r="AM14" s="199"/>
      <c r="AN14" s="186"/>
    </row>
    <row r="15" spans="1:298" ht="75" customHeight="1">
      <c r="A15" s="186">
        <v>2</v>
      </c>
      <c r="B15" s="200" t="s">
        <v>262</v>
      </c>
      <c r="C15" s="186" t="s">
        <v>78</v>
      </c>
      <c r="D15" s="214" t="s">
        <v>263</v>
      </c>
      <c r="E15" s="200" t="s">
        <v>264</v>
      </c>
      <c r="F15" s="200" t="s">
        <v>333</v>
      </c>
      <c r="G15" s="186" t="s">
        <v>105</v>
      </c>
      <c r="H15" s="200">
        <v>4</v>
      </c>
      <c r="I15" s="194" t="str">
        <f>IF(H15&lt;=2,'[27]Tabla probabilidad'!$B$5,IF(H15&lt;=24,'[27]Tabla probabilidad'!$B$6,IF(H15&lt;=500,'[27]Tabla probabilidad'!$B$7,IF(H15&lt;=5000,'[27]Tabla probabilidad'!$B$8,IF(H15&gt;5000,'[27]Tabla probabilidad'!$B$9)))))</f>
        <v>Baja</v>
      </c>
      <c r="J15" s="195">
        <f>IF(H15&lt;=2,'[27]Tabla probabilidad'!$D$5,IF(H15&lt;=24,'[27]Tabla probabilidad'!$D$6,IF(H15&lt;=500,'[27]Tabla probabilidad'!$D$7,IF(H15&lt;=5000,'[27]Tabla probabilidad'!$D$8,IF(H15&gt;5000,'[27]Tabla probabilidad'!$D$9)))))</f>
        <v>0.4</v>
      </c>
      <c r="K15" s="186" t="s">
        <v>184</v>
      </c>
      <c r="L15" s="18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18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186" t="str">
        <f>VLOOKUP((I15&amp;L15),[27]Hoja1!$B$4:$C$28,2,0)</f>
        <v xml:space="preserve">Alto </v>
      </c>
      <c r="O15" s="12">
        <v>1</v>
      </c>
      <c r="P15" s="13" t="s">
        <v>266</v>
      </c>
      <c r="Q15" s="12" t="str">
        <f t="shared" si="0"/>
        <v>Probabilidad</v>
      </c>
      <c r="R15" s="12" t="s">
        <v>54</v>
      </c>
      <c r="S15" s="12" t="s">
        <v>55</v>
      </c>
      <c r="T15" s="14">
        <f>VLOOKUP(R15&amp;S15,[27]Hoja1!$Q$4:$R$9,2,0)</f>
        <v>0.45</v>
      </c>
      <c r="U15" s="12" t="s">
        <v>56</v>
      </c>
      <c r="V15" s="12" t="s">
        <v>57</v>
      </c>
      <c r="W15" s="12" t="s">
        <v>58</v>
      </c>
      <c r="X15" s="14">
        <f>IF(Q15="Probabilidad",($J$15*T15),IF(Q15="Impacto"," "))</f>
        <v>0.18000000000000002</v>
      </c>
      <c r="Y15" s="14" t="str">
        <f>IF(Z15&lt;=20%,'[27]Tabla probabilidad'!$B$5,IF(Z15&lt;=40%,'[27]Tabla probabilidad'!$B$6,IF(Z15&lt;=60%,'[27]Tabla probabilidad'!$B$7,IF(Z15&lt;=80%,'[27]Tabla probabilidad'!$B$8,IF(Z15&lt;=100%,'[27]Tabla probabilidad'!$B$9)))))</f>
        <v>Baja</v>
      </c>
      <c r="Z15" s="14">
        <f>IF(R15="Preventivo",(J15-(J15*T15)),IF(R15="Detectivo",(J15-(J15*T15)),IF(R15="Correctivo",(J15))))</f>
        <v>0.22</v>
      </c>
      <c r="AA15" s="191" t="str">
        <f>IF(AB15&lt;=20%,'[27]Tabla probabilidad'!$B$5,IF(AB15&lt;=40%,'[27]Tabla probabilidad'!$B$6,IF(AB15&lt;=60%,'[27]Tabla probabilidad'!$B$7,IF(AB15&lt;=80%,'[27]Tabla probabilidad'!$B$8,IF(AB15&lt;=100%,'[27]Tabla probabilidad'!$B$9)))))</f>
        <v>Baja</v>
      </c>
      <c r="AB15" s="191">
        <f>AVERAGE(Z15:Z19)</f>
        <v>0.22</v>
      </c>
      <c r="AC15" s="14" t="str">
        <f t="shared" si="1"/>
        <v>Mayor</v>
      </c>
      <c r="AD15" s="14">
        <f>IF(Q15="Probabilidad",(($M$15-0)),IF(Q15="Impacto",($M$15-($M$15*T15))))</f>
        <v>0.8</v>
      </c>
      <c r="AE15" s="191" t="str">
        <f>IF(AF15&lt;=20%,"Leve",IF(AF15&lt;=40%,"Menor",IF(AF15&lt;=60%,"Moderado",IF(AF15&lt;=80%,"Mayor",IF(AF15&lt;=100%,"Catastrófico")))))</f>
        <v>Mayor</v>
      </c>
      <c r="AF15" s="191">
        <f>AVERAGE(AD15:AD19)</f>
        <v>0.8</v>
      </c>
      <c r="AG15" s="200" t="str">
        <f>VLOOKUP(AA15&amp;AE15,[27]Hoja1!$B$4:$C$28,2,0)</f>
        <v xml:space="preserve">Alto </v>
      </c>
      <c r="AH15" s="200" t="s">
        <v>59</v>
      </c>
      <c r="AI15" s="200" t="s">
        <v>267</v>
      </c>
      <c r="AJ15" s="200" t="s">
        <v>61</v>
      </c>
      <c r="AK15" s="206">
        <v>44926</v>
      </c>
      <c r="AL15" s="206">
        <v>44926</v>
      </c>
      <c r="AM15" s="197" t="s">
        <v>62</v>
      </c>
      <c r="AN15" s="186" t="s">
        <v>63</v>
      </c>
    </row>
    <row r="16" spans="1:298" ht="25.5" customHeight="1">
      <c r="A16" s="186"/>
      <c r="B16" s="201"/>
      <c r="C16" s="186"/>
      <c r="D16" s="204"/>
      <c r="E16" s="201"/>
      <c r="F16" s="201"/>
      <c r="G16" s="186"/>
      <c r="H16" s="201"/>
      <c r="I16" s="194"/>
      <c r="J16" s="195"/>
      <c r="K16" s="186"/>
      <c r="L16" s="196"/>
      <c r="M16" s="196"/>
      <c r="N16" s="186"/>
      <c r="O16" s="12">
        <v>2</v>
      </c>
      <c r="P16" s="17" t="s">
        <v>268</v>
      </c>
      <c r="Q16" s="12" t="str">
        <f t="shared" si="0"/>
        <v>Probabilidad</v>
      </c>
      <c r="R16" s="12" t="s">
        <v>54</v>
      </c>
      <c r="S16" s="12" t="s">
        <v>55</v>
      </c>
      <c r="T16" s="14">
        <f>VLOOKUP(R16&amp;S16,[27]Hoja1!$Q$4:$R$9,2,0)</f>
        <v>0.45</v>
      </c>
      <c r="U16" s="12" t="s">
        <v>56</v>
      </c>
      <c r="V16" s="12" t="s">
        <v>57</v>
      </c>
      <c r="W16" s="12" t="s">
        <v>58</v>
      </c>
      <c r="X16" s="14">
        <f>IF(Q16="Probabilidad",($J$15*T16),IF(Q16="Impacto"," "))</f>
        <v>0.18000000000000002</v>
      </c>
      <c r="Y16" s="14" t="str">
        <f>IF(Z16&lt;=20%,'[27]Tabla probabilidad'!$B$5,IF(Z16&lt;=40%,'[27]Tabla probabilidad'!$B$6,IF(Z16&lt;=60%,'[27]Tabla probabilidad'!$B$7,IF(Z16&lt;=80%,'[27]Tabla probabilidad'!$B$8,IF(Z16&lt;=100%,'[27]Tabla probabilidad'!$B$9)))))</f>
        <v>Baja</v>
      </c>
      <c r="Z16" s="14">
        <f>IF(R16="Preventivo",(J15-(J15*T16)),IF(R16="Detectivo",(J15-(J15*T16)),IF(R16="Correctivo",(J15))))</f>
        <v>0.22</v>
      </c>
      <c r="AA16" s="192"/>
      <c r="AB16" s="192"/>
      <c r="AC16" s="14" t="str">
        <f t="shared" si="1"/>
        <v>Mayor</v>
      </c>
      <c r="AD16" s="14">
        <f t="shared" ref="AD16:AD19" si="3">IF(Q16="Probabilidad",(($M$15-0)),IF(Q16="Impacto",($M$15-($M$15*T16))))</f>
        <v>0.8</v>
      </c>
      <c r="AE16" s="192"/>
      <c r="AF16" s="192"/>
      <c r="AG16" s="201"/>
      <c r="AH16" s="201"/>
      <c r="AI16" s="201"/>
      <c r="AJ16" s="201"/>
      <c r="AK16" s="201"/>
      <c r="AL16" s="201"/>
      <c r="AM16" s="198"/>
      <c r="AN16" s="186"/>
    </row>
    <row r="17" spans="1:40" ht="115.5" customHeight="1">
      <c r="A17" s="186"/>
      <c r="B17" s="201"/>
      <c r="C17" s="186"/>
      <c r="D17" s="204"/>
      <c r="E17" s="201"/>
      <c r="F17" s="201"/>
      <c r="G17" s="186"/>
      <c r="H17" s="201"/>
      <c r="I17" s="194"/>
      <c r="J17" s="195"/>
      <c r="K17" s="186"/>
      <c r="L17" s="196"/>
      <c r="M17" s="196"/>
      <c r="N17" s="186"/>
      <c r="O17" s="12">
        <v>3</v>
      </c>
      <c r="P17" s="17"/>
      <c r="Q17" s="12"/>
      <c r="R17" s="12"/>
      <c r="S17" s="12"/>
      <c r="T17" s="14"/>
      <c r="U17" s="12"/>
      <c r="V17" s="12"/>
      <c r="W17" s="12"/>
      <c r="X17" s="14" t="b">
        <f t="shared" ref="X17:X19" si="4">IF(Q17="Probabilidad",($J$15*T17),IF(Q17="Impacto"," "))</f>
        <v>0</v>
      </c>
      <c r="Y17" s="14" t="b">
        <f>IF(Z17&lt;=20%,'[27]Tabla probabilidad'!$B$5,IF(Z17&lt;=40%,'[27]Tabla probabilidad'!$B$6,IF(Z17&lt;=60%,'[27]Tabla probabilidad'!$B$7,IF(Z17&lt;=80%,'[27]Tabla probabilidad'!$B$8,IF(Z17&lt;=100%,'[27]Tabla probabilidad'!$B$9)))))</f>
        <v>0</v>
      </c>
      <c r="Z17" s="14" t="b">
        <f>IF(R17="Preventivo",(J15-(J15*T17)),IF(R17="Detectivo",(J15-(J15*T17)),IF(R17="Correctivo",(J15))))</f>
        <v>0</v>
      </c>
      <c r="AA17" s="192"/>
      <c r="AB17" s="192"/>
      <c r="AC17" s="14" t="b">
        <f t="shared" si="1"/>
        <v>0</v>
      </c>
      <c r="AD17" s="14" t="b">
        <f t="shared" si="3"/>
        <v>0</v>
      </c>
      <c r="AE17" s="192"/>
      <c r="AF17" s="192"/>
      <c r="AG17" s="201"/>
      <c r="AH17" s="201"/>
      <c r="AI17" s="201"/>
      <c r="AJ17" s="201"/>
      <c r="AK17" s="201"/>
      <c r="AL17" s="201"/>
      <c r="AM17" s="198"/>
      <c r="AN17" s="186"/>
    </row>
    <row r="18" spans="1:40" ht="60" customHeight="1">
      <c r="A18" s="186"/>
      <c r="B18" s="201"/>
      <c r="C18" s="186"/>
      <c r="D18" s="204"/>
      <c r="E18" s="201"/>
      <c r="F18" s="201"/>
      <c r="G18" s="186"/>
      <c r="H18" s="201"/>
      <c r="I18" s="194"/>
      <c r="J18" s="195"/>
      <c r="K18" s="186"/>
      <c r="L18" s="196"/>
      <c r="M18" s="196"/>
      <c r="N18" s="186"/>
      <c r="O18" s="12">
        <v>4</v>
      </c>
      <c r="P18" s="17"/>
      <c r="Q18" s="12"/>
      <c r="R18" s="12"/>
      <c r="S18" s="12"/>
      <c r="T18" s="14"/>
      <c r="U18" s="12"/>
      <c r="V18" s="12"/>
      <c r="W18" s="12"/>
      <c r="X18" s="14" t="b">
        <f t="shared" si="4"/>
        <v>0</v>
      </c>
      <c r="Y18" s="14" t="b">
        <f>IF(Z18&lt;=20%,'[27]Tabla probabilidad'!$B$5,IF(Z18&lt;=40%,'[27]Tabla probabilidad'!$B$6,IF(Z18&lt;=60%,'[27]Tabla probabilidad'!$B$7,IF(Z18&lt;=80%,'[27]Tabla probabilidad'!$B$8,IF(Z18&lt;=100%,'[27]Tabla probabilidad'!$B$9)))))</f>
        <v>0</v>
      </c>
      <c r="Z18" s="14" t="b">
        <f>IF(R18="Preventivo",(J15-(J15*T18)),IF(R18="Detectivo",(J15-(J15*T18)),IF(R18="Correctivo",(J15))))</f>
        <v>0</v>
      </c>
      <c r="AA18" s="192"/>
      <c r="AB18" s="192"/>
      <c r="AC18" s="14" t="b">
        <f t="shared" si="1"/>
        <v>0</v>
      </c>
      <c r="AD18" s="14" t="b">
        <f t="shared" si="3"/>
        <v>0</v>
      </c>
      <c r="AE18" s="192"/>
      <c r="AF18" s="192"/>
      <c r="AG18" s="201"/>
      <c r="AH18" s="201"/>
      <c r="AI18" s="201"/>
      <c r="AJ18" s="201"/>
      <c r="AK18" s="201"/>
      <c r="AL18" s="201"/>
      <c r="AM18" s="198"/>
      <c r="AN18" s="186"/>
    </row>
    <row r="19" spans="1:40" ht="40.5" customHeight="1">
      <c r="A19" s="186"/>
      <c r="B19" s="202"/>
      <c r="C19" s="186"/>
      <c r="D19" s="205"/>
      <c r="E19" s="202"/>
      <c r="F19" s="202"/>
      <c r="G19" s="186"/>
      <c r="H19" s="202"/>
      <c r="I19" s="194"/>
      <c r="J19" s="195"/>
      <c r="K19" s="186"/>
      <c r="L19" s="196"/>
      <c r="M19" s="196"/>
      <c r="N19" s="186"/>
      <c r="O19" s="12">
        <v>5</v>
      </c>
      <c r="P19" s="19"/>
      <c r="Q19" s="12"/>
      <c r="R19" s="12"/>
      <c r="S19" s="12"/>
      <c r="T19" s="14"/>
      <c r="U19" s="12"/>
      <c r="V19" s="12"/>
      <c r="W19" s="12"/>
      <c r="X19" s="14" t="b">
        <f t="shared" si="4"/>
        <v>0</v>
      </c>
      <c r="Y19" s="14" t="b">
        <f>IF(Z19&lt;=20%,'[27]Tabla probabilidad'!$B$5,IF(Z19&lt;=40%,'[27]Tabla probabilidad'!$B$6,IF(Z19&lt;=60%,'[27]Tabla probabilidad'!$B$7,IF(Z19&lt;=80%,'[27]Tabla probabilidad'!$B$8,IF(Z19&lt;=100%,'[27]Tabla probabilidad'!$B$9)))))</f>
        <v>0</v>
      </c>
      <c r="Z19" s="14" t="b">
        <f>IF(R19="Preventivo",(J15-(J15*T19)),IF(R19="Detectivo",(J15-(J15*T19)),IF(R19="Correctivo",(J15))))</f>
        <v>0</v>
      </c>
      <c r="AA19" s="193"/>
      <c r="AB19" s="193"/>
      <c r="AC19" s="14" t="b">
        <f t="shared" si="1"/>
        <v>0</v>
      </c>
      <c r="AD19" s="14" t="b">
        <f t="shared" si="3"/>
        <v>0</v>
      </c>
      <c r="AE19" s="193"/>
      <c r="AF19" s="193"/>
      <c r="AG19" s="202"/>
      <c r="AH19" s="202"/>
      <c r="AI19" s="202"/>
      <c r="AJ19" s="202"/>
      <c r="AK19" s="202"/>
      <c r="AL19" s="202"/>
      <c r="AM19" s="199"/>
      <c r="AN19" s="186"/>
    </row>
    <row r="20" spans="1:40" ht="66.75" hidden="1" customHeight="1">
      <c r="A20" s="186">
        <v>3</v>
      </c>
      <c r="B20" s="187"/>
      <c r="C20" s="186" t="s">
        <v>147</v>
      </c>
      <c r="D20" s="203" t="s">
        <v>148</v>
      </c>
      <c r="E20" s="186" t="s">
        <v>149</v>
      </c>
      <c r="F20" s="186" t="s">
        <v>150</v>
      </c>
      <c r="G20" s="186" t="s">
        <v>71</v>
      </c>
      <c r="H20" s="186">
        <v>12</v>
      </c>
      <c r="I20" s="194" t="str">
        <f>IF(H20&lt;=2,'[27]Tabla probabilidad'!$B$5,IF(H20&lt;=24,'[27]Tabla probabilidad'!$B$6,IF(H20&lt;=500,'[27]Tabla probabilidad'!$B$7,IF(H20&lt;=5000,'[27]Tabla probabilidad'!$B$8,IF(H20&gt;5000,'[27]Tabla probabilidad'!$B$9)))))</f>
        <v>Baja</v>
      </c>
      <c r="J20" s="195">
        <f>IF(H20&lt;=2,'[27]Tabla probabilidad'!$D$5,IF(H20&lt;=24,'[27]Tabla probabilidad'!$D$6,IF(H20&lt;=500,'[27]Tabla probabilidad'!$D$7,IF(H20&lt;=5000,'[27]Tabla probabilidad'!$D$8,IF(H20&gt;5000,'[27]Tabla probabilidad'!$D$9)))))</f>
        <v>0.4</v>
      </c>
      <c r="K20" s="186" t="s">
        <v>151</v>
      </c>
      <c r="L20" s="1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1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186" t="str">
        <f>VLOOKUP((I20&amp;L20),[27]Hoja1!$B$4:$C$28,2,0)</f>
        <v>Moderado</v>
      </c>
      <c r="O20" s="12">
        <v>1</v>
      </c>
      <c r="P20" s="13" t="s">
        <v>152</v>
      </c>
      <c r="Q20" s="12" t="str">
        <f t="shared" si="0"/>
        <v>Probabilidad</v>
      </c>
      <c r="R20" s="12" t="s">
        <v>54</v>
      </c>
      <c r="S20" s="12" t="s">
        <v>55</v>
      </c>
      <c r="T20" s="14">
        <f>VLOOKUP(R20&amp;S20,[27]Hoja1!$Q$4:$R$9,2,0)</f>
        <v>0.45</v>
      </c>
      <c r="U20" s="12" t="s">
        <v>56</v>
      </c>
      <c r="V20" s="12" t="s">
        <v>57</v>
      </c>
      <c r="W20" s="12" t="s">
        <v>58</v>
      </c>
      <c r="X20" s="14">
        <f>IF(Q20="Probabilidad",($J$20*T20),IF(Q20="Impacto"," "))</f>
        <v>0.18000000000000002</v>
      </c>
      <c r="Y20" s="14" t="str">
        <f>IF(Z20&lt;=20%,'[27]Tabla probabilidad'!$B$5,IF(Z20&lt;=40%,'[27]Tabla probabilidad'!$B$6,IF(Z20&lt;=60%,'[27]Tabla probabilidad'!$B$7,IF(Z20&lt;=80%,'[27]Tabla probabilidad'!$B$8,IF(Z20&lt;=100%,'[27]Tabla probabilidad'!$B$9)))))</f>
        <v>Baja</v>
      </c>
      <c r="Z20" s="14">
        <f>IF(R20="Preventivo",(J20-(J20*T20)),IF(R20="Detectivo",(J20-(J20*T20)),IF(R20="Correctivo",(J20))))</f>
        <v>0.22</v>
      </c>
      <c r="AA20" s="191" t="str">
        <f>IF(AB20&lt;=20%,'[27]Tabla probabilidad'!$B$5,IF(AB20&lt;=40%,'[27]Tabla probabilidad'!$B$6,IF(AB20&lt;=60%,'[27]Tabla probabilidad'!$B$7,IF(AB20&lt;=80%,'[27]Tabla probabilidad'!$B$8,IF(AB20&lt;=100%,'[27]Tabla probabilidad'!$B$9)))))</f>
        <v>Baja</v>
      </c>
      <c r="AB20" s="191">
        <f>AVERAGE(Z20:Z24)</f>
        <v>0.22</v>
      </c>
      <c r="AC20" s="14" t="str">
        <f t="shared" si="1"/>
        <v>Menor</v>
      </c>
      <c r="AD20" s="14">
        <f>IF(Q20="Probabilidad",(($M$20-0)),IF(Q20="Impacto",($M$20-($M$20*T20))))</f>
        <v>0.4</v>
      </c>
      <c r="AE20" s="191" t="str">
        <f>IF(AF20&lt;=20%,"Leve",IF(AF20&lt;=40%,"Menor",IF(AF20&lt;=60%,"Moderado",IF(AF20&lt;=80%,"Mayor",IF(AF20&lt;=100%,"Catastrófico")))))</f>
        <v>Menor</v>
      </c>
      <c r="AF20" s="191">
        <f>AVERAGE(AD20:AD24)</f>
        <v>0.4</v>
      </c>
      <c r="AG20" s="200" t="str">
        <f>VLOOKUP(AA20&amp;AE20,[27]Hoja1!$B$4:$C$28,2,0)</f>
        <v>Moderado</v>
      </c>
      <c r="AH20" s="200" t="s">
        <v>84</v>
      </c>
      <c r="AI20" s="200" t="s">
        <v>153</v>
      </c>
      <c r="AJ20" s="200" t="s">
        <v>61</v>
      </c>
      <c r="AK20" s="206">
        <v>44561</v>
      </c>
      <c r="AL20" s="206">
        <v>44561</v>
      </c>
      <c r="AM20" s="197" t="s">
        <v>74</v>
      </c>
      <c r="AN20" s="186" t="s">
        <v>63</v>
      </c>
    </row>
    <row r="21" spans="1:40" ht="69.75" hidden="1" customHeight="1">
      <c r="A21" s="186"/>
      <c r="B21" s="188"/>
      <c r="C21" s="186"/>
      <c r="D21" s="204"/>
      <c r="E21" s="186"/>
      <c r="F21" s="186"/>
      <c r="G21" s="186"/>
      <c r="H21" s="186"/>
      <c r="I21" s="194"/>
      <c r="J21" s="195"/>
      <c r="K21" s="186"/>
      <c r="L21" s="196"/>
      <c r="M21" s="196"/>
      <c r="N21" s="186"/>
      <c r="O21" s="12">
        <v>2</v>
      </c>
      <c r="P21" s="17" t="s">
        <v>154</v>
      </c>
      <c r="Q21" s="12" t="str">
        <f t="shared" si="0"/>
        <v>Probabilidad</v>
      </c>
      <c r="R21" s="12" t="s">
        <v>54</v>
      </c>
      <c r="S21" s="12" t="s">
        <v>55</v>
      </c>
      <c r="T21" s="14">
        <f>VLOOKUP(R21&amp;S21,[27]Hoja1!$Q$4:$R$9,2,0)</f>
        <v>0.45</v>
      </c>
      <c r="U21" s="12" t="s">
        <v>56</v>
      </c>
      <c r="V21" s="12" t="s">
        <v>57</v>
      </c>
      <c r="W21" s="12" t="s">
        <v>58</v>
      </c>
      <c r="X21" s="14">
        <f t="shared" ref="X21:X24" si="5">IF(Q21="Probabilidad",($J$20*T21),IF(Q21="Impacto"," "))</f>
        <v>0.18000000000000002</v>
      </c>
      <c r="Y21" s="14" t="str">
        <f>IF(Z21&lt;=20%,'[27]Tabla probabilidad'!$B$5,IF(Z21&lt;=40%,'[27]Tabla probabilidad'!$B$6,IF(Z21&lt;=60%,'[27]Tabla probabilidad'!$B$7,IF(Z21&lt;=80%,'[27]Tabla probabilidad'!$B$8,IF(Z21&lt;=100%,'[27]Tabla probabilidad'!$B$9)))))</f>
        <v>Baja</v>
      </c>
      <c r="Z21" s="14">
        <f>IF(R21="Preventivo",(J20-(J20*T21)),IF(R21="Detectivo",(J20-(J20*T21)),IF(R21="Correctivo",(J20))))</f>
        <v>0.22</v>
      </c>
      <c r="AA21" s="192"/>
      <c r="AB21" s="192"/>
      <c r="AC21" s="14" t="str">
        <f t="shared" si="1"/>
        <v>Menor</v>
      </c>
      <c r="AD21" s="14">
        <f t="shared" ref="AD21:AD24" si="6">IF(Q21="Probabilidad",(($M$20-0)),IF(Q21="Impacto",($M$20-($M$20*T21))))</f>
        <v>0.4</v>
      </c>
      <c r="AE21" s="192"/>
      <c r="AF21" s="192"/>
      <c r="AG21" s="201"/>
      <c r="AH21" s="201"/>
      <c r="AI21" s="201"/>
      <c r="AJ21" s="201"/>
      <c r="AK21" s="201"/>
      <c r="AL21" s="201"/>
      <c r="AM21" s="198"/>
      <c r="AN21" s="186"/>
    </row>
    <row r="22" spans="1:40" ht="69" hidden="1" customHeight="1">
      <c r="A22" s="186"/>
      <c r="B22" s="188"/>
      <c r="C22" s="186"/>
      <c r="D22" s="204"/>
      <c r="E22" s="186"/>
      <c r="F22" s="186"/>
      <c r="G22" s="186"/>
      <c r="H22" s="186"/>
      <c r="I22" s="194"/>
      <c r="J22" s="195"/>
      <c r="K22" s="186"/>
      <c r="L22" s="196"/>
      <c r="M22" s="196"/>
      <c r="N22" s="186"/>
      <c r="O22" s="12">
        <v>3</v>
      </c>
      <c r="P22" s="17"/>
      <c r="Q22" s="12"/>
      <c r="R22" s="12"/>
      <c r="S22" s="12"/>
      <c r="T22" s="14"/>
      <c r="U22" s="12"/>
      <c r="V22" s="12"/>
      <c r="W22" s="12"/>
      <c r="X22" s="14" t="b">
        <f t="shared" si="5"/>
        <v>0</v>
      </c>
      <c r="Y22" s="14" t="b">
        <f>IF(Z22&lt;=20%,'[27]Tabla probabilidad'!$B$5,IF(Z22&lt;=40%,'[27]Tabla probabilidad'!$B$6,IF(Z22&lt;=60%,'[27]Tabla probabilidad'!$B$7,IF(Z22&lt;=80%,'[27]Tabla probabilidad'!$B$8,IF(Z22&lt;=100%,'[27]Tabla probabilidad'!$B$9)))))</f>
        <v>0</v>
      </c>
      <c r="Z22" s="14" t="b">
        <f>IF(R22="Preventivo",(J20-(J20*T22)),IF(R22="Detectivo",(J20-(J20*T22)),IF(R22="Correctivo",(J20))))</f>
        <v>0</v>
      </c>
      <c r="AA22" s="192"/>
      <c r="AB22" s="192"/>
      <c r="AC22" s="14" t="b">
        <f t="shared" si="1"/>
        <v>0</v>
      </c>
      <c r="AD22" s="14" t="b">
        <f t="shared" si="6"/>
        <v>0</v>
      </c>
      <c r="AE22" s="192"/>
      <c r="AF22" s="192"/>
      <c r="AG22" s="201"/>
      <c r="AH22" s="201"/>
      <c r="AI22" s="201"/>
      <c r="AJ22" s="201"/>
      <c r="AK22" s="201"/>
      <c r="AL22" s="201"/>
      <c r="AM22" s="198"/>
      <c r="AN22" s="186"/>
    </row>
    <row r="23" spans="1:40" ht="75.75" hidden="1" customHeight="1">
      <c r="A23" s="186"/>
      <c r="B23" s="188"/>
      <c r="C23" s="186"/>
      <c r="D23" s="204"/>
      <c r="E23" s="186"/>
      <c r="F23" s="186"/>
      <c r="G23" s="186"/>
      <c r="H23" s="186"/>
      <c r="I23" s="194"/>
      <c r="J23" s="195"/>
      <c r="K23" s="186"/>
      <c r="L23" s="196"/>
      <c r="M23" s="196"/>
      <c r="N23" s="186"/>
      <c r="O23" s="12">
        <v>4</v>
      </c>
      <c r="P23" s="17"/>
      <c r="Q23" s="12"/>
      <c r="R23" s="12"/>
      <c r="S23" s="12"/>
      <c r="T23" s="14"/>
      <c r="U23" s="12"/>
      <c r="V23" s="12"/>
      <c r="W23" s="12"/>
      <c r="X23" s="14" t="b">
        <f t="shared" si="5"/>
        <v>0</v>
      </c>
      <c r="Y23" s="14" t="b">
        <f>IF(Z23&lt;=20%,'[27]Tabla probabilidad'!$B$5,IF(Z23&lt;=40%,'[27]Tabla probabilidad'!$B$6,IF(Z23&lt;=60%,'[27]Tabla probabilidad'!$B$7,IF(Z23&lt;=80%,'[27]Tabla probabilidad'!$B$8,IF(Z23&lt;=100%,'[27]Tabla probabilidad'!$B$9)))))</f>
        <v>0</v>
      </c>
      <c r="Z23" s="14" t="b">
        <f>IF(R23="Preventivo",(J20-(J20*T23)),IF(R23="Detectivo",(J20-(J20*T23)),IF(R23="Correctivo",(J20))))</f>
        <v>0</v>
      </c>
      <c r="AA23" s="192"/>
      <c r="AB23" s="192"/>
      <c r="AC23" s="14" t="b">
        <f t="shared" si="1"/>
        <v>0</v>
      </c>
      <c r="AD23" s="14" t="b">
        <f t="shared" si="6"/>
        <v>0</v>
      </c>
      <c r="AE23" s="192"/>
      <c r="AF23" s="192"/>
      <c r="AG23" s="201"/>
      <c r="AH23" s="201"/>
      <c r="AI23" s="201"/>
      <c r="AJ23" s="201"/>
      <c r="AK23" s="201"/>
      <c r="AL23" s="201"/>
      <c r="AM23" s="198"/>
      <c r="AN23" s="186"/>
    </row>
    <row r="24" spans="1:40" ht="64.5" hidden="1" customHeight="1" thickBot="1">
      <c r="A24" s="186"/>
      <c r="B24" s="189"/>
      <c r="C24" s="186"/>
      <c r="D24" s="205"/>
      <c r="E24" s="186"/>
      <c r="F24" s="186"/>
      <c r="G24" s="186"/>
      <c r="H24" s="186"/>
      <c r="I24" s="194"/>
      <c r="J24" s="195"/>
      <c r="K24" s="186"/>
      <c r="L24" s="196"/>
      <c r="M24" s="196"/>
      <c r="N24" s="186"/>
      <c r="O24" s="12">
        <v>5</v>
      </c>
      <c r="P24" s="20"/>
      <c r="Q24" s="12"/>
      <c r="R24" s="12"/>
      <c r="S24" s="12"/>
      <c r="T24" s="14"/>
      <c r="U24" s="12"/>
      <c r="V24" s="12"/>
      <c r="W24" s="12"/>
      <c r="X24" s="14" t="b">
        <f t="shared" si="5"/>
        <v>0</v>
      </c>
      <c r="Y24" s="14" t="b">
        <f>IF(Z24&lt;=20%,'[27]Tabla probabilidad'!$B$5,IF(Z24&lt;=40%,'[27]Tabla probabilidad'!$B$6,IF(Z24&lt;=60%,'[27]Tabla probabilidad'!$B$7,IF(Z24&lt;=80%,'[27]Tabla probabilidad'!$B$8,IF(Z24&lt;=100%,'[27]Tabla probabilidad'!$B$9)))))</f>
        <v>0</v>
      </c>
      <c r="Z24" s="14" t="b">
        <f>IF(R24="Preventivo",(J20-(J20*T24)),IF(R24="Detectivo",(J20-(J20*T24)),IF(R24="Correctivo",(J20))))</f>
        <v>0</v>
      </c>
      <c r="AA24" s="193"/>
      <c r="AB24" s="193"/>
      <c r="AC24" s="14" t="b">
        <f t="shared" si="1"/>
        <v>0</v>
      </c>
      <c r="AD24" s="14" t="b">
        <f t="shared" si="6"/>
        <v>0</v>
      </c>
      <c r="AE24" s="193"/>
      <c r="AF24" s="193"/>
      <c r="AG24" s="202"/>
      <c r="AH24" s="202"/>
      <c r="AI24" s="202"/>
      <c r="AJ24" s="202"/>
      <c r="AK24" s="202"/>
      <c r="AL24" s="202"/>
      <c r="AM24" s="199"/>
      <c r="AN24" s="186"/>
    </row>
    <row r="25" spans="1:40" ht="57" customHeight="1">
      <c r="A25" s="186">
        <v>3</v>
      </c>
      <c r="B25" s="200" t="s">
        <v>334</v>
      </c>
      <c r="C25" s="186" t="s">
        <v>90</v>
      </c>
      <c r="D25" s="203" t="s">
        <v>335</v>
      </c>
      <c r="E25" s="186" t="s">
        <v>92</v>
      </c>
      <c r="F25" s="186" t="s">
        <v>336</v>
      </c>
      <c r="G25" s="186" t="s">
        <v>94</v>
      </c>
      <c r="H25" s="186">
        <v>4</v>
      </c>
      <c r="I25" s="194" t="str">
        <f>IF(H25&lt;=2,'[27]Tabla probabilidad'!$B$5,IF(H25&lt;=24,'[27]Tabla probabilidad'!$B$6,IF(H25&lt;=500,'[27]Tabla probabilidad'!$B$7,IF(H25&lt;=5000,'[27]Tabla probabilidad'!$B$8,IF(H25&gt;5000,'[27]Tabla probabilidad'!$B$9)))))</f>
        <v>Baja</v>
      </c>
      <c r="J25" s="195">
        <f>IF(H25&lt;=2,'[27]Tabla probabilidad'!$D$5,IF(H25&lt;=24,'[27]Tabla probabilidad'!$D$6,IF(H25&lt;=500,'[27]Tabla probabilidad'!$D$7,IF(H25&lt;=5000,'[27]Tabla probabilidad'!$D$8,IF(H25&gt;5000,'[27]Tabla probabilidad'!$D$9)))))</f>
        <v>0.4</v>
      </c>
      <c r="K25" s="186" t="s">
        <v>95</v>
      </c>
      <c r="L25" s="18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Mayor</v>
      </c>
      <c r="M25" s="18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80%</v>
      </c>
      <c r="N25" s="186" t="str">
        <f>VLOOKUP((I25&amp;L25),[27]Hoja1!$B$4:$C$28,2,0)</f>
        <v xml:space="preserve">Alto </v>
      </c>
      <c r="O25" s="12">
        <v>1</v>
      </c>
      <c r="P25" s="17" t="s">
        <v>96</v>
      </c>
      <c r="Q25" s="12" t="str">
        <f t="shared" si="0"/>
        <v>Probabilidad</v>
      </c>
      <c r="R25" s="12" t="s">
        <v>54</v>
      </c>
      <c r="S25" s="12" t="s">
        <v>55</v>
      </c>
      <c r="T25" s="14">
        <f>VLOOKUP(R25&amp;S25,[27]Hoja1!$Q$4:$R$9,2,0)</f>
        <v>0.45</v>
      </c>
      <c r="U25" s="12" t="s">
        <v>56</v>
      </c>
      <c r="V25" s="12" t="s">
        <v>57</v>
      </c>
      <c r="W25" s="12" t="s">
        <v>58</v>
      </c>
      <c r="X25" s="14">
        <f>IF(Q25="Probabilidad",($J$25*T25),IF(Q25="Impacto"," "))</f>
        <v>0.18000000000000002</v>
      </c>
      <c r="Y25" s="14" t="str">
        <f>IF(Z25&lt;=20%,'[27]Tabla probabilidad'!$B$5,IF(Z25&lt;=40%,'[27]Tabla probabilidad'!$B$6,IF(Z25&lt;=60%,'[27]Tabla probabilidad'!$B$7,IF(Z25&lt;=80%,'[27]Tabla probabilidad'!$B$8,IF(Z25&lt;=100%,'[27]Tabla probabilidad'!$B$9)))))</f>
        <v>Baja</v>
      </c>
      <c r="Z25" s="14">
        <f>IF(R25="Preventivo",(J25-(J25*T25)),IF(R25="Detectivo",(J25-(J25*T25)),IF(R25="Correctivo",(J25))))</f>
        <v>0.22</v>
      </c>
      <c r="AA25" s="191" t="str">
        <f>IF(AB25&lt;=20%,'[27]Tabla probabilidad'!$B$5,IF(AB25&lt;=40%,'[27]Tabla probabilidad'!$B$6,IF(AB25&lt;=60%,'[27]Tabla probabilidad'!$B$7,IF(AB25&lt;=80%,'[27]Tabla probabilidad'!$B$8,IF(AB25&lt;=100%,'[27]Tabla probabilidad'!$B$9)))))</f>
        <v>Baja</v>
      </c>
      <c r="AB25" s="191">
        <f>AVERAGE(Z25:Z29)</f>
        <v>0.23600000000000004</v>
      </c>
      <c r="AC25" s="14" t="str">
        <f t="shared" si="1"/>
        <v>Mayor</v>
      </c>
      <c r="AD25" s="14">
        <f>IF(Q25="Probabilidad",(($M$25-0)),IF(Q25="Impacto",($M$25-($M$25*T25))))</f>
        <v>0.8</v>
      </c>
      <c r="AE25" s="191" t="str">
        <f>IF(AF25&lt;=20%,"Leve",IF(AF25&lt;=40%,"Menor",IF(AF25&lt;=60%,"Moderado",IF(AF25&lt;=80%,"Mayor",IF(AF25&lt;=100%,"Catastrófico")))))</f>
        <v>Mayor</v>
      </c>
      <c r="AF25" s="191">
        <f>AVERAGE(AD25:AD29)</f>
        <v>0.8</v>
      </c>
      <c r="AG25" s="200" t="str">
        <f>VLOOKUP(AA25&amp;AE25,[27]Hoja1!$B$4:$C$28,2,0)</f>
        <v xml:space="preserve">Alto </v>
      </c>
      <c r="AH25" s="200" t="s">
        <v>59</v>
      </c>
      <c r="AI25" s="200" t="s">
        <v>272</v>
      </c>
      <c r="AJ25" s="200" t="s">
        <v>61</v>
      </c>
      <c r="AK25" s="206">
        <v>44926</v>
      </c>
      <c r="AL25" s="206">
        <v>44926</v>
      </c>
      <c r="AM25" s="197" t="s">
        <v>62</v>
      </c>
      <c r="AN25" s="186" t="s">
        <v>63</v>
      </c>
    </row>
    <row r="26" spans="1:40" ht="42.75" customHeight="1">
      <c r="A26" s="186"/>
      <c r="B26" s="201"/>
      <c r="C26" s="186"/>
      <c r="D26" s="204"/>
      <c r="E26" s="186"/>
      <c r="F26" s="186"/>
      <c r="G26" s="186"/>
      <c r="H26" s="186"/>
      <c r="I26" s="194"/>
      <c r="J26" s="195"/>
      <c r="K26" s="186"/>
      <c r="L26" s="196"/>
      <c r="M26" s="196"/>
      <c r="N26" s="186"/>
      <c r="O26" s="12">
        <v>2</v>
      </c>
      <c r="P26" s="17" t="s">
        <v>98</v>
      </c>
      <c r="Q26" s="12" t="str">
        <f t="shared" si="0"/>
        <v>Probabilidad</v>
      </c>
      <c r="R26" s="12" t="s">
        <v>54</v>
      </c>
      <c r="S26" s="12" t="s">
        <v>55</v>
      </c>
      <c r="T26" s="14">
        <f>VLOOKUP(R26&amp;S26,[27]Hoja1!$Q$4:$R$9,2,0)</f>
        <v>0.45</v>
      </c>
      <c r="U26" s="12" t="s">
        <v>56</v>
      </c>
      <c r="V26" s="12" t="s">
        <v>57</v>
      </c>
      <c r="W26" s="12" t="s">
        <v>58</v>
      </c>
      <c r="X26" s="14">
        <f t="shared" ref="X26:X29" si="7">IF(Q26="Probabilidad",($J$25*T26),IF(Q26="Impacto"," "))</f>
        <v>0.18000000000000002</v>
      </c>
      <c r="Y26" s="14" t="str">
        <f>IF(Z26&lt;=20%,'[27]Tabla probabilidad'!$B$5,IF(Z26&lt;=40%,'[27]Tabla probabilidad'!$B$6,IF(Z26&lt;=60%,'[27]Tabla probabilidad'!$B$7,IF(Z26&lt;=80%,'[27]Tabla probabilidad'!$B$8,IF(Z26&lt;=100%,'[27]Tabla probabilidad'!$B$9)))))</f>
        <v>Baja</v>
      </c>
      <c r="Z26" s="14">
        <f>IF(R26="Preventivo",(J25-(J25*T26)),IF(R26="Detectivo",(J25-(J25*T26)),IF(R26="Correctivo",(J25))))</f>
        <v>0.22</v>
      </c>
      <c r="AA26" s="192"/>
      <c r="AB26" s="192"/>
      <c r="AC26" s="14" t="str">
        <f t="shared" si="1"/>
        <v>Mayor</v>
      </c>
      <c r="AD26" s="14">
        <f t="shared" ref="AD26:AD29" si="8">IF(Q26="Probabilidad",(($M$25-0)),IF(Q26="Impacto",($M$25-($M$25*T26))))</f>
        <v>0.8</v>
      </c>
      <c r="AE26" s="192"/>
      <c r="AF26" s="192"/>
      <c r="AG26" s="201"/>
      <c r="AH26" s="201"/>
      <c r="AI26" s="201"/>
      <c r="AJ26" s="201"/>
      <c r="AK26" s="201"/>
      <c r="AL26" s="201"/>
      <c r="AM26" s="198"/>
      <c r="AN26" s="186"/>
    </row>
    <row r="27" spans="1:40" ht="75.75" customHeight="1">
      <c r="A27" s="186"/>
      <c r="B27" s="201"/>
      <c r="C27" s="186"/>
      <c r="D27" s="204"/>
      <c r="E27" s="186"/>
      <c r="F27" s="186"/>
      <c r="G27" s="186"/>
      <c r="H27" s="186"/>
      <c r="I27" s="194"/>
      <c r="J27" s="195"/>
      <c r="K27" s="186"/>
      <c r="L27" s="196"/>
      <c r="M27" s="196"/>
      <c r="N27" s="186"/>
      <c r="O27" s="12">
        <v>3</v>
      </c>
      <c r="P27" s="17" t="s">
        <v>99</v>
      </c>
      <c r="Q27" s="12" t="str">
        <f t="shared" si="0"/>
        <v>Probabilidad</v>
      </c>
      <c r="R27" s="12" t="s">
        <v>54</v>
      </c>
      <c r="S27" s="12" t="s">
        <v>55</v>
      </c>
      <c r="T27" s="14">
        <f>VLOOKUP(R27&amp;S27,[27]Hoja1!$Q$4:$R$9,2,0)</f>
        <v>0.45</v>
      </c>
      <c r="U27" s="12" t="s">
        <v>56</v>
      </c>
      <c r="V27" s="12" t="s">
        <v>57</v>
      </c>
      <c r="W27" s="12" t="s">
        <v>58</v>
      </c>
      <c r="X27" s="14">
        <f t="shared" si="7"/>
        <v>0.18000000000000002</v>
      </c>
      <c r="Y27" s="14" t="str">
        <f>IF(Z27&lt;=20%,'[27]Tabla probabilidad'!$B$5,IF(Z27&lt;=40%,'[27]Tabla probabilidad'!$B$6,IF(Z27&lt;=60%,'[27]Tabla probabilidad'!$B$7,IF(Z27&lt;=80%,'[27]Tabla probabilidad'!$B$8,IF(Z27&lt;=100%,'[27]Tabla probabilidad'!$B$9)))))</f>
        <v>Baja</v>
      </c>
      <c r="Z27" s="14">
        <f>IF(R27="Preventivo",(J25-(J25*T27)),IF(R27="Detectivo",(J25-(J25*T27)),IF(R27="Correctivo",(J25))))</f>
        <v>0.22</v>
      </c>
      <c r="AA27" s="192"/>
      <c r="AB27" s="192"/>
      <c r="AC27" s="14" t="str">
        <f t="shared" si="1"/>
        <v>Mayor</v>
      </c>
      <c r="AD27" s="14">
        <f t="shared" si="8"/>
        <v>0.8</v>
      </c>
      <c r="AE27" s="192"/>
      <c r="AF27" s="192"/>
      <c r="AG27" s="201"/>
      <c r="AH27" s="201"/>
      <c r="AI27" s="201"/>
      <c r="AJ27" s="201"/>
      <c r="AK27" s="201"/>
      <c r="AL27" s="201"/>
      <c r="AM27" s="198"/>
      <c r="AN27" s="186"/>
    </row>
    <row r="28" spans="1:40" ht="72" customHeight="1" thickBot="1">
      <c r="A28" s="186"/>
      <c r="B28" s="201"/>
      <c r="C28" s="186"/>
      <c r="D28" s="204"/>
      <c r="E28" s="186"/>
      <c r="F28" s="186"/>
      <c r="G28" s="186"/>
      <c r="H28" s="186"/>
      <c r="I28" s="194"/>
      <c r="J28" s="195"/>
      <c r="K28" s="186"/>
      <c r="L28" s="196"/>
      <c r="M28" s="196"/>
      <c r="N28" s="186"/>
      <c r="O28" s="12">
        <v>4</v>
      </c>
      <c r="P28" s="21"/>
      <c r="Q28" s="12" t="str">
        <f t="shared" si="0"/>
        <v>Probabilidad</v>
      </c>
      <c r="R28" s="12" t="s">
        <v>100</v>
      </c>
      <c r="S28" s="12" t="s">
        <v>55</v>
      </c>
      <c r="T28" s="14">
        <f>VLOOKUP(R28&amp;S28,[27]Hoja1!$Q$4:$R$9,2,0)</f>
        <v>0.35</v>
      </c>
      <c r="U28" s="12" t="s">
        <v>56</v>
      </c>
      <c r="V28" s="12" t="s">
        <v>57</v>
      </c>
      <c r="W28" s="12" t="s">
        <v>58</v>
      </c>
      <c r="X28" s="14">
        <f t="shared" si="7"/>
        <v>0.13999999999999999</v>
      </c>
      <c r="Y28" s="14" t="str">
        <f>IF(Z28&lt;=20%,'[27]Tabla probabilidad'!$B$5,IF(Z28&lt;=40%,'[27]Tabla probabilidad'!$B$6,IF(Z28&lt;=60%,'[27]Tabla probabilidad'!$B$7,IF(Z28&lt;=80%,'[27]Tabla probabilidad'!$B$8,IF(Z28&lt;=100%,'[27]Tabla probabilidad'!$B$9)))))</f>
        <v>Baja</v>
      </c>
      <c r="Z28" s="14">
        <f>IF(R28="Preventivo",(J25-(J25*T28)),IF(R28="Detectivo",(J25-(J25*T28)),IF(R28="Correctivo",(J25))))</f>
        <v>0.26</v>
      </c>
      <c r="AA28" s="192"/>
      <c r="AB28" s="192"/>
      <c r="AC28" s="14" t="str">
        <f t="shared" si="1"/>
        <v>Mayor</v>
      </c>
      <c r="AD28" s="14">
        <f t="shared" si="8"/>
        <v>0.8</v>
      </c>
      <c r="AE28" s="192"/>
      <c r="AF28" s="192"/>
      <c r="AG28" s="201"/>
      <c r="AH28" s="201"/>
      <c r="AI28" s="201"/>
      <c r="AJ28" s="201"/>
      <c r="AK28" s="201"/>
      <c r="AL28" s="201"/>
      <c r="AM28" s="198"/>
      <c r="AN28" s="186"/>
    </row>
    <row r="29" spans="1:40" ht="74.25" customHeight="1" thickBot="1">
      <c r="A29" s="186"/>
      <c r="B29" s="202"/>
      <c r="C29" s="186"/>
      <c r="D29" s="205"/>
      <c r="E29" s="186"/>
      <c r="F29" s="186"/>
      <c r="G29" s="186"/>
      <c r="H29" s="186"/>
      <c r="I29" s="194"/>
      <c r="J29" s="195"/>
      <c r="K29" s="186"/>
      <c r="L29" s="196"/>
      <c r="M29" s="196"/>
      <c r="N29" s="186"/>
      <c r="O29" s="12">
        <v>5</v>
      </c>
      <c r="P29" s="20"/>
      <c r="Q29" s="12" t="str">
        <f t="shared" si="0"/>
        <v>Probabilidad</v>
      </c>
      <c r="R29" s="12" t="s">
        <v>100</v>
      </c>
      <c r="S29" s="12" t="s">
        <v>55</v>
      </c>
      <c r="T29" s="14">
        <f>VLOOKUP(R29&amp;S29,[27]Hoja1!$Q$4:$R$9,2,0)</f>
        <v>0.35</v>
      </c>
      <c r="U29" s="12" t="s">
        <v>56</v>
      </c>
      <c r="V29" s="12" t="s">
        <v>57</v>
      </c>
      <c r="W29" s="12" t="s">
        <v>58</v>
      </c>
      <c r="X29" s="14">
        <f t="shared" si="7"/>
        <v>0.13999999999999999</v>
      </c>
      <c r="Y29" s="14" t="str">
        <f>IF(Z29&lt;=20%,'[27]Tabla probabilidad'!$B$5,IF(Z29&lt;=40%,'[27]Tabla probabilidad'!$B$6,IF(Z29&lt;=60%,'[27]Tabla probabilidad'!$B$7,IF(Z29&lt;=80%,'[27]Tabla probabilidad'!$B$8,IF(Z29&lt;=100%,'[27]Tabla probabilidad'!$B$9)))))</f>
        <v>Baja</v>
      </c>
      <c r="Z29" s="14">
        <f>IF(R29="Preventivo",(J25-(J25*T29)),IF(R29="Detectivo",(J25-(J25*T29)),IF(R29="Correctivo",(J25))))</f>
        <v>0.26</v>
      </c>
      <c r="AA29" s="193"/>
      <c r="AB29" s="193"/>
      <c r="AC29" s="14" t="str">
        <f t="shared" si="1"/>
        <v>Mayor</v>
      </c>
      <c r="AD29" s="14">
        <f t="shared" si="8"/>
        <v>0.8</v>
      </c>
      <c r="AE29" s="193"/>
      <c r="AF29" s="193"/>
      <c r="AG29" s="202"/>
      <c r="AH29" s="202"/>
      <c r="AI29" s="202"/>
      <c r="AJ29" s="202"/>
      <c r="AK29" s="202"/>
      <c r="AL29" s="202"/>
      <c r="AM29" s="199"/>
      <c r="AN29" s="186"/>
    </row>
    <row r="30" spans="1:40" ht="48" customHeight="1">
      <c r="A30" s="186">
        <v>4</v>
      </c>
      <c r="B30" s="200" t="s">
        <v>457</v>
      </c>
      <c r="C30" s="186" t="s">
        <v>101</v>
      </c>
      <c r="D30" s="203" t="s">
        <v>102</v>
      </c>
      <c r="E30" s="186" t="s">
        <v>103</v>
      </c>
      <c r="F30" s="186" t="s">
        <v>104</v>
      </c>
      <c r="G30" s="186" t="s">
        <v>105</v>
      </c>
      <c r="H30" s="186">
        <v>10000</v>
      </c>
      <c r="I30" s="194" t="str">
        <f>IF(H30&lt;=2,'[27]Tabla probabilidad'!$B$5,IF(H30&lt;=24,'[27]Tabla probabilidad'!$B$6,IF(H30&lt;=500,'[27]Tabla probabilidad'!$B$7,IF(H30&lt;=5000,'[27]Tabla probabilidad'!$B$8,IF(H30&gt;5000,'[27]Tabla probabilidad'!$B$9)))))</f>
        <v>Muy Alta</v>
      </c>
      <c r="J30" s="195">
        <f>IF(H30&lt;=2,'[27]Tabla probabilidad'!$D$5,IF(H30&lt;=24,'[27]Tabla probabilidad'!$D$6,IF(H30&lt;=500,'[27]Tabla probabilidad'!$D$7,IF(H30&lt;=5000,'[27]Tabla probabilidad'!$D$8,IF(H30&gt;5000,'[27]Tabla probabilidad'!$D$9)))))</f>
        <v>1</v>
      </c>
      <c r="K30" s="186" t="s">
        <v>106</v>
      </c>
      <c r="L30" s="18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18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186" t="str">
        <f>VLOOKUP((I30&amp;L30),[27]Hoja1!$B$4:$C$28,2,0)</f>
        <v xml:space="preserve">Alto </v>
      </c>
      <c r="O30" s="12">
        <v>1</v>
      </c>
      <c r="P30" s="17" t="s">
        <v>107</v>
      </c>
      <c r="Q30" s="12" t="str">
        <f t="shared" si="0"/>
        <v>Probabilidad</v>
      </c>
      <c r="R30" s="12" t="s">
        <v>54</v>
      </c>
      <c r="S30" s="12" t="s">
        <v>55</v>
      </c>
      <c r="T30" s="14">
        <f>VLOOKUP(R30&amp;S30,[27]Hoja1!$Q$4:$R$9,2,0)</f>
        <v>0.45</v>
      </c>
      <c r="U30" s="12" t="s">
        <v>56</v>
      </c>
      <c r="V30" s="12" t="s">
        <v>57</v>
      </c>
      <c r="W30" s="12" t="s">
        <v>58</v>
      </c>
      <c r="X30" s="14">
        <f>IF(Q30="Probabilidad",($J$30*T30),IF(Q30="Impacto"," "))</f>
        <v>0.45</v>
      </c>
      <c r="Y30" s="14" t="str">
        <f>IF(Z30&lt;=20%,'[27]Tabla probabilidad'!$B$5,IF(Z30&lt;=40%,'[27]Tabla probabilidad'!$B$6,IF(Z30&lt;=60%,'[27]Tabla probabilidad'!$B$7,IF(Z30&lt;=80%,'[27]Tabla probabilidad'!$B$8,IF(Z30&lt;=100%,'[27]Tabla probabilidad'!$B$9)))))</f>
        <v>Media</v>
      </c>
      <c r="Z30" s="14">
        <f>IF(R30="Preventivo",(J30-(J30*T30)),IF(R30="Detectivo",(J30-(J30*T30)),IF(R30="Correctivo",(J30))))</f>
        <v>0.55000000000000004</v>
      </c>
      <c r="AA30" s="191" t="str">
        <f>IF(AB30&lt;=20%,'[27]Tabla probabilidad'!$B$5,IF(AB30&lt;=40%,'[27]Tabla probabilidad'!$B$6,IF(AB30&lt;=60%,'[27]Tabla probabilidad'!$B$7,IF(AB30&lt;=80%,'[27]Tabla probabilidad'!$B$8,IF(AB30&lt;=100%,'[27]Tabla probabilidad'!$B$9)))))</f>
        <v>Media</v>
      </c>
      <c r="AB30" s="191">
        <f>AVERAGE(Z30:Z34)</f>
        <v>0.55000000000000004</v>
      </c>
      <c r="AC30" s="14" t="str">
        <f t="shared" si="1"/>
        <v>Moderado</v>
      </c>
      <c r="AD30" s="14">
        <f>IF(Q30="Probabilidad",(($M$30-0)),IF(Q30="Impacto",($M$30-($M$30*T30))))</f>
        <v>0.6</v>
      </c>
      <c r="AE30" s="191" t="str">
        <f>IF(AF30&lt;=20%,"Leve",IF(AF30&lt;=40%,"Menor",IF(AF30&lt;=60%,"Moderado",IF(AF30&lt;=80%,"Mayor",IF(AF30&lt;=100%,"Catastrófico")))))</f>
        <v>Moderado</v>
      </c>
      <c r="AF30" s="191">
        <f>AVERAGE(AD30:AD34)</f>
        <v>0.6</v>
      </c>
      <c r="AG30" s="200" t="str">
        <f>VLOOKUP(AA30&amp;AE30,[27]Hoja1!$B$4:$C$28,2,0)</f>
        <v>Moderado</v>
      </c>
      <c r="AH30" s="200" t="s">
        <v>84</v>
      </c>
      <c r="AI30" s="200" t="s">
        <v>108</v>
      </c>
      <c r="AJ30" s="200" t="s">
        <v>61</v>
      </c>
      <c r="AK30" s="206">
        <v>44926</v>
      </c>
      <c r="AL30" s="206">
        <v>44926</v>
      </c>
      <c r="AM30" s="197" t="s">
        <v>74</v>
      </c>
      <c r="AN30" s="186" t="s">
        <v>63</v>
      </c>
    </row>
    <row r="31" spans="1:40" ht="55.5" customHeight="1">
      <c r="A31" s="186"/>
      <c r="B31" s="201"/>
      <c r="C31" s="186"/>
      <c r="D31" s="204"/>
      <c r="E31" s="186"/>
      <c r="F31" s="186"/>
      <c r="G31" s="186"/>
      <c r="H31" s="186"/>
      <c r="I31" s="194"/>
      <c r="J31" s="195"/>
      <c r="K31" s="186"/>
      <c r="L31" s="196"/>
      <c r="M31" s="196"/>
      <c r="N31" s="186"/>
      <c r="O31" s="12">
        <v>2</v>
      </c>
      <c r="P31" s="17" t="s">
        <v>109</v>
      </c>
      <c r="Q31" s="12" t="str">
        <f t="shared" si="0"/>
        <v>Probabilidad</v>
      </c>
      <c r="R31" s="12" t="s">
        <v>54</v>
      </c>
      <c r="S31" s="12" t="s">
        <v>55</v>
      </c>
      <c r="T31" s="14">
        <f>VLOOKUP(R31&amp;S31,[27]Hoja1!$Q$4:$R$9,2,0)</f>
        <v>0.45</v>
      </c>
      <c r="U31" s="12" t="s">
        <v>56</v>
      </c>
      <c r="V31" s="12" t="s">
        <v>57</v>
      </c>
      <c r="W31" s="12" t="s">
        <v>58</v>
      </c>
      <c r="X31" s="14">
        <f t="shared" ref="X31:X34" si="9">IF(Q31="Probabilidad",($J$30*T31),IF(Q31="Impacto"," "))</f>
        <v>0.45</v>
      </c>
      <c r="Y31" s="14" t="str">
        <f>IF(Z31&lt;=20%,'[27]Tabla probabilidad'!$B$5,IF(Z31&lt;=40%,'[27]Tabla probabilidad'!$B$6,IF(Z31&lt;=60%,'[27]Tabla probabilidad'!$B$7,IF(Z31&lt;=80%,'[27]Tabla probabilidad'!$B$8,IF(Z31&lt;=100%,'[27]Tabla probabilidad'!$B$9)))))</f>
        <v>Media</v>
      </c>
      <c r="Z31" s="14">
        <f>IF(R31="Preventivo",(J30-(J30*T31)),IF(R31="Detectivo",(J30-(J30*T31)),IF(R31="Correctivo",(J30))))</f>
        <v>0.55000000000000004</v>
      </c>
      <c r="AA31" s="192"/>
      <c r="AB31" s="192"/>
      <c r="AC31" s="14" t="str">
        <f t="shared" si="1"/>
        <v>Moderado</v>
      </c>
      <c r="AD31" s="14">
        <f t="shared" ref="AD31:AD34" si="10">IF(Q31="Probabilidad",(($M$30-0)),IF(Q31="Impacto",($M$30-($M$30*T31))))</f>
        <v>0.6</v>
      </c>
      <c r="AE31" s="192"/>
      <c r="AF31" s="192"/>
      <c r="AG31" s="201"/>
      <c r="AH31" s="201"/>
      <c r="AI31" s="201"/>
      <c r="AJ31" s="201"/>
      <c r="AK31" s="201"/>
      <c r="AL31" s="201"/>
      <c r="AM31" s="198"/>
      <c r="AN31" s="186"/>
    </row>
    <row r="32" spans="1:40" ht="42" customHeight="1">
      <c r="A32" s="186"/>
      <c r="B32" s="201"/>
      <c r="C32" s="186"/>
      <c r="D32" s="204"/>
      <c r="E32" s="186"/>
      <c r="F32" s="186"/>
      <c r="G32" s="186"/>
      <c r="H32" s="186"/>
      <c r="I32" s="194"/>
      <c r="J32" s="195"/>
      <c r="K32" s="186"/>
      <c r="L32" s="196"/>
      <c r="M32" s="196"/>
      <c r="N32" s="186"/>
      <c r="O32" s="12">
        <v>3</v>
      </c>
      <c r="P32" s="17" t="s">
        <v>110</v>
      </c>
      <c r="Q32" s="12" t="str">
        <f t="shared" si="0"/>
        <v>Probabilidad</v>
      </c>
      <c r="R32" s="12" t="s">
        <v>54</v>
      </c>
      <c r="S32" s="12" t="s">
        <v>55</v>
      </c>
      <c r="T32" s="14">
        <f>VLOOKUP(R32&amp;S32,[27]Hoja1!$Q$4:$R$9,2,0)</f>
        <v>0.45</v>
      </c>
      <c r="U32" s="12" t="s">
        <v>56</v>
      </c>
      <c r="V32" s="12" t="s">
        <v>57</v>
      </c>
      <c r="W32" s="12" t="s">
        <v>58</v>
      </c>
      <c r="X32" s="14">
        <f t="shared" si="9"/>
        <v>0.45</v>
      </c>
      <c r="Y32" s="14" t="str">
        <f>IF(Z32&lt;=20%,'[27]Tabla probabilidad'!$B$5,IF(Z32&lt;=40%,'[27]Tabla probabilidad'!$B$6,IF(Z32&lt;=60%,'[27]Tabla probabilidad'!$B$7,IF(Z32&lt;=80%,'[27]Tabla probabilidad'!$B$8,IF(Z32&lt;=100%,'[27]Tabla probabilidad'!$B$9)))))</f>
        <v>Media</v>
      </c>
      <c r="Z32" s="14">
        <f>IF(R32="Preventivo",(J30-(J30*T32)),IF(R32="Detectivo",(J30-(J30*T32)),IF(R32="Correctivo",(J30))))</f>
        <v>0.55000000000000004</v>
      </c>
      <c r="AA32" s="192"/>
      <c r="AB32" s="192"/>
      <c r="AC32" s="14" t="str">
        <f t="shared" si="1"/>
        <v>Moderado</v>
      </c>
      <c r="AD32" s="14">
        <f t="shared" si="10"/>
        <v>0.6</v>
      </c>
      <c r="AE32" s="192"/>
      <c r="AF32" s="192"/>
      <c r="AG32" s="201"/>
      <c r="AH32" s="201"/>
      <c r="AI32" s="201"/>
      <c r="AJ32" s="201"/>
      <c r="AK32" s="201"/>
      <c r="AL32" s="201"/>
      <c r="AM32" s="198"/>
      <c r="AN32" s="186"/>
    </row>
    <row r="33" spans="1:40" ht="96.75" customHeight="1" thickBot="1">
      <c r="A33" s="186"/>
      <c r="B33" s="201"/>
      <c r="C33" s="186"/>
      <c r="D33" s="204"/>
      <c r="E33" s="186"/>
      <c r="F33" s="186"/>
      <c r="G33" s="186"/>
      <c r="H33" s="186"/>
      <c r="I33" s="194"/>
      <c r="J33" s="195"/>
      <c r="K33" s="186"/>
      <c r="L33" s="196"/>
      <c r="M33" s="196"/>
      <c r="N33" s="186"/>
      <c r="O33" s="12">
        <v>4</v>
      </c>
      <c r="P33" s="21" t="s">
        <v>111</v>
      </c>
      <c r="Q33" s="12" t="str">
        <f t="shared" si="0"/>
        <v>Probabilidad</v>
      </c>
      <c r="R33" s="12" t="s">
        <v>54</v>
      </c>
      <c r="S33" s="12" t="s">
        <v>55</v>
      </c>
      <c r="T33" s="14">
        <f>VLOOKUP(R33&amp;S33,[27]Hoja1!$Q$4:$R$9,2,0)</f>
        <v>0.45</v>
      </c>
      <c r="U33" s="12" t="s">
        <v>56</v>
      </c>
      <c r="V33" s="12" t="s">
        <v>57</v>
      </c>
      <c r="W33" s="12" t="s">
        <v>58</v>
      </c>
      <c r="X33" s="14">
        <f t="shared" si="9"/>
        <v>0.45</v>
      </c>
      <c r="Y33" s="14" t="str">
        <f>IF(Z33&lt;=20%,'[27]Tabla probabilidad'!$B$5,IF(Z33&lt;=40%,'[27]Tabla probabilidad'!$B$6,IF(Z33&lt;=60%,'[27]Tabla probabilidad'!$B$7,IF(Z33&lt;=80%,'[27]Tabla probabilidad'!$B$8,IF(Z33&lt;=100%,'[27]Tabla probabilidad'!$B$9)))))</f>
        <v>Media</v>
      </c>
      <c r="Z33" s="14">
        <f>IF(R33="Preventivo",(J30-(J30*T33)),IF(R33="Detectivo",(J30-(J30*T33)),IF(R33="Correctivo",(J30))))</f>
        <v>0.55000000000000004</v>
      </c>
      <c r="AA33" s="192"/>
      <c r="AB33" s="192"/>
      <c r="AC33" s="14" t="str">
        <f t="shared" si="1"/>
        <v>Moderado</v>
      </c>
      <c r="AD33" s="14">
        <f t="shared" si="10"/>
        <v>0.6</v>
      </c>
      <c r="AE33" s="192"/>
      <c r="AF33" s="192"/>
      <c r="AG33" s="201"/>
      <c r="AH33" s="201"/>
      <c r="AI33" s="201"/>
      <c r="AJ33" s="201"/>
      <c r="AK33" s="201"/>
      <c r="AL33" s="201"/>
      <c r="AM33" s="198"/>
      <c r="AN33" s="186"/>
    </row>
    <row r="34" spans="1:40" ht="104.25" customHeight="1">
      <c r="A34" s="200"/>
      <c r="B34" s="202"/>
      <c r="C34" s="186"/>
      <c r="D34" s="204"/>
      <c r="E34" s="200"/>
      <c r="F34" s="200"/>
      <c r="G34" s="186"/>
      <c r="H34" s="200"/>
      <c r="I34" s="207"/>
      <c r="J34" s="191"/>
      <c r="K34" s="186"/>
      <c r="L34" s="196"/>
      <c r="M34" s="196"/>
      <c r="N34" s="200"/>
      <c r="O34" s="22">
        <v>5</v>
      </c>
      <c r="P34" s="23" t="s">
        <v>112</v>
      </c>
      <c r="Q34" s="12" t="str">
        <f t="shared" si="0"/>
        <v>Probabilidad</v>
      </c>
      <c r="R34" s="12" t="s">
        <v>54</v>
      </c>
      <c r="S34" s="12" t="s">
        <v>55</v>
      </c>
      <c r="T34" s="14">
        <f>VLOOKUP(R34&amp;S34,[27]Hoja1!$Q$4:$R$9,2,0)</f>
        <v>0.45</v>
      </c>
      <c r="U34" s="12" t="s">
        <v>56</v>
      </c>
      <c r="V34" s="12" t="s">
        <v>57</v>
      </c>
      <c r="W34" s="12" t="s">
        <v>58</v>
      </c>
      <c r="X34" s="24">
        <f t="shared" si="9"/>
        <v>0.45</v>
      </c>
      <c r="Y34" s="24" t="str">
        <f>IF(Z34&lt;=20%,'[27]Tabla probabilidad'!$B$5,IF(Z34&lt;=40%,'[27]Tabla probabilidad'!$B$6,IF(Z34&lt;=60%,'[27]Tabla probabilidad'!$B$7,IF(Z34&lt;=80%,'[27]Tabla probabilidad'!$B$8,IF(Z34&lt;=100%,'[27]Tabla probabilidad'!$B$9)))))</f>
        <v>Media</v>
      </c>
      <c r="Z34" s="24">
        <f>IF(R34="Preventivo",(J30-(J30*T34)),IF(R34="Detectivo",(J30-(J30*T34)),IF(R34="Correctivo",(J30))))</f>
        <v>0.55000000000000004</v>
      </c>
      <c r="AA34" s="193"/>
      <c r="AB34" s="192"/>
      <c r="AC34" s="24" t="str">
        <f t="shared" si="1"/>
        <v>Moderado</v>
      </c>
      <c r="AD34" s="24">
        <f t="shared" si="10"/>
        <v>0.6</v>
      </c>
      <c r="AE34" s="192"/>
      <c r="AF34" s="192"/>
      <c r="AG34" s="201"/>
      <c r="AH34" s="201"/>
      <c r="AI34" s="201"/>
      <c r="AJ34" s="202"/>
      <c r="AK34" s="202"/>
      <c r="AL34" s="202"/>
      <c r="AM34" s="199"/>
      <c r="AN34" s="200"/>
    </row>
    <row r="35" spans="1:40" ht="90" customHeight="1">
      <c r="A35" s="186">
        <v>5</v>
      </c>
      <c r="B35" s="200" t="s">
        <v>113</v>
      </c>
      <c r="C35" s="186" t="s">
        <v>114</v>
      </c>
      <c r="D35" s="190" t="s">
        <v>115</v>
      </c>
      <c r="E35" s="186" t="s">
        <v>116</v>
      </c>
      <c r="F35" s="186" t="s">
        <v>117</v>
      </c>
      <c r="G35" s="186" t="s">
        <v>118</v>
      </c>
      <c r="H35" s="186">
        <v>120</v>
      </c>
      <c r="I35" s="194" t="str">
        <f>IF(H35&lt;=2,'[27]Tabla probabilidad'!$B$5,IF(H35&lt;=24,'[27]Tabla probabilidad'!$B$6,IF(H35&lt;=500,'[27]Tabla probabilidad'!$B$7,IF(H35&lt;=5000,'[27]Tabla probabilidad'!$B$8,IF(H35&gt;5000,'[27]Tabla probabilidad'!$B$9)))))</f>
        <v>Media</v>
      </c>
      <c r="J35" s="195">
        <f>IF(H35&lt;=2,'[27]Tabla probabilidad'!$D$5,IF(H35&lt;=24,'[27]Tabla probabilidad'!$D$6,IF(H35&lt;=500,'[27]Tabla probabilidad'!$D$7,IF(H35&lt;=5000,'[27]Tabla probabilidad'!$D$8,IF(H35&gt;5000,'[27]Tabla probabilidad'!$D$9)))))</f>
        <v>0.6</v>
      </c>
      <c r="K35" s="186" t="s">
        <v>119</v>
      </c>
      <c r="L35" s="18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18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186" t="str">
        <f>VLOOKUP((I35&amp;L35),[27]Hoja1!$B$4:$C$28,2,0)</f>
        <v>Moderado</v>
      </c>
      <c r="O35" s="12">
        <v>1</v>
      </c>
      <c r="P35" s="25" t="s">
        <v>120</v>
      </c>
      <c r="Q35" s="12" t="str">
        <f t="shared" si="0"/>
        <v>Probabilidad</v>
      </c>
      <c r="R35" s="12" t="s">
        <v>54</v>
      </c>
      <c r="S35" s="12" t="s">
        <v>55</v>
      </c>
      <c r="T35" s="14">
        <f>VLOOKUP(R35&amp;S35,[27]Hoja1!$Q$4:$R$9,2,0)</f>
        <v>0.45</v>
      </c>
      <c r="U35" s="12" t="s">
        <v>56</v>
      </c>
      <c r="V35" s="12" t="s">
        <v>57</v>
      </c>
      <c r="W35" s="12" t="s">
        <v>58</v>
      </c>
      <c r="X35" s="14">
        <f>IF(Q35="Probabilidad",($J$35*T35),IF(Q35="Impacto"," "))</f>
        <v>0.27</v>
      </c>
      <c r="Y35" s="14" t="str">
        <f>IF(Z35&lt;=20%,'[27]Tabla probabilidad'!$B$5,IF(Z35&lt;=40%,'[27]Tabla probabilidad'!$B$6,IF(Z35&lt;=60%,'[27]Tabla probabilidad'!$B$7,IF(Z35&lt;=80%,'[27]Tabla probabilidad'!$B$8,IF(Z35&lt;=100%,'[27]Tabla probabilidad'!$B$9)))))</f>
        <v>Baja</v>
      </c>
      <c r="Z35" s="14">
        <f>IF(R35="Preventivo",(J35-(J35*T35)),IF(R35="Detectivo",(J35-(J35*T35)),IF(R35="Correctivo",(J35))))</f>
        <v>0.32999999999999996</v>
      </c>
      <c r="AA35" s="191" t="str">
        <f>IF(AB35&lt;=20%,'[27]Tabla probabilidad'!$B$5,IF(AB35&lt;=40%,'[27]Tabla probabilidad'!$B$6,IF(AB35&lt;=60%,'[27]Tabla probabilidad'!$B$7,IF(AB35&lt;=80%,'[27]Tabla probabilidad'!$B$8,IF(AB35&lt;=100%,'[27]Tabla probabilidad'!$B$9)))))</f>
        <v>Baja</v>
      </c>
      <c r="AB35" s="191">
        <f>AVERAGE(Z35:Z39)</f>
        <v>0.32999999999999996</v>
      </c>
      <c r="AC35" s="14" t="str">
        <f t="shared" si="1"/>
        <v>Moderado</v>
      </c>
      <c r="AD35" s="14">
        <f>IF(Q35="Probabilidad",(($M$35-0)),IF(Q35="Impacto",($M$35-($M$35*T35))))</f>
        <v>0.6</v>
      </c>
      <c r="AE35" s="191" t="str">
        <f>IF(AF35&lt;=20%,"Leve",IF(AF35&lt;=40%,"Menor",IF(AF35&lt;=60%,"Moderado",IF(AF35&lt;=80%,"Mayor",IF(AF35&lt;=100%,"Catastrófico")))))</f>
        <v>Moderado</v>
      </c>
      <c r="AF35" s="191">
        <f>AVERAGE(AD35:AD39)</f>
        <v>0.6</v>
      </c>
      <c r="AG35" s="200" t="str">
        <f>VLOOKUP(AA35&amp;AE35,[27]Hoja1!$B$4:$C$28,2,0)</f>
        <v>Moderado</v>
      </c>
      <c r="AH35" s="200" t="s">
        <v>84</v>
      </c>
      <c r="AI35" s="208" t="s">
        <v>121</v>
      </c>
      <c r="AJ35" s="200" t="s">
        <v>61</v>
      </c>
      <c r="AK35" s="206">
        <v>44926</v>
      </c>
      <c r="AL35" s="206">
        <v>44926</v>
      </c>
      <c r="AM35" s="197" t="s">
        <v>74</v>
      </c>
      <c r="AN35" s="186" t="s">
        <v>63</v>
      </c>
    </row>
    <row r="36" spans="1:40" ht="84.75" customHeight="1">
      <c r="A36" s="186"/>
      <c r="B36" s="201"/>
      <c r="C36" s="186"/>
      <c r="D36" s="190"/>
      <c r="E36" s="186"/>
      <c r="F36" s="186"/>
      <c r="G36" s="186"/>
      <c r="H36" s="186"/>
      <c r="I36" s="194"/>
      <c r="J36" s="195"/>
      <c r="K36" s="186"/>
      <c r="L36" s="196"/>
      <c r="M36" s="196"/>
      <c r="N36" s="186"/>
      <c r="O36" s="12">
        <v>2</v>
      </c>
      <c r="P36" s="25"/>
      <c r="Q36" s="12"/>
      <c r="R36" s="12"/>
      <c r="S36" s="12"/>
      <c r="T36" s="14"/>
      <c r="U36" s="12"/>
      <c r="V36" s="12"/>
      <c r="W36" s="12"/>
      <c r="X36" s="14" t="b">
        <f t="shared" ref="X36:X39" si="11">IF(Q36="Probabilidad",($J$35*T36),IF(Q36="Impacto"," "))</f>
        <v>0</v>
      </c>
      <c r="Y36" s="14" t="b">
        <f>IF(Z36&lt;=20%,'[27]Tabla probabilidad'!$B$5,IF(Z36&lt;=40%,'[27]Tabla probabilidad'!$B$6,IF(Z36&lt;=60%,'[27]Tabla probabilidad'!$B$7,IF(Z36&lt;=80%,'[27]Tabla probabilidad'!$B$8,IF(Z36&lt;=100%,'[27]Tabla probabilidad'!$B$9)))))</f>
        <v>0</v>
      </c>
      <c r="Z36" s="14" t="b">
        <f>IF(R36="Preventivo",(J35-(J35*T36)),IF(R36="Detectivo",(J35-(J35*T36)),IF(R36="Correctivo",(J35))))</f>
        <v>0</v>
      </c>
      <c r="AA36" s="192"/>
      <c r="AB36" s="192"/>
      <c r="AC36" s="14" t="b">
        <f t="shared" si="1"/>
        <v>0</v>
      </c>
      <c r="AD36" s="14" t="b">
        <f t="shared" ref="AD36:AD39" si="12">IF(Q36="Probabilidad",(($M$35-0)),IF(Q36="Impacto",($M$35-($M$35*T36))))</f>
        <v>0</v>
      </c>
      <c r="AE36" s="192"/>
      <c r="AF36" s="192"/>
      <c r="AG36" s="201"/>
      <c r="AH36" s="201"/>
      <c r="AI36" s="209"/>
      <c r="AJ36" s="201"/>
      <c r="AK36" s="201"/>
      <c r="AL36" s="201"/>
      <c r="AM36" s="198"/>
      <c r="AN36" s="186"/>
    </row>
    <row r="37" spans="1:40">
      <c r="A37" s="186"/>
      <c r="B37" s="201"/>
      <c r="C37" s="186"/>
      <c r="D37" s="190"/>
      <c r="E37" s="186"/>
      <c r="F37" s="186"/>
      <c r="G37" s="186"/>
      <c r="H37" s="186"/>
      <c r="I37" s="194"/>
      <c r="J37" s="195"/>
      <c r="K37" s="186"/>
      <c r="L37" s="196"/>
      <c r="M37" s="196"/>
      <c r="N37" s="186"/>
      <c r="O37" s="12">
        <v>3</v>
      </c>
      <c r="P37" s="25"/>
      <c r="Q37" s="12"/>
      <c r="R37" s="12"/>
      <c r="S37" s="12"/>
      <c r="T37" s="14"/>
      <c r="U37" s="12"/>
      <c r="V37" s="12"/>
      <c r="W37" s="12"/>
      <c r="X37" s="14" t="b">
        <f t="shared" si="11"/>
        <v>0</v>
      </c>
      <c r="Y37" s="14" t="b">
        <f>IF(Z37&lt;=20%,'[27]Tabla probabilidad'!$B$5,IF(Z37&lt;=40%,'[27]Tabla probabilidad'!$B$6,IF(Z37&lt;=60%,'[27]Tabla probabilidad'!$B$7,IF(Z37&lt;=80%,'[27]Tabla probabilidad'!$B$8,IF(Z37&lt;=100%,'[27]Tabla probabilidad'!$B$9)))))</f>
        <v>0</v>
      </c>
      <c r="Z37" s="14" t="b">
        <f>IF(R37="Preventivo",(J35-(J35*T37)),IF(R37="Detectivo",(J35-(J35*T37)),IF(R37="Correctivo",(J35))))</f>
        <v>0</v>
      </c>
      <c r="AA37" s="192"/>
      <c r="AB37" s="192"/>
      <c r="AC37" s="14" t="b">
        <f t="shared" si="1"/>
        <v>0</v>
      </c>
      <c r="AD37" s="14" t="b">
        <f t="shared" si="12"/>
        <v>0</v>
      </c>
      <c r="AE37" s="192"/>
      <c r="AF37" s="192"/>
      <c r="AG37" s="201"/>
      <c r="AH37" s="201"/>
      <c r="AI37" s="209"/>
      <c r="AJ37" s="201"/>
      <c r="AK37" s="201"/>
      <c r="AL37" s="201"/>
      <c r="AM37" s="198"/>
      <c r="AN37" s="186"/>
    </row>
    <row r="38" spans="1:40" ht="121.5" customHeight="1">
      <c r="A38" s="186"/>
      <c r="B38" s="201"/>
      <c r="C38" s="186"/>
      <c r="D38" s="190"/>
      <c r="E38" s="186"/>
      <c r="F38" s="186"/>
      <c r="G38" s="186"/>
      <c r="H38" s="186"/>
      <c r="I38" s="194"/>
      <c r="J38" s="195"/>
      <c r="K38" s="186"/>
      <c r="L38" s="196"/>
      <c r="M38" s="196"/>
      <c r="N38" s="186"/>
      <c r="O38" s="12">
        <v>4</v>
      </c>
      <c r="P38" s="26"/>
      <c r="Q38" s="12"/>
      <c r="R38" s="12"/>
      <c r="S38" s="12"/>
      <c r="T38" s="14"/>
      <c r="U38" s="12"/>
      <c r="V38" s="12"/>
      <c r="W38" s="12"/>
      <c r="X38" s="14" t="b">
        <f t="shared" si="11"/>
        <v>0</v>
      </c>
      <c r="Y38" s="14" t="b">
        <f>IF(Z38&lt;=20%,'[27]Tabla probabilidad'!$B$5,IF(Z38&lt;=40%,'[27]Tabla probabilidad'!$B$6,IF(Z38&lt;=60%,'[27]Tabla probabilidad'!$B$7,IF(Z38&lt;=80%,'[27]Tabla probabilidad'!$B$8,IF(Z38&lt;=100%,'[27]Tabla probabilidad'!$B$9)))))</f>
        <v>0</v>
      </c>
      <c r="Z38" s="14" t="b">
        <f>IF(R38="Preventivo",(J35-(J35*T38)),IF(R38="Detectivo",(J35-(J35*T38)),IF(R38="Correctivo",(J35))))</f>
        <v>0</v>
      </c>
      <c r="AA38" s="192"/>
      <c r="AB38" s="192"/>
      <c r="AC38" s="14" t="b">
        <f t="shared" si="1"/>
        <v>0</v>
      </c>
      <c r="AD38" s="14" t="b">
        <f t="shared" si="12"/>
        <v>0</v>
      </c>
      <c r="AE38" s="192"/>
      <c r="AF38" s="192"/>
      <c r="AG38" s="201"/>
      <c r="AH38" s="201"/>
      <c r="AI38" s="209"/>
      <c r="AJ38" s="201"/>
      <c r="AK38" s="201"/>
      <c r="AL38" s="201"/>
      <c r="AM38" s="198"/>
      <c r="AN38" s="186"/>
    </row>
    <row r="39" spans="1:40" ht="162" customHeight="1">
      <c r="A39" s="186"/>
      <c r="B39" s="202"/>
      <c r="C39" s="186"/>
      <c r="D39" s="190"/>
      <c r="E39" s="186"/>
      <c r="F39" s="186"/>
      <c r="G39" s="186"/>
      <c r="H39" s="186"/>
      <c r="I39" s="194"/>
      <c r="J39" s="195"/>
      <c r="K39" s="186"/>
      <c r="L39" s="196"/>
      <c r="M39" s="196"/>
      <c r="N39" s="186"/>
      <c r="O39" s="12">
        <v>5</v>
      </c>
      <c r="P39" s="27"/>
      <c r="Q39" s="12"/>
      <c r="R39" s="12"/>
      <c r="S39" s="12"/>
      <c r="T39" s="14"/>
      <c r="U39" s="12"/>
      <c r="V39" s="12"/>
      <c r="W39" s="12"/>
      <c r="X39" s="14" t="b">
        <f t="shared" si="11"/>
        <v>0</v>
      </c>
      <c r="Y39" s="14" t="b">
        <f>IF(Z39&lt;=20%,'[27]Tabla probabilidad'!$B$5,IF(Z39&lt;=40%,'[27]Tabla probabilidad'!$B$6,IF(Z39&lt;=60%,'[27]Tabla probabilidad'!$B$7,IF(Z39&lt;=80%,'[27]Tabla probabilidad'!$B$8,IF(Z39&lt;=100%,'[27]Tabla probabilidad'!$B$9)))))</f>
        <v>0</v>
      </c>
      <c r="Z39" s="14" t="b">
        <f>IF(R39="Preventivo",(J35-(J35*T39)),IF(R39="Detectivo",(J35-(J35*T39)),IF(R39="Correctivo",(J35))))</f>
        <v>0</v>
      </c>
      <c r="AA39" s="193"/>
      <c r="AB39" s="193"/>
      <c r="AC39" s="14" t="b">
        <f t="shared" si="1"/>
        <v>0</v>
      </c>
      <c r="AD39" s="14" t="b">
        <f t="shared" si="12"/>
        <v>0</v>
      </c>
      <c r="AE39" s="193"/>
      <c r="AF39" s="193"/>
      <c r="AG39" s="202"/>
      <c r="AH39" s="201"/>
      <c r="AI39" s="210"/>
      <c r="AJ39" s="202"/>
      <c r="AK39" s="202"/>
      <c r="AL39" s="202"/>
      <c r="AM39" s="199"/>
      <c r="AN39" s="200"/>
    </row>
    <row r="40" spans="1:40" ht="42.75" customHeight="1">
      <c r="A40" s="186"/>
      <c r="B40" s="200"/>
      <c r="C40" s="186"/>
      <c r="D40" s="190"/>
      <c r="E40" s="186"/>
      <c r="F40" s="186"/>
      <c r="G40" s="186"/>
      <c r="H40" s="186"/>
      <c r="I40" s="194" t="str">
        <f>IF(H40&lt;=2,'[27]Tabla probabilidad'!$B$5,IF(H40&lt;=24,'[27]Tabla probabilidad'!$B$6,IF(H40&lt;=500,'[27]Tabla probabilidad'!$B$7,IF(H40&lt;=5000,'[27]Tabla probabilidad'!$B$8,IF(H40&gt;5000,'[27]Tabla probabilidad'!$B$9)))))</f>
        <v>Muy Baja</v>
      </c>
      <c r="J40" s="195">
        <f>IF(H40&lt;=2,'[27]Tabla probabilidad'!$D$5,IF(H40&lt;=24,'[27]Tabla probabilidad'!$D$6,IF(H40&lt;=500,'[27]Tabla probabilidad'!$D$7,IF(H40&lt;=5000,'[27]Tabla probabilidad'!$D$8,IF(H40&gt;5000,'[27]Tabla probabilidad'!$D$9)))))</f>
        <v>0.2</v>
      </c>
      <c r="K40" s="186"/>
      <c r="L40" s="186"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186"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186" t="e">
        <f>VLOOKUP((I40&amp;L40),[27]Hoja1!$B$4:$C$28,2,0)</f>
        <v>#N/A</v>
      </c>
      <c r="O40" s="12">
        <v>1</v>
      </c>
      <c r="P40" s="25"/>
      <c r="Q40" s="12" t="b">
        <f t="shared" ref="Q40:Q59" si="13">IF(R40="Preventivo","Probabilidad",IF(R40="Detectivo","Probabilidad", IF(R40="Correctivo","Impacto")))</f>
        <v>0</v>
      </c>
      <c r="R40" s="12"/>
      <c r="S40" s="12"/>
      <c r="T40" s="14" t="e">
        <f>VLOOKUP(R40&amp;S40,[27]Hoja1!$Q$4:$R$9,2,0)</f>
        <v>#N/A</v>
      </c>
      <c r="U40" s="12"/>
      <c r="V40" s="12"/>
      <c r="W40" s="12"/>
      <c r="X40" s="14" t="b">
        <f>IF(Q40="Probabilidad",($J$40*T40),IF(Q40="Impacto"," "))</f>
        <v>0</v>
      </c>
      <c r="Y40" s="14" t="b">
        <f>IF(Z40&lt;=20%,'[27]Tabla probabilidad'!$B$5,IF(Z40&lt;=40%,'[27]Tabla probabilidad'!$B$6,IF(Z40&lt;=60%,'[27]Tabla probabilidad'!$B$7,IF(Z40&lt;=80%,'[27]Tabla probabilidad'!$B$8,IF(Z40&lt;=100%,'[27]Tabla probabilidad'!$B$9)))))</f>
        <v>0</v>
      </c>
      <c r="Z40" s="14" t="b">
        <f>IF(R40="Preventivo",(J40-(J40*T40)),IF(R40="Detectivo",(J40-(J40*T40)),IF(R40="Correctivo",(J40))))</f>
        <v>0</v>
      </c>
      <c r="AA40" s="191" t="e">
        <f>IF(AB40&lt;=20%,'[27]Tabla probabilidad'!$B$5,IF(AB40&lt;=40%,'[27]Tabla probabilidad'!$B$6,IF(AB40&lt;=60%,'[27]Tabla probabilidad'!$B$7,IF(AB40&lt;=80%,'[27]Tabla probabilidad'!$B$8,IF(AB40&lt;=100%,'[27]Tabla probabilidad'!$B$9)))))</f>
        <v>#DIV/0!</v>
      </c>
      <c r="AB40" s="191" t="e">
        <f>AVERAGE(Z40:Z44)</f>
        <v>#DIV/0!</v>
      </c>
      <c r="AC40" s="14" t="b">
        <f t="shared" si="1"/>
        <v>0</v>
      </c>
      <c r="AD40" s="14" t="b">
        <f>IF(Q40="Probabilidad",(($M$40-0)),IF(Q40="Impacto",($M$40-($M$40*T40))))</f>
        <v>0</v>
      </c>
      <c r="AE40" s="191" t="e">
        <f>IF(AF40&lt;=20%,"Leve",IF(AF40&lt;=40%,"Menor",IF(AF40&lt;=60%,"Moderado",IF(AF40&lt;=80%,"Mayor",IF(AF40&lt;=100%,"Catastrófico")))))</f>
        <v>#DIV/0!</v>
      </c>
      <c r="AF40" s="191" t="e">
        <f>AVERAGE(AD40:AD44)</f>
        <v>#DIV/0!</v>
      </c>
      <c r="AG40" s="200" t="e">
        <f>VLOOKUP(AA40&amp;AE40,[27]Hoja1!$B$4:$C$28,2,0)</f>
        <v>#DIV/0!</v>
      </c>
      <c r="AH40" s="200"/>
      <c r="AI40" s="211"/>
      <c r="AJ40" s="211"/>
      <c r="AK40" s="211"/>
      <c r="AL40" s="211"/>
      <c r="AM40" s="211"/>
      <c r="AN40" s="186"/>
    </row>
    <row r="41" spans="1:40">
      <c r="A41" s="186"/>
      <c r="B41" s="201"/>
      <c r="C41" s="186"/>
      <c r="D41" s="190"/>
      <c r="E41" s="186"/>
      <c r="F41" s="186"/>
      <c r="G41" s="186"/>
      <c r="H41" s="186"/>
      <c r="I41" s="194"/>
      <c r="J41" s="195"/>
      <c r="K41" s="186"/>
      <c r="L41" s="196"/>
      <c r="M41" s="196"/>
      <c r="N41" s="186"/>
      <c r="O41" s="12">
        <v>2</v>
      </c>
      <c r="P41" s="25"/>
      <c r="Q41" s="12" t="b">
        <f t="shared" si="13"/>
        <v>0</v>
      </c>
      <c r="R41" s="12"/>
      <c r="S41" s="12"/>
      <c r="T41" s="14" t="e">
        <f>VLOOKUP(R41&amp;S41,[27]Hoja1!$Q$4:$R$9,2,0)</f>
        <v>#N/A</v>
      </c>
      <c r="U41" s="12"/>
      <c r="V41" s="12"/>
      <c r="W41" s="12"/>
      <c r="X41" s="14" t="b">
        <f t="shared" ref="X41:X44" si="14">IF(Q41="Probabilidad",($J$40*T41),IF(Q41="Impacto"," "))</f>
        <v>0</v>
      </c>
      <c r="Y41" s="14" t="b">
        <f>IF(Z41&lt;=20%,'[27]Tabla probabilidad'!$B$5,IF(Z41&lt;=40%,'[27]Tabla probabilidad'!$B$6,IF(Z41&lt;=60%,'[27]Tabla probabilidad'!$B$7,IF(Z41&lt;=80%,'[27]Tabla probabilidad'!$B$8,IF(Z41&lt;=100%,'[27]Tabla probabilidad'!$B$9)))))</f>
        <v>0</v>
      </c>
      <c r="Z41" s="14" t="b">
        <f>IF(R41="Preventivo",(J40-(J40*T41)),IF(R41="Detectivo",(J40-(J40*T41)),IF(R41="Correctivo",(J40))))</f>
        <v>0</v>
      </c>
      <c r="AA41" s="192"/>
      <c r="AB41" s="192"/>
      <c r="AC41" s="14" t="b">
        <f t="shared" si="1"/>
        <v>0</v>
      </c>
      <c r="AD41" s="14" t="b">
        <f t="shared" ref="AD41:AD44" si="15">IF(Q41="Probabilidad",(($M$40-0)),IF(Q41="Impacto",($M$40-($M$40*T41))))</f>
        <v>0</v>
      </c>
      <c r="AE41" s="192"/>
      <c r="AF41" s="192"/>
      <c r="AG41" s="201"/>
      <c r="AH41" s="201"/>
      <c r="AI41" s="212"/>
      <c r="AJ41" s="212"/>
      <c r="AK41" s="212"/>
      <c r="AL41" s="212"/>
      <c r="AM41" s="212"/>
      <c r="AN41" s="186"/>
    </row>
    <row r="42" spans="1:40">
      <c r="A42" s="186"/>
      <c r="B42" s="201"/>
      <c r="C42" s="186"/>
      <c r="D42" s="190"/>
      <c r="E42" s="186"/>
      <c r="F42" s="186"/>
      <c r="G42" s="186"/>
      <c r="H42" s="186"/>
      <c r="I42" s="194"/>
      <c r="J42" s="195"/>
      <c r="K42" s="186"/>
      <c r="L42" s="196"/>
      <c r="M42" s="196"/>
      <c r="N42" s="186"/>
      <c r="O42" s="12">
        <v>3</v>
      </c>
      <c r="P42" s="25"/>
      <c r="Q42" s="12" t="b">
        <f t="shared" si="13"/>
        <v>0</v>
      </c>
      <c r="R42" s="12"/>
      <c r="S42" s="12"/>
      <c r="T42" s="14" t="e">
        <f>VLOOKUP(R42&amp;S42,[27]Hoja1!$Q$4:$R$9,2,0)</f>
        <v>#N/A</v>
      </c>
      <c r="U42" s="12"/>
      <c r="V42" s="12"/>
      <c r="W42" s="12"/>
      <c r="X42" s="14" t="b">
        <f t="shared" si="14"/>
        <v>0</v>
      </c>
      <c r="Y42" s="14" t="b">
        <f>IF(Z42&lt;=20%,'[27]Tabla probabilidad'!$B$5,IF(Z42&lt;=40%,'[27]Tabla probabilidad'!$B$6,IF(Z42&lt;=60%,'[27]Tabla probabilidad'!$B$7,IF(Z42&lt;=80%,'[27]Tabla probabilidad'!$B$8,IF(Z42&lt;=100%,'[27]Tabla probabilidad'!$B$9)))))</f>
        <v>0</v>
      </c>
      <c r="Z42" s="14" t="b">
        <f>IF(R42="Preventivo",(J40-(J40*T42)),IF(R42="Detectivo",(J40-(J40*T42)),IF(R42="Correctivo",(J40))))</f>
        <v>0</v>
      </c>
      <c r="AA42" s="192"/>
      <c r="AB42" s="192"/>
      <c r="AC42" s="14" t="b">
        <f t="shared" si="1"/>
        <v>0</v>
      </c>
      <c r="AD42" s="14" t="b">
        <f t="shared" si="15"/>
        <v>0</v>
      </c>
      <c r="AE42" s="192"/>
      <c r="AF42" s="192"/>
      <c r="AG42" s="201"/>
      <c r="AH42" s="201"/>
      <c r="AI42" s="212"/>
      <c r="AJ42" s="212"/>
      <c r="AK42" s="212"/>
      <c r="AL42" s="212"/>
      <c r="AM42" s="212"/>
      <c r="AN42" s="186"/>
    </row>
    <row r="43" spans="1:40">
      <c r="A43" s="186"/>
      <c r="B43" s="201"/>
      <c r="C43" s="186"/>
      <c r="D43" s="190"/>
      <c r="E43" s="186"/>
      <c r="F43" s="186"/>
      <c r="G43" s="186"/>
      <c r="H43" s="186"/>
      <c r="I43" s="194"/>
      <c r="J43" s="195"/>
      <c r="K43" s="186"/>
      <c r="L43" s="196"/>
      <c r="M43" s="196"/>
      <c r="N43" s="186"/>
      <c r="O43" s="12">
        <v>4</v>
      </c>
      <c r="P43" s="26"/>
      <c r="Q43" s="12" t="b">
        <f t="shared" si="13"/>
        <v>0</v>
      </c>
      <c r="R43" s="12"/>
      <c r="S43" s="12"/>
      <c r="T43" s="14" t="e">
        <f>VLOOKUP(R43&amp;S43,[27]Hoja1!$Q$4:$R$9,2,0)</f>
        <v>#N/A</v>
      </c>
      <c r="U43" s="12"/>
      <c r="V43" s="12"/>
      <c r="W43" s="12"/>
      <c r="X43" s="14" t="b">
        <f t="shared" si="14"/>
        <v>0</v>
      </c>
      <c r="Y43" s="14" t="b">
        <f>IF(Z43&lt;=20%,'[27]Tabla probabilidad'!$B$5,IF(Z43&lt;=40%,'[27]Tabla probabilidad'!$B$6,IF(Z43&lt;=60%,'[27]Tabla probabilidad'!$B$7,IF(Z43&lt;=80%,'[27]Tabla probabilidad'!$B$8,IF(Z43&lt;=100%,'[27]Tabla probabilidad'!$B$9)))))</f>
        <v>0</v>
      </c>
      <c r="Z43" s="14" t="b">
        <f>IF(R43="Preventivo",(J40-(J40*T43)),IF(R43="Detectivo",(J40-(J40*T43)),IF(R43="Correctivo",(J40))))</f>
        <v>0</v>
      </c>
      <c r="AA43" s="192"/>
      <c r="AB43" s="192"/>
      <c r="AC43" s="14" t="b">
        <f t="shared" si="1"/>
        <v>0</v>
      </c>
      <c r="AD43" s="14" t="b">
        <f t="shared" si="15"/>
        <v>0</v>
      </c>
      <c r="AE43" s="192"/>
      <c r="AF43" s="192"/>
      <c r="AG43" s="201"/>
      <c r="AH43" s="201"/>
      <c r="AI43" s="212"/>
      <c r="AJ43" s="212"/>
      <c r="AK43" s="212"/>
      <c r="AL43" s="212"/>
      <c r="AM43" s="212"/>
      <c r="AN43" s="186"/>
    </row>
    <row r="44" spans="1:40">
      <c r="A44" s="186"/>
      <c r="B44" s="202"/>
      <c r="C44" s="186"/>
      <c r="D44" s="190"/>
      <c r="E44" s="186"/>
      <c r="F44" s="186"/>
      <c r="G44" s="186"/>
      <c r="H44" s="186"/>
      <c r="I44" s="194"/>
      <c r="J44" s="195"/>
      <c r="K44" s="186"/>
      <c r="L44" s="196"/>
      <c r="M44" s="196"/>
      <c r="N44" s="186"/>
      <c r="O44" s="12">
        <v>5</v>
      </c>
      <c r="P44" s="27"/>
      <c r="Q44" s="12" t="b">
        <f t="shared" si="13"/>
        <v>0</v>
      </c>
      <c r="R44" s="12"/>
      <c r="S44" s="12"/>
      <c r="T44" s="14" t="e">
        <f>VLOOKUP(R44&amp;S44,[27]Hoja1!$Q$4:$R$9,2,0)</f>
        <v>#N/A</v>
      </c>
      <c r="U44" s="12"/>
      <c r="V44" s="12"/>
      <c r="W44" s="12"/>
      <c r="X44" s="14" t="b">
        <f t="shared" si="14"/>
        <v>0</v>
      </c>
      <c r="Y44" s="14" t="b">
        <f>IF(Z44&lt;=20%,'[27]Tabla probabilidad'!$B$5,IF(Z44&lt;=40%,'[27]Tabla probabilidad'!$B$6,IF(Z44&lt;=60%,'[27]Tabla probabilidad'!$B$7,IF(Z44&lt;=80%,'[27]Tabla probabilidad'!$B$8,IF(Z44&lt;=100%,'[27]Tabla probabilidad'!$B$9)))))</f>
        <v>0</v>
      </c>
      <c r="Z44" s="14" t="b">
        <f>IF(R44="Preventivo",(J40-(J40*T44)),IF(R44="Detectivo",(J40-(J40*T44)),IF(R44="Correctivo",(J40))))</f>
        <v>0</v>
      </c>
      <c r="AA44" s="193"/>
      <c r="AB44" s="193"/>
      <c r="AC44" s="14" t="b">
        <f t="shared" si="1"/>
        <v>0</v>
      </c>
      <c r="AD44" s="14" t="b">
        <f t="shared" si="15"/>
        <v>0</v>
      </c>
      <c r="AE44" s="193"/>
      <c r="AF44" s="193"/>
      <c r="AG44" s="202"/>
      <c r="AH44" s="201"/>
      <c r="AI44" s="213"/>
      <c r="AJ44" s="213"/>
      <c r="AK44" s="213"/>
      <c r="AL44" s="213"/>
      <c r="AM44" s="213"/>
      <c r="AN44" s="200"/>
    </row>
    <row r="45" spans="1:40">
      <c r="A45" s="186"/>
      <c r="B45" s="200"/>
      <c r="C45" s="186"/>
      <c r="D45" s="190"/>
      <c r="E45" s="186"/>
      <c r="F45" s="186"/>
      <c r="G45" s="186"/>
      <c r="H45" s="186"/>
      <c r="I45" s="194" t="str">
        <f>IF(H45&lt;=2,'[27]Tabla probabilidad'!$B$5,IF(H45&lt;=24,'[27]Tabla probabilidad'!$B$6,IF(H45&lt;=500,'[27]Tabla probabilidad'!$B$7,IF(H45&lt;=5000,'[27]Tabla probabilidad'!$B$8,IF(H45&gt;5000,'[27]Tabla probabilidad'!$B$9)))))</f>
        <v>Muy Baja</v>
      </c>
      <c r="J45" s="195">
        <f>IF(H45&lt;=2,'[27]Tabla probabilidad'!$D$5,IF(H45&lt;=24,'[27]Tabla probabilidad'!$D$6,IF(H45&lt;=500,'[27]Tabla probabilidad'!$D$7,IF(H45&lt;=5000,'[27]Tabla probabilidad'!$D$8,IF(H45&gt;5000,'[27]Tabla probabilidad'!$D$9)))))</f>
        <v>0.2</v>
      </c>
      <c r="K45" s="186"/>
      <c r="L45" s="186"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186"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186" t="e">
        <f>VLOOKUP((I45&amp;L45),[27]Hoja1!$B$4:$C$28,2,0)</f>
        <v>#N/A</v>
      </c>
      <c r="O45" s="12">
        <v>1</v>
      </c>
      <c r="P45" s="25"/>
      <c r="Q45" s="12" t="b">
        <f t="shared" si="13"/>
        <v>0</v>
      </c>
      <c r="R45" s="12"/>
      <c r="S45" s="12"/>
      <c r="T45" s="14" t="e">
        <f>VLOOKUP(R45&amp;S45,[27]Hoja1!$Q$4:$R$9,2,0)</f>
        <v>#N/A</v>
      </c>
      <c r="U45" s="12"/>
      <c r="V45" s="12"/>
      <c r="W45" s="12"/>
      <c r="X45" s="14" t="b">
        <f>IF(Q45="Probabilidad",($J$45*T45),IF(Q45="Impacto"," "))</f>
        <v>0</v>
      </c>
      <c r="Y45" s="14" t="b">
        <f>IF(Z45&lt;=20%,'[27]Tabla probabilidad'!$B$5,IF(Z45&lt;=40%,'[27]Tabla probabilidad'!$B$6,IF(Z45&lt;=60%,'[27]Tabla probabilidad'!$B$7,IF(Z45&lt;=80%,'[27]Tabla probabilidad'!$B$8,IF(Z45&lt;=100%,'[27]Tabla probabilidad'!$B$9)))))</f>
        <v>0</v>
      </c>
      <c r="Z45" s="14" t="b">
        <f>IF(R45="Preventivo",(J45-(J45*T45)),IF(R45="Detectivo",(J45-(J45*T45)),IF(R45="Correctivo",(J45))))</f>
        <v>0</v>
      </c>
      <c r="AA45" s="191" t="e">
        <f>IF(AB45&lt;=20%,'[27]Tabla probabilidad'!$B$5,IF(AB45&lt;=40%,'[27]Tabla probabilidad'!$B$6,IF(AB45&lt;=60%,'[27]Tabla probabilidad'!$B$7,IF(AB45&lt;=80%,'[27]Tabla probabilidad'!$B$8,IF(AB45&lt;=100%,'[27]Tabla probabilidad'!$B$9)))))</f>
        <v>#DIV/0!</v>
      </c>
      <c r="AB45" s="191" t="e">
        <f>AVERAGE(Z45:Z49)</f>
        <v>#DIV/0!</v>
      </c>
      <c r="AC45" s="14" t="b">
        <f t="shared" si="1"/>
        <v>0</v>
      </c>
      <c r="AD45" s="14" t="b">
        <f>IF(Q45="Probabilidad",(($M$45-0)),IF(Q45="Impacto",($M$45-($M$45*T45))))</f>
        <v>0</v>
      </c>
      <c r="AE45" s="191" t="e">
        <f>IF(AF45&lt;=20%,"Leve",IF(AF45&lt;=40%,"Menor",IF(AF45&lt;=60%,"Moderado",IF(AF45&lt;=80%,"Mayor",IF(AF45&lt;=100%,"Catastrófico")))))</f>
        <v>#DIV/0!</v>
      </c>
      <c r="AF45" s="191" t="e">
        <f>AVERAGE(AD45:AD49)</f>
        <v>#DIV/0!</v>
      </c>
      <c r="AG45" s="200" t="e">
        <f>VLOOKUP(AA45&amp;AE45,[27]Hoja1!$B$4:$C$28,2,0)</f>
        <v>#DIV/0!</v>
      </c>
      <c r="AH45" s="200"/>
      <c r="AI45" s="211"/>
      <c r="AJ45" s="211"/>
      <c r="AK45" s="211"/>
      <c r="AL45" s="211"/>
      <c r="AM45" s="211"/>
      <c r="AN45" s="186"/>
    </row>
    <row r="46" spans="1:40">
      <c r="A46" s="186"/>
      <c r="B46" s="201"/>
      <c r="C46" s="186"/>
      <c r="D46" s="190"/>
      <c r="E46" s="186"/>
      <c r="F46" s="186"/>
      <c r="G46" s="186"/>
      <c r="H46" s="186"/>
      <c r="I46" s="194"/>
      <c r="J46" s="195"/>
      <c r="K46" s="186"/>
      <c r="L46" s="196"/>
      <c r="M46" s="196"/>
      <c r="N46" s="186"/>
      <c r="O46" s="12">
        <v>2</v>
      </c>
      <c r="P46" s="25"/>
      <c r="Q46" s="12" t="b">
        <f t="shared" si="13"/>
        <v>0</v>
      </c>
      <c r="R46" s="12"/>
      <c r="S46" s="12"/>
      <c r="T46" s="14" t="e">
        <f>VLOOKUP(R46&amp;S46,[27]Hoja1!$Q$4:$R$9,2,0)</f>
        <v>#N/A</v>
      </c>
      <c r="U46" s="12"/>
      <c r="V46" s="12"/>
      <c r="W46" s="12"/>
      <c r="X46" s="14" t="b">
        <f t="shared" ref="X46:X49" si="16">IF(Q46="Probabilidad",($J$45*T46),IF(Q46="Impacto"," "))</f>
        <v>0</v>
      </c>
      <c r="Y46" s="14" t="b">
        <f>IF(Z46&lt;=20%,'[27]Tabla probabilidad'!$B$5,IF(Z46&lt;=40%,'[27]Tabla probabilidad'!$B$6,IF(Z46&lt;=60%,'[27]Tabla probabilidad'!$B$7,IF(Z46&lt;=80%,'[27]Tabla probabilidad'!$B$8,IF(Z46&lt;=100%,'[27]Tabla probabilidad'!$B$9)))))</f>
        <v>0</v>
      </c>
      <c r="Z46" s="14" t="b">
        <f>IF(R46="Preventivo",(J45-(J45*T46)),IF(R46="Detectivo",(J45-(J45*T46)),IF(R46="Correctivo",(J45))))</f>
        <v>0</v>
      </c>
      <c r="AA46" s="192"/>
      <c r="AB46" s="192"/>
      <c r="AC46" s="14" t="b">
        <f t="shared" si="1"/>
        <v>0</v>
      </c>
      <c r="AD46" s="14" t="b">
        <f t="shared" ref="AD46:AD49" si="17">IF(Q46="Probabilidad",(($M$45-0)),IF(Q46="Impacto",($M$45-($M$45*T46))))</f>
        <v>0</v>
      </c>
      <c r="AE46" s="192"/>
      <c r="AF46" s="192"/>
      <c r="AG46" s="201"/>
      <c r="AH46" s="201"/>
      <c r="AI46" s="212"/>
      <c r="AJ46" s="212"/>
      <c r="AK46" s="212"/>
      <c r="AL46" s="212"/>
      <c r="AM46" s="212"/>
      <c r="AN46" s="186"/>
    </row>
    <row r="47" spans="1:40">
      <c r="A47" s="186"/>
      <c r="B47" s="201"/>
      <c r="C47" s="186"/>
      <c r="D47" s="190"/>
      <c r="E47" s="186"/>
      <c r="F47" s="186"/>
      <c r="G47" s="186"/>
      <c r="H47" s="186"/>
      <c r="I47" s="194"/>
      <c r="J47" s="195"/>
      <c r="K47" s="186"/>
      <c r="L47" s="196"/>
      <c r="M47" s="196"/>
      <c r="N47" s="186"/>
      <c r="O47" s="12">
        <v>3</v>
      </c>
      <c r="P47" s="25"/>
      <c r="Q47" s="12" t="b">
        <f t="shared" si="13"/>
        <v>0</v>
      </c>
      <c r="R47" s="12"/>
      <c r="S47" s="12"/>
      <c r="T47" s="14" t="e">
        <f>VLOOKUP(R47&amp;S47,[27]Hoja1!$Q$4:$R$9,2,0)</f>
        <v>#N/A</v>
      </c>
      <c r="U47" s="12"/>
      <c r="V47" s="12"/>
      <c r="W47" s="12"/>
      <c r="X47" s="14" t="b">
        <f t="shared" si="16"/>
        <v>0</v>
      </c>
      <c r="Y47" s="14" t="b">
        <f>IF(Z47&lt;=20%,'[27]Tabla probabilidad'!$B$5,IF(Z47&lt;=40%,'[27]Tabla probabilidad'!$B$6,IF(Z47&lt;=60%,'[27]Tabla probabilidad'!$B$7,IF(Z47&lt;=80%,'[27]Tabla probabilidad'!$B$8,IF(Z47&lt;=100%,'[27]Tabla probabilidad'!$B$9)))))</f>
        <v>0</v>
      </c>
      <c r="Z47" s="14" t="b">
        <f>IF(R47="Preventivo",(J45-(J45*T47)),IF(R47="Detectivo",(J45-(J45*T47)),IF(R47="Correctivo",(J45))))</f>
        <v>0</v>
      </c>
      <c r="AA47" s="192"/>
      <c r="AB47" s="192"/>
      <c r="AC47" s="14" t="b">
        <f t="shared" si="1"/>
        <v>0</v>
      </c>
      <c r="AD47" s="14" t="b">
        <f t="shared" si="17"/>
        <v>0</v>
      </c>
      <c r="AE47" s="192"/>
      <c r="AF47" s="192"/>
      <c r="AG47" s="201"/>
      <c r="AH47" s="201"/>
      <c r="AI47" s="212"/>
      <c r="AJ47" s="212"/>
      <c r="AK47" s="212"/>
      <c r="AL47" s="212"/>
      <c r="AM47" s="212"/>
      <c r="AN47" s="186"/>
    </row>
    <row r="48" spans="1:40">
      <c r="A48" s="186"/>
      <c r="B48" s="201"/>
      <c r="C48" s="186"/>
      <c r="D48" s="190"/>
      <c r="E48" s="186"/>
      <c r="F48" s="186"/>
      <c r="G48" s="186"/>
      <c r="H48" s="186"/>
      <c r="I48" s="194"/>
      <c r="J48" s="195"/>
      <c r="K48" s="186"/>
      <c r="L48" s="196"/>
      <c r="M48" s="196"/>
      <c r="N48" s="186"/>
      <c r="O48" s="12">
        <v>4</v>
      </c>
      <c r="P48" s="26"/>
      <c r="Q48" s="12" t="b">
        <f t="shared" si="13"/>
        <v>0</v>
      </c>
      <c r="R48" s="12"/>
      <c r="S48" s="12"/>
      <c r="T48" s="14" t="e">
        <f>VLOOKUP(R48&amp;S48,[27]Hoja1!$Q$4:$R$9,2,0)</f>
        <v>#N/A</v>
      </c>
      <c r="U48" s="12"/>
      <c r="V48" s="12"/>
      <c r="W48" s="12"/>
      <c r="X48" s="14" t="b">
        <f t="shared" si="16"/>
        <v>0</v>
      </c>
      <c r="Y48" s="14" t="b">
        <f>IF(Z48&lt;=20%,'[27]Tabla probabilidad'!$B$5,IF(Z48&lt;=40%,'[27]Tabla probabilidad'!$B$6,IF(Z48&lt;=60%,'[27]Tabla probabilidad'!$B$7,IF(Z48&lt;=80%,'[27]Tabla probabilidad'!$B$8,IF(Z48&lt;=100%,'[27]Tabla probabilidad'!$B$9)))))</f>
        <v>0</v>
      </c>
      <c r="Z48" s="14" t="b">
        <f>IF(R48="Preventivo",(J45-(J45*T48)),IF(R48="Detectivo",(J45-(J45*T48)),IF(R48="Correctivo",(J45))))</f>
        <v>0</v>
      </c>
      <c r="AA48" s="192"/>
      <c r="AB48" s="192"/>
      <c r="AC48" s="14" t="b">
        <f t="shared" si="1"/>
        <v>0</v>
      </c>
      <c r="AD48" s="14" t="b">
        <f t="shared" si="17"/>
        <v>0</v>
      </c>
      <c r="AE48" s="192"/>
      <c r="AF48" s="192"/>
      <c r="AG48" s="201"/>
      <c r="AH48" s="201"/>
      <c r="AI48" s="212"/>
      <c r="AJ48" s="212"/>
      <c r="AK48" s="212"/>
      <c r="AL48" s="212"/>
      <c r="AM48" s="212"/>
      <c r="AN48" s="186"/>
    </row>
    <row r="49" spans="1:40">
      <c r="A49" s="186"/>
      <c r="B49" s="202"/>
      <c r="C49" s="186"/>
      <c r="D49" s="190"/>
      <c r="E49" s="186"/>
      <c r="F49" s="186"/>
      <c r="G49" s="186"/>
      <c r="H49" s="186"/>
      <c r="I49" s="194"/>
      <c r="J49" s="195"/>
      <c r="K49" s="186"/>
      <c r="L49" s="196"/>
      <c r="M49" s="196"/>
      <c r="N49" s="186"/>
      <c r="O49" s="12">
        <v>5</v>
      </c>
      <c r="P49" s="27"/>
      <c r="Q49" s="12" t="b">
        <f t="shared" si="13"/>
        <v>0</v>
      </c>
      <c r="R49" s="12"/>
      <c r="S49" s="12"/>
      <c r="T49" s="14" t="e">
        <f>VLOOKUP(R49&amp;S49,[27]Hoja1!$Q$4:$R$9,2,0)</f>
        <v>#N/A</v>
      </c>
      <c r="U49" s="12"/>
      <c r="V49" s="12"/>
      <c r="W49" s="12"/>
      <c r="X49" s="14" t="b">
        <f t="shared" si="16"/>
        <v>0</v>
      </c>
      <c r="Y49" s="14" t="b">
        <f>IF(Z49&lt;=20%,'[27]Tabla probabilidad'!$B$5,IF(Z49&lt;=40%,'[27]Tabla probabilidad'!$B$6,IF(Z49&lt;=60%,'[27]Tabla probabilidad'!$B$7,IF(Z49&lt;=80%,'[27]Tabla probabilidad'!$B$8,IF(Z49&lt;=100%,'[27]Tabla probabilidad'!$B$9)))))</f>
        <v>0</v>
      </c>
      <c r="Z49" s="14" t="b">
        <f>IF(R49="Preventivo",(J45-(J45*T49)),IF(R49="Detectivo",(J45-(J45*T49)),IF(R49="Correctivo",(J45))))</f>
        <v>0</v>
      </c>
      <c r="AA49" s="193"/>
      <c r="AB49" s="193"/>
      <c r="AC49" s="14" t="b">
        <f t="shared" si="1"/>
        <v>0</v>
      </c>
      <c r="AD49" s="14" t="b">
        <f t="shared" si="17"/>
        <v>0</v>
      </c>
      <c r="AE49" s="193"/>
      <c r="AF49" s="193"/>
      <c r="AG49" s="202"/>
      <c r="AH49" s="201"/>
      <c r="AI49" s="213"/>
      <c r="AJ49" s="213"/>
      <c r="AK49" s="213"/>
      <c r="AL49" s="213"/>
      <c r="AM49" s="213"/>
      <c r="AN49" s="200"/>
    </row>
    <row r="50" spans="1:40">
      <c r="A50" s="186"/>
      <c r="B50" s="200"/>
      <c r="C50" s="186"/>
      <c r="D50" s="190"/>
      <c r="E50" s="186"/>
      <c r="F50" s="186"/>
      <c r="G50" s="186"/>
      <c r="H50" s="186"/>
      <c r="I50" s="194" t="str">
        <f>IF(H50&lt;=2,'[27]Tabla probabilidad'!$B$5,IF(H50&lt;=24,'[27]Tabla probabilidad'!$B$6,IF(H50&lt;=500,'[27]Tabla probabilidad'!$B$7,IF(H50&lt;=5000,'[27]Tabla probabilidad'!$B$8,IF(H50&gt;5000,'[27]Tabla probabilidad'!$B$9)))))</f>
        <v>Muy Baja</v>
      </c>
      <c r="J50" s="195">
        <f>IF(H50&lt;=2,'[27]Tabla probabilidad'!$D$5,IF(H50&lt;=24,'[27]Tabla probabilidad'!$D$6,IF(H50&lt;=500,'[27]Tabla probabilidad'!$D$7,IF(H50&lt;=5000,'[27]Tabla probabilidad'!$D$8,IF(H50&gt;5000,'[27]Tabla probabilidad'!$D$9)))))</f>
        <v>0.2</v>
      </c>
      <c r="K50" s="186"/>
      <c r="L50" s="18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18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186" t="e">
        <f>VLOOKUP((I50&amp;L50),[27]Hoja1!$B$4:$C$28,2,0)</f>
        <v>#N/A</v>
      </c>
      <c r="O50" s="12">
        <v>1</v>
      </c>
      <c r="P50" s="25"/>
      <c r="Q50" s="12" t="b">
        <f t="shared" si="13"/>
        <v>0</v>
      </c>
      <c r="R50" s="12"/>
      <c r="S50" s="12"/>
      <c r="T50" s="14" t="e">
        <f>VLOOKUP(R50&amp;S50,[27]Hoja1!$Q$4:$R$9,2,0)</f>
        <v>#N/A</v>
      </c>
      <c r="U50" s="12"/>
      <c r="V50" s="12"/>
      <c r="W50" s="12"/>
      <c r="X50" s="14" t="b">
        <f>IF(Q50="Probabilidad",($J$50*T50),IF(Q50="Impacto"," "))</f>
        <v>0</v>
      </c>
      <c r="Y50" s="14" t="b">
        <f>IF(Z50&lt;=20%,'[27]Tabla probabilidad'!$B$5,IF(Z50&lt;=40%,'[27]Tabla probabilidad'!$B$6,IF(Z50&lt;=60%,'[27]Tabla probabilidad'!$B$7,IF(Z50&lt;=80%,'[27]Tabla probabilidad'!$B$8,IF(Z50&lt;=100%,'[27]Tabla probabilidad'!$B$9)))))</f>
        <v>0</v>
      </c>
      <c r="Z50" s="14" t="b">
        <f>IF(R50="Preventivo",(J50-(J50*T50)),IF(R50="Detectivo",(J50-(J50*T50)),IF(R50="Correctivo",(J50))))</f>
        <v>0</v>
      </c>
      <c r="AA50" s="191" t="e">
        <f>IF(AB50&lt;=20%,'[27]Tabla probabilidad'!$B$5,IF(AB50&lt;=40%,'[27]Tabla probabilidad'!$B$6,IF(AB50&lt;=60%,'[27]Tabla probabilidad'!$B$7,IF(AB50&lt;=80%,'[27]Tabla probabilidad'!$B$8,IF(AB50&lt;=100%,'[27]Tabla probabilidad'!$B$9)))))</f>
        <v>#DIV/0!</v>
      </c>
      <c r="AB50" s="191" t="e">
        <f>AVERAGE(Z50:Z54)</f>
        <v>#DIV/0!</v>
      </c>
      <c r="AC50" s="14" t="b">
        <f t="shared" si="1"/>
        <v>0</v>
      </c>
      <c r="AD50" s="14" t="b">
        <f>IF(Q50="Probabilidad",(($M$50-0)),IF(Q50="Impacto",($M$50-($M$50*T50))))</f>
        <v>0</v>
      </c>
      <c r="AE50" s="191" t="e">
        <f>IF(AF50&lt;=20%,"Leve",IF(AF50&lt;=40%,"Menor",IF(AF50&lt;=60%,"Moderado",IF(AF50&lt;=80%,"Mayor",IF(AF50&lt;=100%,"Catastrófico")))))</f>
        <v>#DIV/0!</v>
      </c>
      <c r="AF50" s="191" t="e">
        <f>AVERAGE(AD50:AD54)</f>
        <v>#DIV/0!</v>
      </c>
      <c r="AG50" s="200" t="e">
        <f>VLOOKUP(AA50&amp;AE50,[27]Hoja1!$B$4:$C$28,2,0)</f>
        <v>#DIV/0!</v>
      </c>
      <c r="AH50" s="200"/>
      <c r="AI50" s="211"/>
      <c r="AJ50" s="211"/>
      <c r="AK50" s="211"/>
      <c r="AL50" s="211"/>
      <c r="AM50" s="211"/>
      <c r="AN50" s="186"/>
    </row>
    <row r="51" spans="1:40">
      <c r="A51" s="186"/>
      <c r="B51" s="201"/>
      <c r="C51" s="186"/>
      <c r="D51" s="190"/>
      <c r="E51" s="186"/>
      <c r="F51" s="186"/>
      <c r="G51" s="186"/>
      <c r="H51" s="186"/>
      <c r="I51" s="194"/>
      <c r="J51" s="195"/>
      <c r="K51" s="186"/>
      <c r="L51" s="196"/>
      <c r="M51" s="196"/>
      <c r="N51" s="186"/>
      <c r="O51" s="12">
        <v>2</v>
      </c>
      <c r="P51" s="25"/>
      <c r="Q51" s="12" t="b">
        <f t="shared" si="13"/>
        <v>0</v>
      </c>
      <c r="R51" s="12"/>
      <c r="S51" s="12"/>
      <c r="T51" s="14" t="e">
        <f>VLOOKUP(R51&amp;S51,[27]Hoja1!$Q$4:$R$9,2,0)</f>
        <v>#N/A</v>
      </c>
      <c r="U51" s="12"/>
      <c r="V51" s="12"/>
      <c r="W51" s="12"/>
      <c r="X51" s="14" t="b">
        <f>IF(Q51="Probabilidad",($J$50*T51),IF(Q51="Impacto"," "))</f>
        <v>0</v>
      </c>
      <c r="Y51" s="14" t="b">
        <f>IF(Z51&lt;=20%,'[27]Tabla probabilidad'!$B$5,IF(Z51&lt;=40%,'[27]Tabla probabilidad'!$B$6,IF(Z51&lt;=60%,'[27]Tabla probabilidad'!$B$7,IF(Z51&lt;=80%,'[27]Tabla probabilidad'!$B$8,IF(Z51&lt;=100%,'[27]Tabla probabilidad'!$B$9)))))</f>
        <v>0</v>
      </c>
      <c r="Z51" s="14" t="b">
        <f>IF(R51="Preventivo",(J50-(J50*T51)),IF(R51="Detectivo",(J50-(J50*T51)),IF(R51="Correctivo",(J50))))</f>
        <v>0</v>
      </c>
      <c r="AA51" s="192"/>
      <c r="AB51" s="192"/>
      <c r="AC51" s="14" t="b">
        <f t="shared" si="1"/>
        <v>0</v>
      </c>
      <c r="AD51" s="14" t="b">
        <f t="shared" ref="AD51:AD54" si="18">IF(Q51="Probabilidad",(($M$50-0)),IF(Q51="Impacto",($M$50-($M$50*T51))))</f>
        <v>0</v>
      </c>
      <c r="AE51" s="192"/>
      <c r="AF51" s="192"/>
      <c r="AG51" s="201"/>
      <c r="AH51" s="201"/>
      <c r="AI51" s="212"/>
      <c r="AJ51" s="212"/>
      <c r="AK51" s="212"/>
      <c r="AL51" s="212"/>
      <c r="AM51" s="212"/>
      <c r="AN51" s="186"/>
    </row>
    <row r="52" spans="1:40">
      <c r="A52" s="186"/>
      <c r="B52" s="201"/>
      <c r="C52" s="186"/>
      <c r="D52" s="190"/>
      <c r="E52" s="186"/>
      <c r="F52" s="186"/>
      <c r="G52" s="186"/>
      <c r="H52" s="186"/>
      <c r="I52" s="194"/>
      <c r="J52" s="195"/>
      <c r="K52" s="186"/>
      <c r="L52" s="196"/>
      <c r="M52" s="196"/>
      <c r="N52" s="186"/>
      <c r="O52" s="12">
        <v>3</v>
      </c>
      <c r="P52" s="25"/>
      <c r="Q52" s="12" t="b">
        <f t="shared" si="13"/>
        <v>0</v>
      </c>
      <c r="R52" s="12"/>
      <c r="S52" s="12"/>
      <c r="T52" s="14" t="e">
        <f>VLOOKUP(R52&amp;S52,[27]Hoja1!$Q$4:$R$9,2,0)</f>
        <v>#N/A</v>
      </c>
      <c r="U52" s="12"/>
      <c r="V52" s="12"/>
      <c r="W52" s="12"/>
      <c r="X52" s="14" t="b">
        <f>IF(Q52="Probabilidad",($J$50*T52),IF(Q52="Impacto"," "))</f>
        <v>0</v>
      </c>
      <c r="Y52" s="14" t="b">
        <f>IF(Z52&lt;=20%,'[27]Tabla probabilidad'!$B$5,IF(Z52&lt;=40%,'[27]Tabla probabilidad'!$B$6,IF(Z52&lt;=60%,'[27]Tabla probabilidad'!$B$7,IF(Z52&lt;=80%,'[27]Tabla probabilidad'!$B$8,IF(Z52&lt;=100%,'[27]Tabla probabilidad'!$B$9)))))</f>
        <v>0</v>
      </c>
      <c r="Z52" s="14" t="b">
        <f>IF(R52="Preventivo",(J50-(J50*T52)),IF(R52="Detectivo",(J50-(J50*T52)),IF(R52="Correctivo",(J50))))</f>
        <v>0</v>
      </c>
      <c r="AA52" s="192"/>
      <c r="AB52" s="192"/>
      <c r="AC52" s="14" t="b">
        <f t="shared" si="1"/>
        <v>0</v>
      </c>
      <c r="AD52" s="14" t="b">
        <f t="shared" si="18"/>
        <v>0</v>
      </c>
      <c r="AE52" s="192"/>
      <c r="AF52" s="192"/>
      <c r="AG52" s="201"/>
      <c r="AH52" s="201"/>
      <c r="AI52" s="212"/>
      <c r="AJ52" s="212"/>
      <c r="AK52" s="212"/>
      <c r="AL52" s="212"/>
      <c r="AM52" s="212"/>
      <c r="AN52" s="186"/>
    </row>
    <row r="53" spans="1:40">
      <c r="A53" s="186"/>
      <c r="B53" s="201"/>
      <c r="C53" s="186"/>
      <c r="D53" s="190"/>
      <c r="E53" s="186"/>
      <c r="F53" s="186"/>
      <c r="G53" s="186"/>
      <c r="H53" s="186"/>
      <c r="I53" s="194"/>
      <c r="J53" s="195"/>
      <c r="K53" s="186"/>
      <c r="L53" s="196"/>
      <c r="M53" s="196"/>
      <c r="N53" s="186"/>
      <c r="O53" s="12">
        <v>4</v>
      </c>
      <c r="P53" s="26"/>
      <c r="Q53" s="12" t="b">
        <f t="shared" si="13"/>
        <v>0</v>
      </c>
      <c r="R53" s="12"/>
      <c r="S53" s="12"/>
      <c r="T53" s="14" t="e">
        <f>VLOOKUP(R53&amp;S53,[27]Hoja1!$Q$4:$R$9,2,0)</f>
        <v>#N/A</v>
      </c>
      <c r="U53" s="12"/>
      <c r="V53" s="12"/>
      <c r="W53" s="12"/>
      <c r="X53" s="14" t="b">
        <f>IF(Q53="Probabilidad",($J$50*T53),IF(Q53="Impacto"," "))</f>
        <v>0</v>
      </c>
      <c r="Y53" s="14" t="b">
        <f>IF(Z53&lt;=20%,'[27]Tabla probabilidad'!$B$5,IF(Z53&lt;=40%,'[27]Tabla probabilidad'!$B$6,IF(Z53&lt;=60%,'[27]Tabla probabilidad'!$B$7,IF(Z53&lt;=80%,'[27]Tabla probabilidad'!$B$8,IF(Z53&lt;=100%,'[27]Tabla probabilidad'!$B$9)))))</f>
        <v>0</v>
      </c>
      <c r="Z53" s="14" t="b">
        <f>IF(R53="Preventivo",(J50-(J50*T53)),IF(R53="Detectivo",(J50-(J50*T53)),IF(R53="Correctivo",(J50))))</f>
        <v>0</v>
      </c>
      <c r="AA53" s="192"/>
      <c r="AB53" s="192"/>
      <c r="AC53" s="14" t="b">
        <f t="shared" si="1"/>
        <v>0</v>
      </c>
      <c r="AD53" s="14" t="b">
        <f t="shared" si="18"/>
        <v>0</v>
      </c>
      <c r="AE53" s="192"/>
      <c r="AF53" s="192"/>
      <c r="AG53" s="201"/>
      <c r="AH53" s="201"/>
      <c r="AI53" s="212"/>
      <c r="AJ53" s="212"/>
      <c r="AK53" s="212"/>
      <c r="AL53" s="212"/>
      <c r="AM53" s="212"/>
      <c r="AN53" s="186"/>
    </row>
    <row r="54" spans="1:40">
      <c r="A54" s="186"/>
      <c r="B54" s="202"/>
      <c r="C54" s="186"/>
      <c r="D54" s="190"/>
      <c r="E54" s="186"/>
      <c r="F54" s="186"/>
      <c r="G54" s="186"/>
      <c r="H54" s="186"/>
      <c r="I54" s="194"/>
      <c r="J54" s="195"/>
      <c r="K54" s="186"/>
      <c r="L54" s="196"/>
      <c r="M54" s="196"/>
      <c r="N54" s="186"/>
      <c r="O54" s="12">
        <v>5</v>
      </c>
      <c r="P54" s="27"/>
      <c r="Q54" s="12" t="b">
        <f t="shared" si="13"/>
        <v>0</v>
      </c>
      <c r="R54" s="12"/>
      <c r="S54" s="12"/>
      <c r="T54" s="14" t="e">
        <f>VLOOKUP(R54&amp;S54,[27]Hoja1!$Q$4:$R$9,2,0)</f>
        <v>#N/A</v>
      </c>
      <c r="U54" s="12"/>
      <c r="V54" s="12"/>
      <c r="W54" s="12"/>
      <c r="X54" s="14" t="b">
        <f t="shared" ref="X54" si="19">IF(Q54="Probabilidad",($J$35*T54),IF(Q54="Impacto"," "))</f>
        <v>0</v>
      </c>
      <c r="Y54" s="14" t="b">
        <f>IF(Z54&lt;=20%,'[27]Tabla probabilidad'!$B$5,IF(Z54&lt;=40%,'[27]Tabla probabilidad'!$B$6,IF(Z54&lt;=60%,'[27]Tabla probabilidad'!$B$7,IF(Z54&lt;=80%,'[27]Tabla probabilidad'!$B$8,IF(Z54&lt;=100%,'[27]Tabla probabilidad'!$B$9)))))</f>
        <v>0</v>
      </c>
      <c r="Z54" s="14" t="b">
        <f>IF(R54="Preventivo",(J50-(J50*T54)),IF(R54="Detectivo",(J50-(J50*T54)),IF(R54="Correctivo",(J50))))</f>
        <v>0</v>
      </c>
      <c r="AA54" s="193"/>
      <c r="AB54" s="193"/>
      <c r="AC54" s="14" t="b">
        <f t="shared" si="1"/>
        <v>0</v>
      </c>
      <c r="AD54" s="14" t="b">
        <f t="shared" si="18"/>
        <v>0</v>
      </c>
      <c r="AE54" s="193"/>
      <c r="AF54" s="193"/>
      <c r="AG54" s="202"/>
      <c r="AH54" s="201"/>
      <c r="AI54" s="213"/>
      <c r="AJ54" s="213"/>
      <c r="AK54" s="213"/>
      <c r="AL54" s="213"/>
      <c r="AM54" s="213"/>
      <c r="AN54" s="200"/>
    </row>
    <row r="55" spans="1:40">
      <c r="A55" s="186"/>
      <c r="B55" s="200"/>
      <c r="C55" s="186"/>
      <c r="D55" s="190"/>
      <c r="E55" s="186"/>
      <c r="F55" s="186"/>
      <c r="G55" s="186"/>
      <c r="H55" s="186"/>
      <c r="I55" s="194" t="str">
        <f>IF(H55&lt;=2,'[27]Tabla probabilidad'!$B$5,IF(H55&lt;=24,'[27]Tabla probabilidad'!$B$6,IF(H55&lt;=500,'[27]Tabla probabilidad'!$B$7,IF(H55&lt;=5000,'[27]Tabla probabilidad'!$B$8,IF(H55&gt;5000,'[27]Tabla probabilidad'!$B$9)))))</f>
        <v>Muy Baja</v>
      </c>
      <c r="J55" s="195">
        <f>IF(H55&lt;=2,'[27]Tabla probabilidad'!$D$5,IF(H55&lt;=24,'[27]Tabla probabilidad'!$D$6,IF(H55&lt;=500,'[27]Tabla probabilidad'!$D$7,IF(H55&lt;=5000,'[27]Tabla probabilidad'!$D$8,IF(H55&gt;5000,'[27]Tabla probabilidad'!$D$9)))))</f>
        <v>0.2</v>
      </c>
      <c r="K55" s="186"/>
      <c r="L55" s="18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18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186" t="e">
        <f>VLOOKUP((I55&amp;L55),[27]Hoja1!$B$4:$C$28,2,0)</f>
        <v>#N/A</v>
      </c>
      <c r="O55" s="12">
        <v>1</v>
      </c>
      <c r="P55" s="25"/>
      <c r="Q55" s="12" t="b">
        <f t="shared" si="13"/>
        <v>0</v>
      </c>
      <c r="R55" s="12"/>
      <c r="S55" s="12"/>
      <c r="T55" s="14" t="e">
        <f>VLOOKUP(R55&amp;S55,[27]Hoja1!$Q$4:$R$9,2,0)</f>
        <v>#N/A</v>
      </c>
      <c r="U55" s="12"/>
      <c r="V55" s="12"/>
      <c r="W55" s="12"/>
      <c r="X55" s="14" t="b">
        <f>IF(Q55="Probabilidad",($J$55*T55),IF(Q55="Impacto"," "))</f>
        <v>0</v>
      </c>
      <c r="Y55" s="14" t="b">
        <f>IF(Z55&lt;=20%,'[27]Tabla probabilidad'!$B$5,IF(Z55&lt;=40%,'[27]Tabla probabilidad'!$B$6,IF(Z55&lt;=60%,'[27]Tabla probabilidad'!$B$7,IF(Z55&lt;=80%,'[27]Tabla probabilidad'!$B$8,IF(Z55&lt;=100%,'[27]Tabla probabilidad'!$B$9)))))</f>
        <v>0</v>
      </c>
      <c r="Z55" s="14" t="b">
        <f>IF(R55="Preventivo",(J55-(J55*T55)),IF(R55="Detectivo",(J55-(J55*T55)),IF(R55="Correctivo",(J55))))</f>
        <v>0</v>
      </c>
      <c r="AA55" s="191" t="e">
        <f>IF(AB55&lt;=20%,'[27]Tabla probabilidad'!$B$5,IF(AB55&lt;=40%,'[27]Tabla probabilidad'!$B$6,IF(AB55&lt;=60%,'[27]Tabla probabilidad'!$B$7,IF(AB55&lt;=80%,'[27]Tabla probabilidad'!$B$8,IF(AB55&lt;=100%,'[27]Tabla probabilidad'!$B$9)))))</f>
        <v>#DIV/0!</v>
      </c>
      <c r="AB55" s="191" t="e">
        <f>AVERAGE(Z55:Z59)</f>
        <v>#DIV/0!</v>
      </c>
      <c r="AC55" s="14" t="b">
        <f t="shared" si="1"/>
        <v>0</v>
      </c>
      <c r="AD55" s="14" t="b">
        <f>IF(Q55="Probabilidad",(($M$55-0)),IF(Q55="Impacto",($M$55-($M$55*T55))))</f>
        <v>0</v>
      </c>
      <c r="AE55" s="191" t="e">
        <f>IF(AF55&lt;=20%,"Leve",IF(AF55&lt;=40%,"Menor",IF(AF55&lt;=60%,"Moderado",IF(AF55&lt;=80%,"Mayor",IF(AF55&lt;=100%,"Catastrófico")))))</f>
        <v>#DIV/0!</v>
      </c>
      <c r="AF55" s="191" t="e">
        <f>AVERAGE(AD55:AD59)</f>
        <v>#DIV/0!</v>
      </c>
      <c r="AG55" s="200" t="e">
        <f>VLOOKUP(AA55&amp;AE55,[27]Hoja1!$B$4:$C$28,2,0)</f>
        <v>#DIV/0!</v>
      </c>
      <c r="AH55" s="186"/>
      <c r="AI55" s="211"/>
      <c r="AJ55" s="211"/>
      <c r="AK55" s="211"/>
      <c r="AL55" s="211"/>
      <c r="AM55" s="211"/>
      <c r="AN55" s="211"/>
    </row>
    <row r="56" spans="1:40">
      <c r="A56" s="186"/>
      <c r="B56" s="201"/>
      <c r="C56" s="186"/>
      <c r="D56" s="190"/>
      <c r="E56" s="186"/>
      <c r="F56" s="186"/>
      <c r="G56" s="186"/>
      <c r="H56" s="186"/>
      <c r="I56" s="194"/>
      <c r="J56" s="195"/>
      <c r="K56" s="186"/>
      <c r="L56" s="196"/>
      <c r="M56" s="196"/>
      <c r="N56" s="186"/>
      <c r="O56" s="12">
        <v>2</v>
      </c>
      <c r="P56" s="25"/>
      <c r="Q56" s="12" t="b">
        <f t="shared" si="13"/>
        <v>0</v>
      </c>
      <c r="R56" s="12"/>
      <c r="S56" s="12"/>
      <c r="T56" s="14" t="e">
        <f>VLOOKUP(R56&amp;S56,[27]Hoja1!$Q$4:$R$9,2,0)</f>
        <v>#N/A</v>
      </c>
      <c r="U56" s="12"/>
      <c r="V56" s="12"/>
      <c r="W56" s="12"/>
      <c r="X56" s="14" t="b">
        <f t="shared" ref="X56:X59" si="20">IF(Q56="Probabilidad",($J$55*T56),IF(Q56="Impacto"," "))</f>
        <v>0</v>
      </c>
      <c r="Y56" s="14" t="b">
        <f>IF(Z56&lt;=20%,'[27]Tabla probabilidad'!$B$5,IF(Z56&lt;=40%,'[27]Tabla probabilidad'!$B$6,IF(Z56&lt;=60%,'[27]Tabla probabilidad'!$B$7,IF(Z56&lt;=80%,'[27]Tabla probabilidad'!$B$8,IF(Z56&lt;=100%,'[27]Tabla probabilidad'!$B$9)))))</f>
        <v>0</v>
      </c>
      <c r="Z56" s="14" t="b">
        <f>IF(R56="Preventivo",(J55-(J55*T56)),IF(R56="Detectivo",(J55-(J55*T56)),IF(R56="Correctivo",(J55))))</f>
        <v>0</v>
      </c>
      <c r="AA56" s="192"/>
      <c r="AB56" s="192"/>
      <c r="AC56" s="14" t="b">
        <f t="shared" si="1"/>
        <v>0</v>
      </c>
      <c r="AD56" s="14" t="b">
        <f t="shared" ref="AD56:AD59" si="21">IF(Q56="Probabilidad",(($M$55-0)),IF(Q56="Impacto",($M$55-($M$55*T56))))</f>
        <v>0</v>
      </c>
      <c r="AE56" s="192"/>
      <c r="AF56" s="192"/>
      <c r="AG56" s="201"/>
      <c r="AH56" s="186"/>
      <c r="AI56" s="212"/>
      <c r="AJ56" s="212"/>
      <c r="AK56" s="212"/>
      <c r="AL56" s="212"/>
      <c r="AM56" s="212"/>
      <c r="AN56" s="212"/>
    </row>
    <row r="57" spans="1:40">
      <c r="A57" s="186"/>
      <c r="B57" s="201"/>
      <c r="C57" s="186"/>
      <c r="D57" s="190"/>
      <c r="E57" s="186"/>
      <c r="F57" s="186"/>
      <c r="G57" s="186"/>
      <c r="H57" s="186"/>
      <c r="I57" s="194"/>
      <c r="J57" s="195"/>
      <c r="K57" s="186"/>
      <c r="L57" s="196"/>
      <c r="M57" s="196"/>
      <c r="N57" s="186"/>
      <c r="O57" s="12">
        <v>3</v>
      </c>
      <c r="P57" s="25"/>
      <c r="Q57" s="12" t="b">
        <f t="shared" si="13"/>
        <v>0</v>
      </c>
      <c r="R57" s="12"/>
      <c r="S57" s="12"/>
      <c r="T57" s="14" t="e">
        <f>VLOOKUP(R57&amp;S57,[27]Hoja1!$Q$4:$R$9,2,0)</f>
        <v>#N/A</v>
      </c>
      <c r="U57" s="12"/>
      <c r="V57" s="12"/>
      <c r="W57" s="12"/>
      <c r="X57" s="14" t="b">
        <f t="shared" si="20"/>
        <v>0</v>
      </c>
      <c r="Y57" s="14" t="b">
        <f>IF(Z57&lt;=20%,'[27]Tabla probabilidad'!$B$5,IF(Z57&lt;=40%,'[27]Tabla probabilidad'!$B$6,IF(Z57&lt;=60%,'[27]Tabla probabilidad'!$B$7,IF(Z57&lt;=80%,'[27]Tabla probabilidad'!$B$8,IF(Z57&lt;=100%,'[27]Tabla probabilidad'!$B$9)))))</f>
        <v>0</v>
      </c>
      <c r="Z57" s="14" t="b">
        <f>IF(R57="Preventivo",(J55-(J55*T57)),IF(R57="Detectivo",(J55-(J55*T57)),IF(R57="Correctivo",(J55))))</f>
        <v>0</v>
      </c>
      <c r="AA57" s="192"/>
      <c r="AB57" s="192"/>
      <c r="AC57" s="14" t="b">
        <f t="shared" si="1"/>
        <v>0</v>
      </c>
      <c r="AD57" s="14" t="b">
        <f t="shared" si="21"/>
        <v>0</v>
      </c>
      <c r="AE57" s="192"/>
      <c r="AF57" s="192"/>
      <c r="AG57" s="201"/>
      <c r="AH57" s="186"/>
      <c r="AI57" s="212"/>
      <c r="AJ57" s="212"/>
      <c r="AK57" s="212"/>
      <c r="AL57" s="212"/>
      <c r="AM57" s="212"/>
      <c r="AN57" s="212"/>
    </row>
    <row r="58" spans="1:40">
      <c r="A58" s="186"/>
      <c r="B58" s="201"/>
      <c r="C58" s="186"/>
      <c r="D58" s="190"/>
      <c r="E58" s="186"/>
      <c r="F58" s="186"/>
      <c r="G58" s="186"/>
      <c r="H58" s="186"/>
      <c r="I58" s="194"/>
      <c r="J58" s="195"/>
      <c r="K58" s="186"/>
      <c r="L58" s="196"/>
      <c r="M58" s="196"/>
      <c r="N58" s="186"/>
      <c r="O58" s="12">
        <v>4</v>
      </c>
      <c r="P58" s="26"/>
      <c r="Q58" s="12" t="b">
        <f t="shared" si="13"/>
        <v>0</v>
      </c>
      <c r="R58" s="12"/>
      <c r="S58" s="12"/>
      <c r="T58" s="14" t="e">
        <f>VLOOKUP(R58&amp;S58,[27]Hoja1!$Q$4:$R$9,2,0)</f>
        <v>#N/A</v>
      </c>
      <c r="U58" s="12"/>
      <c r="V58" s="12"/>
      <c r="W58" s="12"/>
      <c r="X58" s="14" t="b">
        <f t="shared" si="20"/>
        <v>0</v>
      </c>
      <c r="Y58" s="14" t="b">
        <f>IF(Z58&lt;=20%,'[27]Tabla probabilidad'!$B$5,IF(Z58&lt;=40%,'[27]Tabla probabilidad'!$B$6,IF(Z58&lt;=60%,'[27]Tabla probabilidad'!$B$7,IF(Z58&lt;=80%,'[27]Tabla probabilidad'!$B$8,IF(Z58&lt;=100%,'[27]Tabla probabilidad'!$B$9)))))</f>
        <v>0</v>
      </c>
      <c r="Z58" s="14" t="b">
        <f>IF(R58="Preventivo",(J55-(J55*T58)),IF(R58="Detectivo",(J55-(J55*T58)),IF(R58="Correctivo",(J55))))</f>
        <v>0</v>
      </c>
      <c r="AA58" s="192"/>
      <c r="AB58" s="192"/>
      <c r="AC58" s="14" t="b">
        <f t="shared" si="1"/>
        <v>0</v>
      </c>
      <c r="AD58" s="14" t="b">
        <f t="shared" si="21"/>
        <v>0</v>
      </c>
      <c r="AE58" s="192"/>
      <c r="AF58" s="192"/>
      <c r="AG58" s="201"/>
      <c r="AH58" s="186"/>
      <c r="AI58" s="212"/>
      <c r="AJ58" s="212"/>
      <c r="AK58" s="212"/>
      <c r="AL58" s="212"/>
      <c r="AM58" s="212"/>
      <c r="AN58" s="212"/>
    </row>
    <row r="59" spans="1:40" ht="20.25" customHeight="1">
      <c r="A59" s="186"/>
      <c r="B59" s="202"/>
      <c r="C59" s="186"/>
      <c r="D59" s="190"/>
      <c r="E59" s="186"/>
      <c r="F59" s="186"/>
      <c r="G59" s="186"/>
      <c r="H59" s="186"/>
      <c r="I59" s="194"/>
      <c r="J59" s="195"/>
      <c r="K59" s="186"/>
      <c r="L59" s="196"/>
      <c r="M59" s="196"/>
      <c r="N59" s="186"/>
      <c r="O59" s="12">
        <v>5</v>
      </c>
      <c r="P59" s="27"/>
      <c r="Q59" s="12" t="b">
        <f t="shared" si="13"/>
        <v>0</v>
      </c>
      <c r="R59" s="12"/>
      <c r="S59" s="12"/>
      <c r="T59" s="14" t="e">
        <f>VLOOKUP(R59&amp;S59,[27]Hoja1!$Q$4:$R$9,2,0)</f>
        <v>#N/A</v>
      </c>
      <c r="U59" s="12"/>
      <c r="V59" s="12"/>
      <c r="W59" s="12"/>
      <c r="X59" s="14" t="b">
        <f t="shared" si="20"/>
        <v>0</v>
      </c>
      <c r="Y59" s="14" t="b">
        <f>IF(Z59&lt;=20%,'[27]Tabla probabilidad'!$B$5,IF(Z59&lt;=40%,'[27]Tabla probabilidad'!$B$6,IF(Z59&lt;=60%,'[27]Tabla probabilidad'!$B$7,IF(Z59&lt;=80%,'[27]Tabla probabilidad'!$B$8,IF(Z59&lt;=100%,'[27]Tabla probabilidad'!$B$9)))))</f>
        <v>0</v>
      </c>
      <c r="Z59" s="14" t="b">
        <f>IF(R59="Preventivo",(J55-(J55*T59)),IF(R59="Detectivo",(J55-(J55*T59)),IF(R59="Correctivo",(J55))))</f>
        <v>0</v>
      </c>
      <c r="AA59" s="193"/>
      <c r="AB59" s="193"/>
      <c r="AC59" s="14" t="b">
        <f t="shared" si="1"/>
        <v>0</v>
      </c>
      <c r="AD59" s="14" t="b">
        <f t="shared" si="21"/>
        <v>0</v>
      </c>
      <c r="AE59" s="193"/>
      <c r="AF59" s="193"/>
      <c r="AG59" s="202"/>
      <c r="AH59" s="186"/>
      <c r="AI59" s="213"/>
      <c r="AJ59" s="213"/>
      <c r="AK59" s="213"/>
      <c r="AL59" s="213"/>
      <c r="AM59" s="213"/>
      <c r="AN59" s="213"/>
    </row>
  </sheetData>
  <mergeCells count="306">
    <mergeCell ref="A55:A59"/>
    <mergeCell ref="B55:B59"/>
    <mergeCell ref="C55:C59"/>
    <mergeCell ref="D55:D59"/>
    <mergeCell ref="E55:E59"/>
    <mergeCell ref="F55:F59"/>
    <mergeCell ref="G55:G59"/>
    <mergeCell ref="H55:H59"/>
    <mergeCell ref="AG50:AG54"/>
    <mergeCell ref="M50:M54"/>
    <mergeCell ref="N50:N54"/>
    <mergeCell ref="AA55:AA59"/>
    <mergeCell ref="AB55:AB59"/>
    <mergeCell ref="AE55:AE59"/>
    <mergeCell ref="AF55:AF59"/>
    <mergeCell ref="AG55:AG59"/>
    <mergeCell ref="L50:L54"/>
    <mergeCell ref="I55:I59"/>
    <mergeCell ref="J55:J59"/>
    <mergeCell ref="K55:K59"/>
    <mergeCell ref="L55:L59"/>
    <mergeCell ref="M55:M59"/>
    <mergeCell ref="N55:N59"/>
    <mergeCell ref="A50:A54"/>
    <mergeCell ref="AM50:AM54"/>
    <mergeCell ref="AN50:AN54"/>
    <mergeCell ref="AH50:AH54"/>
    <mergeCell ref="AI50:AI54"/>
    <mergeCell ref="AJ50:AJ54"/>
    <mergeCell ref="AK50:AK54"/>
    <mergeCell ref="AL50:AL54"/>
    <mergeCell ref="AI55:AI59"/>
    <mergeCell ref="AJ55:AJ59"/>
    <mergeCell ref="AK55:AK59"/>
    <mergeCell ref="AL55:AL59"/>
    <mergeCell ref="AM55:AM59"/>
    <mergeCell ref="AN55:AN59"/>
    <mergeCell ref="AH55:AH59"/>
    <mergeCell ref="B50:B54"/>
    <mergeCell ref="C50:C54"/>
    <mergeCell ref="D50:D54"/>
    <mergeCell ref="E50:E54"/>
    <mergeCell ref="F50:F54"/>
    <mergeCell ref="AI45:AI49"/>
    <mergeCell ref="AJ45:AJ49"/>
    <mergeCell ref="AK45:AK49"/>
    <mergeCell ref="I45:I49"/>
    <mergeCell ref="J45:J49"/>
    <mergeCell ref="K45:K49"/>
    <mergeCell ref="L45:L49"/>
    <mergeCell ref="M45:M49"/>
    <mergeCell ref="N45:N49"/>
    <mergeCell ref="AA50:AA54"/>
    <mergeCell ref="AB50:AB54"/>
    <mergeCell ref="AE50:AE54"/>
    <mergeCell ref="AF50:AF54"/>
    <mergeCell ref="G50:G54"/>
    <mergeCell ref="H50:H54"/>
    <mergeCell ref="I50:I54"/>
    <mergeCell ref="J50:J54"/>
    <mergeCell ref="K50:K54"/>
    <mergeCell ref="AL45:AL49"/>
    <mergeCell ref="AM45:AM49"/>
    <mergeCell ref="AN45:AN49"/>
    <mergeCell ref="AA45:AA49"/>
    <mergeCell ref="AB45:AB49"/>
    <mergeCell ref="AE45:AE49"/>
    <mergeCell ref="AF45:AF49"/>
    <mergeCell ref="AG45:AG49"/>
    <mergeCell ref="AH45:AH49"/>
    <mergeCell ref="AM40:AM44"/>
    <mergeCell ref="AN40:AN44"/>
    <mergeCell ref="A45:A49"/>
    <mergeCell ref="B45:B49"/>
    <mergeCell ref="C45:C49"/>
    <mergeCell ref="D45:D49"/>
    <mergeCell ref="E45:E49"/>
    <mergeCell ref="F45:F49"/>
    <mergeCell ref="G45:G49"/>
    <mergeCell ref="H45:H49"/>
    <mergeCell ref="AG40:AG44"/>
    <mergeCell ref="AH40:AH44"/>
    <mergeCell ref="AI40:AI44"/>
    <mergeCell ref="AJ40:AJ44"/>
    <mergeCell ref="AK40:AK44"/>
    <mergeCell ref="AL40:AL44"/>
    <mergeCell ref="M40:M44"/>
    <mergeCell ref="N40:N44"/>
    <mergeCell ref="AA40:AA44"/>
    <mergeCell ref="AB40:AB44"/>
    <mergeCell ref="AE40:AE44"/>
    <mergeCell ref="AF40:AF44"/>
    <mergeCell ref="G40:G44"/>
    <mergeCell ref="H40:H44"/>
    <mergeCell ref="I40:I44"/>
    <mergeCell ref="J40:J44"/>
    <mergeCell ref="K40:K44"/>
    <mergeCell ref="L40:L44"/>
    <mergeCell ref="A40:A44"/>
    <mergeCell ref="B40:B44"/>
    <mergeCell ref="C40:C44"/>
    <mergeCell ref="D40:D44"/>
    <mergeCell ref="E40:E44"/>
    <mergeCell ref="F40:F44"/>
    <mergeCell ref="A35:A39"/>
    <mergeCell ref="B35:B39"/>
    <mergeCell ref="C35:C39"/>
    <mergeCell ref="D35:D39"/>
    <mergeCell ref="E35:E39"/>
    <mergeCell ref="F35:F39"/>
    <mergeCell ref="G35:G39"/>
    <mergeCell ref="H35:H39"/>
    <mergeCell ref="AG30:AG34"/>
    <mergeCell ref="M30:M34"/>
    <mergeCell ref="N30:N34"/>
    <mergeCell ref="AA35:AA39"/>
    <mergeCell ref="AB35:AB39"/>
    <mergeCell ref="AE35:AE39"/>
    <mergeCell ref="AF35:AF39"/>
    <mergeCell ref="AG35:AG39"/>
    <mergeCell ref="L30:L34"/>
    <mergeCell ref="I35:I39"/>
    <mergeCell ref="J35:J39"/>
    <mergeCell ref="K35:K39"/>
    <mergeCell ref="L35:L39"/>
    <mergeCell ref="M35:M39"/>
    <mergeCell ref="N35:N39"/>
    <mergeCell ref="A30:A34"/>
    <mergeCell ref="AM30:AM34"/>
    <mergeCell ref="AN30:AN34"/>
    <mergeCell ref="AH30:AH34"/>
    <mergeCell ref="AI30:AI34"/>
    <mergeCell ref="AJ30:AJ34"/>
    <mergeCell ref="AK30:AK34"/>
    <mergeCell ref="AL30:AL34"/>
    <mergeCell ref="AI35:AI39"/>
    <mergeCell ref="AJ35:AJ39"/>
    <mergeCell ref="AK35:AK39"/>
    <mergeCell ref="AL35:AL39"/>
    <mergeCell ref="AM35:AM39"/>
    <mergeCell ref="AN35:AN39"/>
    <mergeCell ref="AH35:AH39"/>
    <mergeCell ref="B30:B34"/>
    <mergeCell ref="C30:C34"/>
    <mergeCell ref="D30:D34"/>
    <mergeCell ref="E30:E34"/>
    <mergeCell ref="F30:F34"/>
    <mergeCell ref="AI25:AI29"/>
    <mergeCell ref="AJ25:AJ29"/>
    <mergeCell ref="AK25:AK29"/>
    <mergeCell ref="I25:I29"/>
    <mergeCell ref="J25:J29"/>
    <mergeCell ref="K25:K29"/>
    <mergeCell ref="L25:L29"/>
    <mergeCell ref="M25:M29"/>
    <mergeCell ref="N25:N29"/>
    <mergeCell ref="AA30:AA34"/>
    <mergeCell ref="AB30:AB34"/>
    <mergeCell ref="AE30:AE34"/>
    <mergeCell ref="AF30:AF34"/>
    <mergeCell ref="G30:G34"/>
    <mergeCell ref="H30:H34"/>
    <mergeCell ref="I30:I34"/>
    <mergeCell ref="J30:J34"/>
    <mergeCell ref="K30:K34"/>
    <mergeCell ref="AL25:AL29"/>
    <mergeCell ref="AM25:AM29"/>
    <mergeCell ref="AN25:AN29"/>
    <mergeCell ref="AA25:AA29"/>
    <mergeCell ref="AB25:AB29"/>
    <mergeCell ref="AE25:AE29"/>
    <mergeCell ref="AF25:AF29"/>
    <mergeCell ref="AG25:AG29"/>
    <mergeCell ref="AH25:AH29"/>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A20:AA24"/>
    <mergeCell ref="AB20:AB24"/>
    <mergeCell ref="AE20:AE24"/>
    <mergeCell ref="AF20:AF24"/>
    <mergeCell ref="G20:G24"/>
    <mergeCell ref="H20:H24"/>
    <mergeCell ref="I20:I24"/>
    <mergeCell ref="J20:J24"/>
    <mergeCell ref="K20:K24"/>
    <mergeCell ref="L20:L24"/>
    <mergeCell ref="A20:A24"/>
    <mergeCell ref="B20:B24"/>
    <mergeCell ref="C20:C24"/>
    <mergeCell ref="D20:D24"/>
    <mergeCell ref="E20:E24"/>
    <mergeCell ref="F20:F24"/>
    <mergeCell ref="AI15:AI19"/>
    <mergeCell ref="AJ15:AJ19"/>
    <mergeCell ref="AK15:AK19"/>
    <mergeCell ref="AL15:AL19"/>
    <mergeCell ref="AM15:AM19"/>
    <mergeCell ref="AN15:AN19"/>
    <mergeCell ref="AA15:AA19"/>
    <mergeCell ref="AB15:AB19"/>
    <mergeCell ref="AE15:AE19"/>
    <mergeCell ref="AF15:AF19"/>
    <mergeCell ref="AG15:AG19"/>
    <mergeCell ref="AH15:AH19"/>
    <mergeCell ref="I15:I19"/>
    <mergeCell ref="J15:J19"/>
    <mergeCell ref="K15:K19"/>
    <mergeCell ref="L15:L19"/>
    <mergeCell ref="M15:M19"/>
    <mergeCell ref="N15:N19"/>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I10:I14"/>
    <mergeCell ref="J10:J14"/>
    <mergeCell ref="K10:K14"/>
    <mergeCell ref="L10:L14"/>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A8:A9"/>
    <mergeCell ref="B8:B9"/>
    <mergeCell ref="C8:C9"/>
    <mergeCell ref="D8:D9"/>
    <mergeCell ref="E8:E9"/>
    <mergeCell ref="F8:F9"/>
    <mergeCell ref="G8:G9"/>
    <mergeCell ref="AL8:AL9"/>
    <mergeCell ref="AM8:AM9"/>
    <mergeCell ref="J8:J9"/>
    <mergeCell ref="K8:K9"/>
    <mergeCell ref="L8:L9"/>
    <mergeCell ref="M8:M9"/>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s>
  <conditionalFormatting sqref="I10">
    <cfRule type="containsText" dxfId="3487" priority="414" operator="containsText" text="Muy Baja">
      <formula>NOT(ISERROR(SEARCH("Muy Baja",I10)))</formula>
    </cfRule>
    <cfRule type="containsText" dxfId="3486" priority="415" operator="containsText" text="Baja">
      <formula>NOT(ISERROR(SEARCH("Baja",I10)))</formula>
    </cfRule>
    <cfRule type="containsText" dxfId="3485" priority="417" operator="containsText" text="Muy Alta">
      <formula>NOT(ISERROR(SEARCH("Muy Alta",I10)))</formula>
    </cfRule>
    <cfRule type="containsText" dxfId="3484" priority="418" operator="containsText" text="Alta">
      <formula>NOT(ISERROR(SEARCH("Alta",I10)))</formula>
    </cfRule>
    <cfRule type="containsText" dxfId="3483" priority="419" operator="containsText" text="Media">
      <formula>NOT(ISERROR(SEARCH("Media",I10)))</formula>
    </cfRule>
    <cfRule type="containsText" dxfId="3482" priority="420" operator="containsText" text="Media">
      <formula>NOT(ISERROR(SEARCH("Media",I10)))</formula>
    </cfRule>
    <cfRule type="containsText" dxfId="3481" priority="421" operator="containsText" text="Media">
      <formula>NOT(ISERROR(SEARCH("Media",I10)))</formula>
    </cfRule>
    <cfRule type="containsText" dxfId="3480" priority="422" operator="containsText" text="Muy Baja">
      <formula>NOT(ISERROR(SEARCH("Muy Baja",I10)))</formula>
    </cfRule>
    <cfRule type="containsText" dxfId="3479" priority="423" operator="containsText" text="Baja">
      <formula>NOT(ISERROR(SEARCH("Baja",I10)))</formula>
    </cfRule>
    <cfRule type="containsText" dxfId="3478" priority="424" operator="containsText" text="Muy Baja">
      <formula>NOT(ISERROR(SEARCH("Muy Baja",I10)))</formula>
    </cfRule>
    <cfRule type="containsText" dxfId="3477" priority="425" operator="containsText" text="Muy Baja">
      <formula>NOT(ISERROR(SEARCH("Muy Baja",I10)))</formula>
    </cfRule>
    <cfRule type="containsText" dxfId="3476" priority="426" operator="containsText" text="Muy Baja">
      <formula>NOT(ISERROR(SEARCH("Muy Baja",I10)))</formula>
    </cfRule>
    <cfRule type="containsText" dxfId="3475" priority="427" operator="containsText" text="Muy Baja'Tabla probabilidad'!">
      <formula>NOT(ISERROR(SEARCH("Muy Baja'Tabla probabilidad'!",I10)))</formula>
    </cfRule>
    <cfRule type="containsText" dxfId="3474" priority="428" operator="containsText" text="Muy bajo">
      <formula>NOT(ISERROR(SEARCH("Muy bajo",I10)))</formula>
    </cfRule>
    <cfRule type="containsText" dxfId="3473" priority="429" operator="containsText" text="Alta">
      <formula>NOT(ISERROR(SEARCH("Alta",I10)))</formula>
    </cfRule>
    <cfRule type="containsText" dxfId="3472" priority="430" operator="containsText" text="Media">
      <formula>NOT(ISERROR(SEARCH("Media",I10)))</formula>
    </cfRule>
    <cfRule type="containsText" dxfId="3471" priority="431" operator="containsText" text="Baja">
      <formula>NOT(ISERROR(SEARCH("Baja",I10)))</formula>
    </cfRule>
    <cfRule type="containsText" dxfId="3470" priority="432" operator="containsText" text="Muy baja">
      <formula>NOT(ISERROR(SEARCH("Muy baja",I10)))</formula>
    </cfRule>
    <cfRule type="cellIs" dxfId="3469" priority="435" operator="between">
      <formula>1</formula>
      <formula>2</formula>
    </cfRule>
    <cfRule type="cellIs" dxfId="3468" priority="436" operator="between">
      <formula>0</formula>
      <formula>2</formula>
    </cfRule>
  </conditionalFormatting>
  <conditionalFormatting sqref="I10">
    <cfRule type="containsText" dxfId="3467" priority="416" operator="containsText" text="Muy Alta">
      <formula>NOT(ISERROR(SEARCH("Muy Alta",I10)))</formula>
    </cfRule>
  </conditionalFormatting>
  <conditionalFormatting sqref="L10 L15 L20 L25 L30 L35 L40 L45 L50 L55">
    <cfRule type="containsText" dxfId="3466" priority="408" operator="containsText" text="Catastrófico">
      <formula>NOT(ISERROR(SEARCH("Catastrófico",L10)))</formula>
    </cfRule>
    <cfRule type="containsText" dxfId="3465" priority="409" operator="containsText" text="Mayor">
      <formula>NOT(ISERROR(SEARCH("Mayor",L10)))</formula>
    </cfRule>
    <cfRule type="containsText" dxfId="3464" priority="410" operator="containsText" text="Alta">
      <formula>NOT(ISERROR(SEARCH("Alta",L10)))</formula>
    </cfRule>
    <cfRule type="containsText" dxfId="3463" priority="411" operator="containsText" text="Moderado">
      <formula>NOT(ISERROR(SEARCH("Moderado",L10)))</formula>
    </cfRule>
    <cfRule type="containsText" dxfId="3462" priority="412" operator="containsText" text="Menor">
      <formula>NOT(ISERROR(SEARCH("Menor",L10)))</formula>
    </cfRule>
    <cfRule type="containsText" dxfId="3461" priority="413" operator="containsText" text="Leve">
      <formula>NOT(ISERROR(SEARCH("Leve",L10)))</formula>
    </cfRule>
  </conditionalFormatting>
  <conditionalFormatting sqref="N10 N15 N20 N25">
    <cfRule type="containsText" dxfId="3460" priority="403" operator="containsText" text="Extremo">
      <formula>NOT(ISERROR(SEARCH("Extremo",N10)))</formula>
    </cfRule>
    <cfRule type="containsText" dxfId="3459" priority="404" operator="containsText" text="Alto">
      <formula>NOT(ISERROR(SEARCH("Alto",N10)))</formula>
    </cfRule>
    <cfRule type="containsText" dxfId="3458" priority="405" operator="containsText" text="Bajo">
      <formula>NOT(ISERROR(SEARCH("Bajo",N10)))</formula>
    </cfRule>
    <cfRule type="containsText" dxfId="3457" priority="406" operator="containsText" text="Moderado">
      <formula>NOT(ISERROR(SEARCH("Moderado",N10)))</formula>
    </cfRule>
    <cfRule type="containsText" dxfId="3456" priority="407" operator="containsText" text="Extremo">
      <formula>NOT(ISERROR(SEARCH("Extremo",N10)))</formula>
    </cfRule>
  </conditionalFormatting>
  <conditionalFormatting sqref="M10 M15 M20 M25 M30 M35 M40 M45 M50 M55">
    <cfRule type="containsText" dxfId="3455" priority="397" operator="containsText" text="Catastrófico">
      <formula>NOT(ISERROR(SEARCH("Catastrófico",M10)))</formula>
    </cfRule>
    <cfRule type="containsText" dxfId="3454" priority="398" operator="containsText" text="Mayor">
      <formula>NOT(ISERROR(SEARCH("Mayor",M10)))</formula>
    </cfRule>
    <cfRule type="containsText" dxfId="3453" priority="399" operator="containsText" text="Alta">
      <formula>NOT(ISERROR(SEARCH("Alta",M10)))</formula>
    </cfRule>
    <cfRule type="containsText" dxfId="3452" priority="400" operator="containsText" text="Moderado">
      <formula>NOT(ISERROR(SEARCH("Moderado",M10)))</formula>
    </cfRule>
    <cfRule type="containsText" dxfId="3451" priority="401" operator="containsText" text="Menor">
      <formula>NOT(ISERROR(SEARCH("Menor",M10)))</formula>
    </cfRule>
    <cfRule type="containsText" dxfId="3450" priority="402" operator="containsText" text="Leve">
      <formula>NOT(ISERROR(SEARCH("Leve",M10)))</formula>
    </cfRule>
  </conditionalFormatting>
  <conditionalFormatting sqref="Y10:Y14">
    <cfRule type="containsText" dxfId="3449" priority="391" operator="containsText" text="Muy Alta">
      <formula>NOT(ISERROR(SEARCH("Muy Alta",Y10)))</formula>
    </cfRule>
    <cfRule type="containsText" dxfId="3448" priority="392" operator="containsText" text="Alta">
      <formula>NOT(ISERROR(SEARCH("Alta",Y10)))</formula>
    </cfRule>
    <cfRule type="containsText" dxfId="3447" priority="393" operator="containsText" text="Media">
      <formula>NOT(ISERROR(SEARCH("Media",Y10)))</formula>
    </cfRule>
    <cfRule type="containsText" dxfId="3446" priority="394" operator="containsText" text="Muy Baja">
      <formula>NOT(ISERROR(SEARCH("Muy Baja",Y10)))</formula>
    </cfRule>
    <cfRule type="containsText" dxfId="3445" priority="395" operator="containsText" text="Baja">
      <formula>NOT(ISERROR(SEARCH("Baja",Y10)))</formula>
    </cfRule>
    <cfRule type="containsText" dxfId="3444" priority="396" operator="containsText" text="Muy Baja">
      <formula>NOT(ISERROR(SEARCH("Muy Baja",Y10)))</formula>
    </cfRule>
  </conditionalFormatting>
  <conditionalFormatting sqref="AC10:AC14">
    <cfRule type="containsText" dxfId="3443" priority="386" operator="containsText" text="Catastrófico">
      <formula>NOT(ISERROR(SEARCH("Catastrófico",AC10)))</formula>
    </cfRule>
    <cfRule type="containsText" dxfId="3442" priority="387" operator="containsText" text="Mayor">
      <formula>NOT(ISERROR(SEARCH("Mayor",AC10)))</formula>
    </cfRule>
    <cfRule type="containsText" dxfId="3441" priority="388" operator="containsText" text="Moderado">
      <formula>NOT(ISERROR(SEARCH("Moderado",AC10)))</formula>
    </cfRule>
    <cfRule type="containsText" dxfId="3440" priority="389" operator="containsText" text="Menor">
      <formula>NOT(ISERROR(SEARCH("Menor",AC10)))</formula>
    </cfRule>
    <cfRule type="containsText" dxfId="3439" priority="390" operator="containsText" text="Leve">
      <formula>NOT(ISERROR(SEARCH("Leve",AC10)))</formula>
    </cfRule>
  </conditionalFormatting>
  <conditionalFormatting sqref="AG10">
    <cfRule type="containsText" dxfId="3438" priority="377" operator="containsText" text="Extremo">
      <formula>NOT(ISERROR(SEARCH("Extremo",AG10)))</formula>
    </cfRule>
    <cfRule type="containsText" dxfId="3437" priority="378" operator="containsText" text="Alto">
      <formula>NOT(ISERROR(SEARCH("Alto",AG10)))</formula>
    </cfRule>
    <cfRule type="containsText" dxfId="3436" priority="379" operator="containsText" text="Moderado">
      <formula>NOT(ISERROR(SEARCH("Moderado",AG10)))</formula>
    </cfRule>
    <cfRule type="containsText" dxfId="3435" priority="380" operator="containsText" text="Menor">
      <formula>NOT(ISERROR(SEARCH("Menor",AG10)))</formula>
    </cfRule>
    <cfRule type="containsText" dxfId="3434" priority="381" operator="containsText" text="Bajo">
      <formula>NOT(ISERROR(SEARCH("Bajo",AG10)))</formula>
    </cfRule>
    <cfRule type="containsText" dxfId="3433" priority="382" operator="containsText" text="Moderado">
      <formula>NOT(ISERROR(SEARCH("Moderado",AG10)))</formula>
    </cfRule>
    <cfRule type="containsText" dxfId="3432" priority="383" operator="containsText" text="Extremo">
      <formula>NOT(ISERROR(SEARCH("Extremo",AG10)))</formula>
    </cfRule>
    <cfRule type="containsText" dxfId="3431" priority="384" operator="containsText" text="Baja">
      <formula>NOT(ISERROR(SEARCH("Baja",AG10)))</formula>
    </cfRule>
    <cfRule type="containsText" dxfId="3430" priority="385" operator="containsText" text="Alto">
      <formula>NOT(ISERROR(SEARCH("Alto",AG10)))</formula>
    </cfRule>
  </conditionalFormatting>
  <conditionalFormatting sqref="AA10:AA59">
    <cfRule type="containsText" dxfId="3429" priority="1" operator="containsText" text="Muy Baja">
      <formula>NOT(ISERROR(SEARCH("Muy Baja",AA10)))</formula>
    </cfRule>
    <cfRule type="containsText" dxfId="3428" priority="372" operator="containsText" text="Muy Alta">
      <formula>NOT(ISERROR(SEARCH("Muy Alta",AA10)))</formula>
    </cfRule>
    <cfRule type="containsText" dxfId="3427" priority="373" operator="containsText" text="Alta">
      <formula>NOT(ISERROR(SEARCH("Alta",AA10)))</formula>
    </cfRule>
    <cfRule type="containsText" dxfId="3426" priority="374" operator="containsText" text="Media">
      <formula>NOT(ISERROR(SEARCH("Media",AA10)))</formula>
    </cfRule>
    <cfRule type="containsText" dxfId="3425" priority="375" operator="containsText" text="Baja">
      <formula>NOT(ISERROR(SEARCH("Baja",AA10)))</formula>
    </cfRule>
    <cfRule type="containsText" dxfId="3424" priority="376" operator="containsText" text="Muy Baja">
      <formula>NOT(ISERROR(SEARCH("Muy Baja",AA10)))</formula>
    </cfRule>
  </conditionalFormatting>
  <conditionalFormatting sqref="AE10:AE14">
    <cfRule type="containsText" dxfId="3423" priority="367" operator="containsText" text="Catastrófico">
      <formula>NOT(ISERROR(SEARCH("Catastrófico",AE10)))</formula>
    </cfRule>
    <cfRule type="containsText" dxfId="3422" priority="368" operator="containsText" text="Moderado">
      <formula>NOT(ISERROR(SEARCH("Moderado",AE10)))</formula>
    </cfRule>
    <cfRule type="containsText" dxfId="3421" priority="369" operator="containsText" text="Menor">
      <formula>NOT(ISERROR(SEARCH("Menor",AE10)))</formula>
    </cfRule>
    <cfRule type="containsText" dxfId="3420" priority="370" operator="containsText" text="Leve">
      <formula>NOT(ISERROR(SEARCH("Leve",AE10)))</formula>
    </cfRule>
    <cfRule type="containsText" dxfId="3419" priority="371" operator="containsText" text="Mayor">
      <formula>NOT(ISERROR(SEARCH("Mayor",AE10)))</formula>
    </cfRule>
  </conditionalFormatting>
  <conditionalFormatting sqref="I15 I20 I25">
    <cfRule type="containsText" dxfId="3418" priority="344" operator="containsText" text="Muy Baja">
      <formula>NOT(ISERROR(SEARCH("Muy Baja",I15)))</formula>
    </cfRule>
    <cfRule type="containsText" dxfId="3417" priority="345" operator="containsText" text="Baja">
      <formula>NOT(ISERROR(SEARCH("Baja",I15)))</formula>
    </cfRule>
    <cfRule type="containsText" dxfId="3416" priority="347" operator="containsText" text="Muy Alta">
      <formula>NOT(ISERROR(SEARCH("Muy Alta",I15)))</formula>
    </cfRule>
    <cfRule type="containsText" dxfId="3415" priority="348" operator="containsText" text="Alta">
      <formula>NOT(ISERROR(SEARCH("Alta",I15)))</formula>
    </cfRule>
    <cfRule type="containsText" dxfId="3414" priority="349" operator="containsText" text="Media">
      <formula>NOT(ISERROR(SEARCH("Media",I15)))</formula>
    </cfRule>
    <cfRule type="containsText" dxfId="3413" priority="350" operator="containsText" text="Media">
      <formula>NOT(ISERROR(SEARCH("Media",I15)))</formula>
    </cfRule>
    <cfRule type="containsText" dxfId="3412" priority="351" operator="containsText" text="Media">
      <formula>NOT(ISERROR(SEARCH("Media",I15)))</formula>
    </cfRule>
    <cfRule type="containsText" dxfId="3411" priority="352" operator="containsText" text="Muy Baja">
      <formula>NOT(ISERROR(SEARCH("Muy Baja",I15)))</formula>
    </cfRule>
    <cfRule type="containsText" dxfId="3410" priority="353" operator="containsText" text="Baja">
      <formula>NOT(ISERROR(SEARCH("Baja",I15)))</formula>
    </cfRule>
    <cfRule type="containsText" dxfId="3409" priority="354" operator="containsText" text="Muy Baja">
      <formula>NOT(ISERROR(SEARCH("Muy Baja",I15)))</formula>
    </cfRule>
    <cfRule type="containsText" dxfId="3408" priority="355" operator="containsText" text="Muy Baja">
      <formula>NOT(ISERROR(SEARCH("Muy Baja",I15)))</formula>
    </cfRule>
    <cfRule type="containsText" dxfId="3407" priority="356" operator="containsText" text="Muy Baja">
      <formula>NOT(ISERROR(SEARCH("Muy Baja",I15)))</formula>
    </cfRule>
    <cfRule type="containsText" dxfId="3406" priority="357" operator="containsText" text="Muy Baja'Tabla probabilidad'!">
      <formula>NOT(ISERROR(SEARCH("Muy Baja'Tabla probabilidad'!",I15)))</formula>
    </cfRule>
    <cfRule type="containsText" dxfId="3405" priority="358" operator="containsText" text="Muy bajo">
      <formula>NOT(ISERROR(SEARCH("Muy bajo",I15)))</formula>
    </cfRule>
    <cfRule type="containsText" dxfId="3404" priority="359" operator="containsText" text="Alta">
      <formula>NOT(ISERROR(SEARCH("Alta",I15)))</formula>
    </cfRule>
    <cfRule type="containsText" dxfId="3403" priority="360" operator="containsText" text="Media">
      <formula>NOT(ISERROR(SEARCH("Media",I15)))</formula>
    </cfRule>
    <cfRule type="containsText" dxfId="3402" priority="361" operator="containsText" text="Baja">
      <formula>NOT(ISERROR(SEARCH("Baja",I15)))</formula>
    </cfRule>
    <cfRule type="containsText" dxfId="3401" priority="362" operator="containsText" text="Muy baja">
      <formula>NOT(ISERROR(SEARCH("Muy baja",I15)))</formula>
    </cfRule>
    <cfRule type="cellIs" dxfId="3400" priority="365" operator="between">
      <formula>1</formula>
      <formula>2</formula>
    </cfRule>
    <cfRule type="cellIs" dxfId="3399" priority="366" operator="between">
      <formula>0</formula>
      <formula>2</formula>
    </cfRule>
  </conditionalFormatting>
  <conditionalFormatting sqref="I15 I20 I25">
    <cfRule type="containsText" dxfId="3398" priority="346" operator="containsText" text="Muy Alta">
      <formula>NOT(ISERROR(SEARCH("Muy Alta",I15)))</formula>
    </cfRule>
  </conditionalFormatting>
  <conditionalFormatting sqref="Y15:Y19">
    <cfRule type="containsText" dxfId="3397" priority="338" operator="containsText" text="Muy Alta">
      <formula>NOT(ISERROR(SEARCH("Muy Alta",Y15)))</formula>
    </cfRule>
    <cfRule type="containsText" dxfId="3396" priority="339" operator="containsText" text="Alta">
      <formula>NOT(ISERROR(SEARCH("Alta",Y15)))</formula>
    </cfRule>
    <cfRule type="containsText" dxfId="3395" priority="340" operator="containsText" text="Media">
      <formula>NOT(ISERROR(SEARCH("Media",Y15)))</formula>
    </cfRule>
    <cfRule type="containsText" dxfId="3394" priority="341" operator="containsText" text="Muy Baja">
      <formula>NOT(ISERROR(SEARCH("Muy Baja",Y15)))</formula>
    </cfRule>
    <cfRule type="containsText" dxfId="3393" priority="342" operator="containsText" text="Baja">
      <formula>NOT(ISERROR(SEARCH("Baja",Y15)))</formula>
    </cfRule>
    <cfRule type="containsText" dxfId="3392" priority="343" operator="containsText" text="Muy Baja">
      <formula>NOT(ISERROR(SEARCH("Muy Baja",Y15)))</formula>
    </cfRule>
  </conditionalFormatting>
  <conditionalFormatting sqref="AC15:AC19">
    <cfRule type="containsText" dxfId="3391" priority="333" operator="containsText" text="Catastrófico">
      <formula>NOT(ISERROR(SEARCH("Catastrófico",AC15)))</formula>
    </cfRule>
    <cfRule type="containsText" dxfId="3390" priority="334" operator="containsText" text="Mayor">
      <formula>NOT(ISERROR(SEARCH("Mayor",AC15)))</formula>
    </cfRule>
    <cfRule type="containsText" dxfId="3389" priority="335" operator="containsText" text="Moderado">
      <formula>NOT(ISERROR(SEARCH("Moderado",AC15)))</formula>
    </cfRule>
    <cfRule type="containsText" dxfId="3388" priority="336" operator="containsText" text="Menor">
      <formula>NOT(ISERROR(SEARCH("Menor",AC15)))</formula>
    </cfRule>
    <cfRule type="containsText" dxfId="3387" priority="337" operator="containsText" text="Leve">
      <formula>NOT(ISERROR(SEARCH("Leve",AC15)))</formula>
    </cfRule>
  </conditionalFormatting>
  <conditionalFormatting sqref="AG15">
    <cfRule type="containsText" dxfId="3386" priority="324" operator="containsText" text="Extremo">
      <formula>NOT(ISERROR(SEARCH("Extremo",AG15)))</formula>
    </cfRule>
    <cfRule type="containsText" dxfId="3385" priority="325" operator="containsText" text="Alto">
      <formula>NOT(ISERROR(SEARCH("Alto",AG15)))</formula>
    </cfRule>
    <cfRule type="containsText" dxfId="3384" priority="326" operator="containsText" text="Moderado">
      <formula>NOT(ISERROR(SEARCH("Moderado",AG15)))</formula>
    </cfRule>
    <cfRule type="containsText" dxfId="3383" priority="327" operator="containsText" text="Menor">
      <formula>NOT(ISERROR(SEARCH("Menor",AG15)))</formula>
    </cfRule>
    <cfRule type="containsText" dxfId="3382" priority="328" operator="containsText" text="Bajo">
      <formula>NOT(ISERROR(SEARCH("Bajo",AG15)))</formula>
    </cfRule>
    <cfRule type="containsText" dxfId="3381" priority="329" operator="containsText" text="Moderado">
      <formula>NOT(ISERROR(SEARCH("Moderado",AG15)))</formula>
    </cfRule>
    <cfRule type="containsText" dxfId="3380" priority="330" operator="containsText" text="Extremo">
      <formula>NOT(ISERROR(SEARCH("Extremo",AG15)))</formula>
    </cfRule>
    <cfRule type="containsText" dxfId="3379" priority="331" operator="containsText" text="Baja">
      <formula>NOT(ISERROR(SEARCH("Baja",AG15)))</formula>
    </cfRule>
    <cfRule type="containsText" dxfId="3378" priority="332" operator="containsText" text="Alto">
      <formula>NOT(ISERROR(SEARCH("Alto",AG15)))</formula>
    </cfRule>
  </conditionalFormatting>
  <conditionalFormatting sqref="AE15:AE19">
    <cfRule type="containsText" dxfId="3377" priority="319" operator="containsText" text="Catastrófico">
      <formula>NOT(ISERROR(SEARCH("Catastrófico",AE15)))</formula>
    </cfRule>
    <cfRule type="containsText" dxfId="3376" priority="320" operator="containsText" text="Moderado">
      <formula>NOT(ISERROR(SEARCH("Moderado",AE15)))</formula>
    </cfRule>
    <cfRule type="containsText" dxfId="3375" priority="321" operator="containsText" text="Menor">
      <formula>NOT(ISERROR(SEARCH("Menor",AE15)))</formula>
    </cfRule>
    <cfRule type="containsText" dxfId="3374" priority="322" operator="containsText" text="Leve">
      <formula>NOT(ISERROR(SEARCH("Leve",AE15)))</formula>
    </cfRule>
    <cfRule type="containsText" dxfId="3373" priority="323" operator="containsText" text="Mayor">
      <formula>NOT(ISERROR(SEARCH("Mayor",AE15)))</formula>
    </cfRule>
  </conditionalFormatting>
  <conditionalFormatting sqref="Y20:Y24">
    <cfRule type="containsText" dxfId="3372" priority="313" operator="containsText" text="Muy Alta">
      <formula>NOT(ISERROR(SEARCH("Muy Alta",Y20)))</formula>
    </cfRule>
    <cfRule type="containsText" dxfId="3371" priority="314" operator="containsText" text="Alta">
      <formula>NOT(ISERROR(SEARCH("Alta",Y20)))</formula>
    </cfRule>
    <cfRule type="containsText" dxfId="3370" priority="315" operator="containsText" text="Media">
      <formula>NOT(ISERROR(SEARCH("Media",Y20)))</formula>
    </cfRule>
    <cfRule type="containsText" dxfId="3369" priority="316" operator="containsText" text="Muy Baja">
      <formula>NOT(ISERROR(SEARCH("Muy Baja",Y20)))</formula>
    </cfRule>
    <cfRule type="containsText" dxfId="3368" priority="317" operator="containsText" text="Baja">
      <formula>NOT(ISERROR(SEARCH("Baja",Y20)))</formula>
    </cfRule>
    <cfRule type="containsText" dxfId="3367" priority="318" operator="containsText" text="Muy Baja">
      <formula>NOT(ISERROR(SEARCH("Muy Baja",Y20)))</formula>
    </cfRule>
  </conditionalFormatting>
  <conditionalFormatting sqref="AC20:AC24">
    <cfRule type="containsText" dxfId="3366" priority="308" operator="containsText" text="Catastrófico">
      <formula>NOT(ISERROR(SEARCH("Catastrófico",AC20)))</formula>
    </cfRule>
    <cfRule type="containsText" dxfId="3365" priority="309" operator="containsText" text="Mayor">
      <formula>NOT(ISERROR(SEARCH("Mayor",AC20)))</formula>
    </cfRule>
    <cfRule type="containsText" dxfId="3364" priority="310" operator="containsText" text="Moderado">
      <formula>NOT(ISERROR(SEARCH("Moderado",AC20)))</formula>
    </cfRule>
    <cfRule type="containsText" dxfId="3363" priority="311" operator="containsText" text="Menor">
      <formula>NOT(ISERROR(SEARCH("Menor",AC20)))</formula>
    </cfRule>
    <cfRule type="containsText" dxfId="3362" priority="312" operator="containsText" text="Leve">
      <formula>NOT(ISERROR(SEARCH("Leve",AC20)))</formula>
    </cfRule>
  </conditionalFormatting>
  <conditionalFormatting sqref="AG20">
    <cfRule type="containsText" dxfId="3361" priority="299" operator="containsText" text="Extremo">
      <formula>NOT(ISERROR(SEARCH("Extremo",AG20)))</formula>
    </cfRule>
    <cfRule type="containsText" dxfId="3360" priority="300" operator="containsText" text="Alto">
      <formula>NOT(ISERROR(SEARCH("Alto",AG20)))</formula>
    </cfRule>
    <cfRule type="containsText" dxfId="3359" priority="301" operator="containsText" text="Moderado">
      <formula>NOT(ISERROR(SEARCH("Moderado",AG20)))</formula>
    </cfRule>
    <cfRule type="containsText" dxfId="3358" priority="302" operator="containsText" text="Menor">
      <formula>NOT(ISERROR(SEARCH("Menor",AG20)))</formula>
    </cfRule>
    <cfRule type="containsText" dxfId="3357" priority="303" operator="containsText" text="Bajo">
      <formula>NOT(ISERROR(SEARCH("Bajo",AG20)))</formula>
    </cfRule>
    <cfRule type="containsText" dxfId="3356" priority="304" operator="containsText" text="Moderado">
      <formula>NOT(ISERROR(SEARCH("Moderado",AG20)))</formula>
    </cfRule>
    <cfRule type="containsText" dxfId="3355" priority="305" operator="containsText" text="Extremo">
      <formula>NOT(ISERROR(SEARCH("Extremo",AG20)))</formula>
    </cfRule>
    <cfRule type="containsText" dxfId="3354" priority="306" operator="containsText" text="Baja">
      <formula>NOT(ISERROR(SEARCH("Baja",AG20)))</formula>
    </cfRule>
    <cfRule type="containsText" dxfId="3353" priority="307" operator="containsText" text="Alto">
      <formula>NOT(ISERROR(SEARCH("Alto",AG20)))</formula>
    </cfRule>
  </conditionalFormatting>
  <conditionalFormatting sqref="AE20:AE24">
    <cfRule type="containsText" dxfId="3352" priority="294" operator="containsText" text="Catastrófico">
      <formula>NOT(ISERROR(SEARCH("Catastrófico",AE20)))</formula>
    </cfRule>
    <cfRule type="containsText" dxfId="3351" priority="295" operator="containsText" text="Moderado">
      <formula>NOT(ISERROR(SEARCH("Moderado",AE20)))</formula>
    </cfRule>
    <cfRule type="containsText" dxfId="3350" priority="296" operator="containsText" text="Menor">
      <formula>NOT(ISERROR(SEARCH("Menor",AE20)))</formula>
    </cfRule>
    <cfRule type="containsText" dxfId="3349" priority="297" operator="containsText" text="Leve">
      <formula>NOT(ISERROR(SEARCH("Leve",AE20)))</formula>
    </cfRule>
    <cfRule type="containsText" dxfId="3348" priority="298" operator="containsText" text="Mayor">
      <formula>NOT(ISERROR(SEARCH("Mayor",AE20)))</formula>
    </cfRule>
  </conditionalFormatting>
  <conditionalFormatting sqref="Y25:Y29">
    <cfRule type="containsText" dxfId="3347" priority="288" operator="containsText" text="Muy Alta">
      <formula>NOT(ISERROR(SEARCH("Muy Alta",Y25)))</formula>
    </cfRule>
    <cfRule type="containsText" dxfId="3346" priority="289" operator="containsText" text="Alta">
      <formula>NOT(ISERROR(SEARCH("Alta",Y25)))</formula>
    </cfRule>
    <cfRule type="containsText" dxfId="3345" priority="290" operator="containsText" text="Media">
      <formula>NOT(ISERROR(SEARCH("Media",Y25)))</formula>
    </cfRule>
    <cfRule type="containsText" dxfId="3344" priority="291" operator="containsText" text="Muy Baja">
      <formula>NOT(ISERROR(SEARCH("Muy Baja",Y25)))</formula>
    </cfRule>
    <cfRule type="containsText" dxfId="3343" priority="292" operator="containsText" text="Baja">
      <formula>NOT(ISERROR(SEARCH("Baja",Y25)))</formula>
    </cfRule>
    <cfRule type="containsText" dxfId="3342" priority="293" operator="containsText" text="Muy Baja">
      <formula>NOT(ISERROR(SEARCH("Muy Baja",Y25)))</formula>
    </cfRule>
  </conditionalFormatting>
  <conditionalFormatting sqref="AC25:AC29">
    <cfRule type="containsText" dxfId="3341" priority="283" operator="containsText" text="Catastrófico">
      <formula>NOT(ISERROR(SEARCH("Catastrófico",AC25)))</formula>
    </cfRule>
    <cfRule type="containsText" dxfId="3340" priority="284" operator="containsText" text="Mayor">
      <formula>NOT(ISERROR(SEARCH("Mayor",AC25)))</formula>
    </cfRule>
    <cfRule type="containsText" dxfId="3339" priority="285" operator="containsText" text="Moderado">
      <formula>NOT(ISERROR(SEARCH("Moderado",AC25)))</formula>
    </cfRule>
    <cfRule type="containsText" dxfId="3338" priority="286" operator="containsText" text="Menor">
      <formula>NOT(ISERROR(SEARCH("Menor",AC25)))</formula>
    </cfRule>
    <cfRule type="containsText" dxfId="3337" priority="287" operator="containsText" text="Leve">
      <formula>NOT(ISERROR(SEARCH("Leve",AC25)))</formula>
    </cfRule>
  </conditionalFormatting>
  <conditionalFormatting sqref="AG25">
    <cfRule type="containsText" dxfId="3336" priority="274" operator="containsText" text="Extremo">
      <formula>NOT(ISERROR(SEARCH("Extremo",AG25)))</formula>
    </cfRule>
    <cfRule type="containsText" dxfId="3335" priority="275" operator="containsText" text="Alto">
      <formula>NOT(ISERROR(SEARCH("Alto",AG25)))</formula>
    </cfRule>
    <cfRule type="containsText" dxfId="3334" priority="276" operator="containsText" text="Moderado">
      <formula>NOT(ISERROR(SEARCH("Moderado",AG25)))</formula>
    </cfRule>
    <cfRule type="containsText" dxfId="3333" priority="277" operator="containsText" text="Menor">
      <formula>NOT(ISERROR(SEARCH("Menor",AG25)))</formula>
    </cfRule>
    <cfRule type="containsText" dxfId="3332" priority="278" operator="containsText" text="Bajo">
      <formula>NOT(ISERROR(SEARCH("Bajo",AG25)))</formula>
    </cfRule>
    <cfRule type="containsText" dxfId="3331" priority="279" operator="containsText" text="Moderado">
      <formula>NOT(ISERROR(SEARCH("Moderado",AG25)))</formula>
    </cfRule>
    <cfRule type="containsText" dxfId="3330" priority="280" operator="containsText" text="Extremo">
      <formula>NOT(ISERROR(SEARCH("Extremo",AG25)))</formula>
    </cfRule>
    <cfRule type="containsText" dxfId="3329" priority="281" operator="containsText" text="Baja">
      <formula>NOT(ISERROR(SEARCH("Baja",AG25)))</formula>
    </cfRule>
    <cfRule type="containsText" dxfId="3328" priority="282" operator="containsText" text="Alto">
      <formula>NOT(ISERROR(SEARCH("Alto",AG25)))</formula>
    </cfRule>
  </conditionalFormatting>
  <conditionalFormatting sqref="AE25:AE29">
    <cfRule type="containsText" dxfId="3327" priority="269" operator="containsText" text="Catastrófico">
      <formula>NOT(ISERROR(SEARCH("Catastrófico",AE25)))</formula>
    </cfRule>
    <cfRule type="containsText" dxfId="3326" priority="270" operator="containsText" text="Moderado">
      <formula>NOT(ISERROR(SEARCH("Moderado",AE25)))</formula>
    </cfRule>
    <cfRule type="containsText" dxfId="3325" priority="271" operator="containsText" text="Menor">
      <formula>NOT(ISERROR(SEARCH("Menor",AE25)))</formula>
    </cfRule>
    <cfRule type="containsText" dxfId="3324" priority="272" operator="containsText" text="Leve">
      <formula>NOT(ISERROR(SEARCH("Leve",AE25)))</formula>
    </cfRule>
    <cfRule type="containsText" dxfId="3323" priority="273" operator="containsText" text="Mayor">
      <formula>NOT(ISERROR(SEARCH("Mayor",AE25)))</formula>
    </cfRule>
  </conditionalFormatting>
  <conditionalFormatting sqref="N30 N35">
    <cfRule type="containsText" dxfId="3322" priority="264" operator="containsText" text="Extremo">
      <formula>NOT(ISERROR(SEARCH("Extremo",N30)))</formula>
    </cfRule>
    <cfRule type="containsText" dxfId="3321" priority="265" operator="containsText" text="Alto">
      <formula>NOT(ISERROR(SEARCH("Alto",N30)))</formula>
    </cfRule>
    <cfRule type="containsText" dxfId="3320" priority="266" operator="containsText" text="Bajo">
      <formula>NOT(ISERROR(SEARCH("Bajo",N30)))</formula>
    </cfRule>
    <cfRule type="containsText" dxfId="3319" priority="267" operator="containsText" text="Moderado">
      <formula>NOT(ISERROR(SEARCH("Moderado",N30)))</formula>
    </cfRule>
    <cfRule type="containsText" dxfId="3318" priority="268" operator="containsText" text="Extremo">
      <formula>NOT(ISERROR(SEARCH("Extremo",N30)))</formula>
    </cfRule>
  </conditionalFormatting>
  <conditionalFormatting sqref="I30 I35 I40">
    <cfRule type="containsText" dxfId="3317" priority="241" operator="containsText" text="Muy Baja">
      <formula>NOT(ISERROR(SEARCH("Muy Baja",I30)))</formula>
    </cfRule>
    <cfRule type="containsText" dxfId="3316" priority="242" operator="containsText" text="Baja">
      <formula>NOT(ISERROR(SEARCH("Baja",I30)))</formula>
    </cfRule>
    <cfRule type="containsText" dxfId="3315" priority="244" operator="containsText" text="Muy Alta">
      <formula>NOT(ISERROR(SEARCH("Muy Alta",I30)))</formula>
    </cfRule>
    <cfRule type="containsText" dxfId="3314" priority="245" operator="containsText" text="Alta">
      <formula>NOT(ISERROR(SEARCH("Alta",I30)))</formula>
    </cfRule>
    <cfRule type="containsText" dxfId="3313" priority="246" operator="containsText" text="Media">
      <formula>NOT(ISERROR(SEARCH("Media",I30)))</formula>
    </cfRule>
    <cfRule type="containsText" dxfId="3312" priority="247" operator="containsText" text="Media">
      <formula>NOT(ISERROR(SEARCH("Media",I30)))</formula>
    </cfRule>
    <cfRule type="containsText" dxfId="3311" priority="248" operator="containsText" text="Media">
      <formula>NOT(ISERROR(SEARCH("Media",I30)))</formula>
    </cfRule>
    <cfRule type="containsText" dxfId="3310" priority="249" operator="containsText" text="Muy Baja">
      <formula>NOT(ISERROR(SEARCH("Muy Baja",I30)))</formula>
    </cfRule>
    <cfRule type="containsText" dxfId="3309" priority="250" operator="containsText" text="Baja">
      <formula>NOT(ISERROR(SEARCH("Baja",I30)))</formula>
    </cfRule>
    <cfRule type="containsText" dxfId="3308" priority="251" operator="containsText" text="Muy Baja">
      <formula>NOT(ISERROR(SEARCH("Muy Baja",I30)))</formula>
    </cfRule>
    <cfRule type="containsText" dxfId="3307" priority="252" operator="containsText" text="Muy Baja">
      <formula>NOT(ISERROR(SEARCH("Muy Baja",I30)))</formula>
    </cfRule>
    <cfRule type="containsText" dxfId="3306" priority="253" operator="containsText" text="Muy Baja">
      <formula>NOT(ISERROR(SEARCH("Muy Baja",I30)))</formula>
    </cfRule>
    <cfRule type="containsText" dxfId="3305" priority="254" operator="containsText" text="Muy Baja'Tabla probabilidad'!">
      <formula>NOT(ISERROR(SEARCH("Muy Baja'Tabla probabilidad'!",I30)))</formula>
    </cfRule>
    <cfRule type="containsText" dxfId="3304" priority="255" operator="containsText" text="Muy bajo">
      <formula>NOT(ISERROR(SEARCH("Muy bajo",I30)))</formula>
    </cfRule>
    <cfRule type="containsText" dxfId="3303" priority="256" operator="containsText" text="Alta">
      <formula>NOT(ISERROR(SEARCH("Alta",I30)))</formula>
    </cfRule>
    <cfRule type="containsText" dxfId="3302" priority="257" operator="containsText" text="Media">
      <formula>NOT(ISERROR(SEARCH("Media",I30)))</formula>
    </cfRule>
    <cfRule type="containsText" dxfId="3301" priority="258" operator="containsText" text="Baja">
      <formula>NOT(ISERROR(SEARCH("Baja",I30)))</formula>
    </cfRule>
    <cfRule type="containsText" dxfId="3300" priority="259" operator="containsText" text="Muy baja">
      <formula>NOT(ISERROR(SEARCH("Muy baja",I30)))</formula>
    </cfRule>
    <cfRule type="cellIs" dxfId="3299" priority="262" operator="between">
      <formula>1</formula>
      <formula>2</formula>
    </cfRule>
    <cfRule type="cellIs" dxfId="3298" priority="263" operator="between">
      <formula>0</formula>
      <formula>2</formula>
    </cfRule>
  </conditionalFormatting>
  <conditionalFormatting sqref="I30 I35 I40">
    <cfRule type="containsText" dxfId="3297" priority="243" operator="containsText" text="Muy Alta">
      <formula>NOT(ISERROR(SEARCH("Muy Alta",I30)))</formula>
    </cfRule>
  </conditionalFormatting>
  <conditionalFormatting sqref="Y30:Y34">
    <cfRule type="containsText" dxfId="3296" priority="235" operator="containsText" text="Muy Alta">
      <formula>NOT(ISERROR(SEARCH("Muy Alta",Y30)))</formula>
    </cfRule>
    <cfRule type="containsText" dxfId="3295" priority="236" operator="containsText" text="Alta">
      <formula>NOT(ISERROR(SEARCH("Alta",Y30)))</formula>
    </cfRule>
    <cfRule type="containsText" dxfId="3294" priority="237" operator="containsText" text="Media">
      <formula>NOT(ISERROR(SEARCH("Media",Y30)))</formula>
    </cfRule>
    <cfRule type="containsText" dxfId="3293" priority="238" operator="containsText" text="Muy Baja">
      <formula>NOT(ISERROR(SEARCH("Muy Baja",Y30)))</formula>
    </cfRule>
    <cfRule type="containsText" dxfId="3292" priority="239" operator="containsText" text="Baja">
      <formula>NOT(ISERROR(SEARCH("Baja",Y30)))</formula>
    </cfRule>
    <cfRule type="containsText" dxfId="3291" priority="240" operator="containsText" text="Muy Baja">
      <formula>NOT(ISERROR(SEARCH("Muy Baja",Y30)))</formula>
    </cfRule>
  </conditionalFormatting>
  <conditionalFormatting sqref="AC30:AC34">
    <cfRule type="containsText" dxfId="3290" priority="230" operator="containsText" text="Catastrófico">
      <formula>NOT(ISERROR(SEARCH("Catastrófico",AC30)))</formula>
    </cfRule>
    <cfRule type="containsText" dxfId="3289" priority="231" operator="containsText" text="Mayor">
      <formula>NOT(ISERROR(SEARCH("Mayor",AC30)))</formula>
    </cfRule>
    <cfRule type="containsText" dxfId="3288" priority="232" operator="containsText" text="Moderado">
      <formula>NOT(ISERROR(SEARCH("Moderado",AC30)))</formula>
    </cfRule>
    <cfRule type="containsText" dxfId="3287" priority="233" operator="containsText" text="Menor">
      <formula>NOT(ISERROR(SEARCH("Menor",AC30)))</formula>
    </cfRule>
    <cfRule type="containsText" dxfId="3286" priority="234" operator="containsText" text="Leve">
      <formula>NOT(ISERROR(SEARCH("Leve",AC30)))</formula>
    </cfRule>
  </conditionalFormatting>
  <conditionalFormatting sqref="AG30">
    <cfRule type="containsText" dxfId="3285" priority="221" operator="containsText" text="Extremo">
      <formula>NOT(ISERROR(SEARCH("Extremo",AG30)))</formula>
    </cfRule>
    <cfRule type="containsText" dxfId="3284" priority="222" operator="containsText" text="Alto">
      <formula>NOT(ISERROR(SEARCH("Alto",AG30)))</formula>
    </cfRule>
    <cfRule type="containsText" dxfId="3283" priority="223" operator="containsText" text="Moderado">
      <formula>NOT(ISERROR(SEARCH("Moderado",AG30)))</formula>
    </cfRule>
    <cfRule type="containsText" dxfId="3282" priority="224" operator="containsText" text="Menor">
      <formula>NOT(ISERROR(SEARCH("Menor",AG30)))</formula>
    </cfRule>
    <cfRule type="containsText" dxfId="3281" priority="225" operator="containsText" text="Bajo">
      <formula>NOT(ISERROR(SEARCH("Bajo",AG30)))</formula>
    </cfRule>
    <cfRule type="containsText" dxfId="3280" priority="226" operator="containsText" text="Moderado">
      <formula>NOT(ISERROR(SEARCH("Moderado",AG30)))</formula>
    </cfRule>
    <cfRule type="containsText" dxfId="3279" priority="227" operator="containsText" text="Extremo">
      <formula>NOT(ISERROR(SEARCH("Extremo",AG30)))</formula>
    </cfRule>
    <cfRule type="containsText" dxfId="3278" priority="228" operator="containsText" text="Baja">
      <formula>NOT(ISERROR(SEARCH("Baja",AG30)))</formula>
    </cfRule>
    <cfRule type="containsText" dxfId="3277" priority="229" operator="containsText" text="Alto">
      <formula>NOT(ISERROR(SEARCH("Alto",AG30)))</formula>
    </cfRule>
  </conditionalFormatting>
  <conditionalFormatting sqref="AE30:AE34">
    <cfRule type="containsText" dxfId="3276" priority="216" operator="containsText" text="Catastrófico">
      <formula>NOT(ISERROR(SEARCH("Catastrófico",AE30)))</formula>
    </cfRule>
    <cfRule type="containsText" dxfId="3275" priority="217" operator="containsText" text="Moderado">
      <formula>NOT(ISERROR(SEARCH("Moderado",AE30)))</formula>
    </cfRule>
    <cfRule type="containsText" dxfId="3274" priority="218" operator="containsText" text="Menor">
      <formula>NOT(ISERROR(SEARCH("Menor",AE30)))</formula>
    </cfRule>
    <cfRule type="containsText" dxfId="3273" priority="219" operator="containsText" text="Leve">
      <formula>NOT(ISERROR(SEARCH("Leve",AE30)))</formula>
    </cfRule>
    <cfRule type="containsText" dxfId="3272" priority="220" operator="containsText" text="Mayor">
      <formula>NOT(ISERROR(SEARCH("Mayor",AE30)))</formula>
    </cfRule>
  </conditionalFormatting>
  <conditionalFormatting sqref="Y35:Y39">
    <cfRule type="containsText" dxfId="3271" priority="210" operator="containsText" text="Muy Alta">
      <formula>NOT(ISERROR(SEARCH("Muy Alta",Y35)))</formula>
    </cfRule>
    <cfRule type="containsText" dxfId="3270" priority="211" operator="containsText" text="Alta">
      <formula>NOT(ISERROR(SEARCH("Alta",Y35)))</formula>
    </cfRule>
    <cfRule type="containsText" dxfId="3269" priority="212" operator="containsText" text="Media">
      <formula>NOT(ISERROR(SEARCH("Media",Y35)))</formula>
    </cfRule>
    <cfRule type="containsText" dxfId="3268" priority="213" operator="containsText" text="Muy Baja">
      <formula>NOT(ISERROR(SEARCH("Muy Baja",Y35)))</formula>
    </cfRule>
    <cfRule type="containsText" dxfId="3267" priority="214" operator="containsText" text="Baja">
      <formula>NOT(ISERROR(SEARCH("Baja",Y35)))</formula>
    </cfRule>
    <cfRule type="containsText" dxfId="3266" priority="215" operator="containsText" text="Muy Baja">
      <formula>NOT(ISERROR(SEARCH("Muy Baja",Y35)))</formula>
    </cfRule>
  </conditionalFormatting>
  <conditionalFormatting sqref="AC35:AC39">
    <cfRule type="containsText" dxfId="3265" priority="205" operator="containsText" text="Catastrófico">
      <formula>NOT(ISERROR(SEARCH("Catastrófico",AC35)))</formula>
    </cfRule>
    <cfRule type="containsText" dxfId="3264" priority="206" operator="containsText" text="Mayor">
      <formula>NOT(ISERROR(SEARCH("Mayor",AC35)))</formula>
    </cfRule>
    <cfRule type="containsText" dxfId="3263" priority="207" operator="containsText" text="Moderado">
      <formula>NOT(ISERROR(SEARCH("Moderado",AC35)))</formula>
    </cfRule>
    <cfRule type="containsText" dxfId="3262" priority="208" operator="containsText" text="Menor">
      <formula>NOT(ISERROR(SEARCH("Menor",AC35)))</formula>
    </cfRule>
    <cfRule type="containsText" dxfId="3261" priority="209" operator="containsText" text="Leve">
      <formula>NOT(ISERROR(SEARCH("Leve",AC35)))</formula>
    </cfRule>
  </conditionalFormatting>
  <conditionalFormatting sqref="AG35">
    <cfRule type="containsText" dxfId="3260" priority="196" operator="containsText" text="Extremo">
      <formula>NOT(ISERROR(SEARCH("Extremo",AG35)))</formula>
    </cfRule>
    <cfRule type="containsText" dxfId="3259" priority="197" operator="containsText" text="Alto">
      <formula>NOT(ISERROR(SEARCH("Alto",AG35)))</formula>
    </cfRule>
    <cfRule type="containsText" dxfId="3258" priority="198" operator="containsText" text="Moderado">
      <formula>NOT(ISERROR(SEARCH("Moderado",AG35)))</formula>
    </cfRule>
    <cfRule type="containsText" dxfId="3257" priority="199" operator="containsText" text="Menor">
      <formula>NOT(ISERROR(SEARCH("Menor",AG35)))</formula>
    </cfRule>
    <cfRule type="containsText" dxfId="3256" priority="200" operator="containsText" text="Bajo">
      <formula>NOT(ISERROR(SEARCH("Bajo",AG35)))</formula>
    </cfRule>
    <cfRule type="containsText" dxfId="3255" priority="201" operator="containsText" text="Moderado">
      <formula>NOT(ISERROR(SEARCH("Moderado",AG35)))</formula>
    </cfRule>
    <cfRule type="containsText" dxfId="3254" priority="202" operator="containsText" text="Extremo">
      <formula>NOT(ISERROR(SEARCH("Extremo",AG35)))</formula>
    </cfRule>
    <cfRule type="containsText" dxfId="3253" priority="203" operator="containsText" text="Baja">
      <formula>NOT(ISERROR(SEARCH("Baja",AG35)))</formula>
    </cfRule>
    <cfRule type="containsText" dxfId="3252" priority="204" operator="containsText" text="Alto">
      <formula>NOT(ISERROR(SEARCH("Alto",AG35)))</formula>
    </cfRule>
  </conditionalFormatting>
  <conditionalFormatting sqref="AE35:AE39">
    <cfRule type="containsText" dxfId="3251" priority="191" operator="containsText" text="Catastrófico">
      <formula>NOT(ISERROR(SEARCH("Catastrófico",AE35)))</formula>
    </cfRule>
    <cfRule type="containsText" dxfId="3250" priority="192" operator="containsText" text="Moderado">
      <formula>NOT(ISERROR(SEARCH("Moderado",AE35)))</formula>
    </cfRule>
    <cfRule type="containsText" dxfId="3249" priority="193" operator="containsText" text="Menor">
      <formula>NOT(ISERROR(SEARCH("Menor",AE35)))</formula>
    </cfRule>
    <cfRule type="containsText" dxfId="3248" priority="194" operator="containsText" text="Leve">
      <formula>NOT(ISERROR(SEARCH("Leve",AE35)))</formula>
    </cfRule>
    <cfRule type="containsText" dxfId="3247" priority="195" operator="containsText" text="Mayor">
      <formula>NOT(ISERROR(SEARCH("Mayor",AE35)))</formula>
    </cfRule>
  </conditionalFormatting>
  <conditionalFormatting sqref="N40">
    <cfRule type="containsText" dxfId="3246" priority="186" operator="containsText" text="Extremo">
      <formula>NOT(ISERROR(SEARCH("Extremo",N40)))</formula>
    </cfRule>
    <cfRule type="containsText" dxfId="3245" priority="187" operator="containsText" text="Alto">
      <formula>NOT(ISERROR(SEARCH("Alto",N40)))</formula>
    </cfRule>
    <cfRule type="containsText" dxfId="3244" priority="188" operator="containsText" text="Bajo">
      <formula>NOT(ISERROR(SEARCH("Bajo",N40)))</formula>
    </cfRule>
    <cfRule type="containsText" dxfId="3243" priority="189" operator="containsText" text="Moderado">
      <formula>NOT(ISERROR(SEARCH("Moderado",N40)))</formula>
    </cfRule>
    <cfRule type="containsText" dxfId="3242" priority="190" operator="containsText" text="Extremo">
      <formula>NOT(ISERROR(SEARCH("Extremo",N40)))</formula>
    </cfRule>
  </conditionalFormatting>
  <conditionalFormatting sqref="Y40:Y44">
    <cfRule type="containsText" dxfId="3241" priority="180" operator="containsText" text="Muy Alta">
      <formula>NOT(ISERROR(SEARCH("Muy Alta",Y40)))</formula>
    </cfRule>
    <cfRule type="containsText" dxfId="3240" priority="181" operator="containsText" text="Alta">
      <formula>NOT(ISERROR(SEARCH("Alta",Y40)))</formula>
    </cfRule>
    <cfRule type="containsText" dxfId="3239" priority="182" operator="containsText" text="Media">
      <formula>NOT(ISERROR(SEARCH("Media",Y40)))</formula>
    </cfRule>
    <cfRule type="containsText" dxfId="3238" priority="183" operator="containsText" text="Muy Baja">
      <formula>NOT(ISERROR(SEARCH("Muy Baja",Y40)))</formula>
    </cfRule>
    <cfRule type="containsText" dxfId="3237" priority="184" operator="containsText" text="Baja">
      <formula>NOT(ISERROR(SEARCH("Baja",Y40)))</formula>
    </cfRule>
    <cfRule type="containsText" dxfId="3236" priority="185" operator="containsText" text="Muy Baja">
      <formula>NOT(ISERROR(SEARCH("Muy Baja",Y40)))</formula>
    </cfRule>
  </conditionalFormatting>
  <conditionalFormatting sqref="AC40:AC44">
    <cfRule type="containsText" dxfId="3235" priority="175" operator="containsText" text="Catastrófico">
      <formula>NOT(ISERROR(SEARCH("Catastrófico",AC40)))</formula>
    </cfRule>
    <cfRule type="containsText" dxfId="3234" priority="176" operator="containsText" text="Mayor">
      <formula>NOT(ISERROR(SEARCH("Mayor",AC40)))</formula>
    </cfRule>
    <cfRule type="containsText" dxfId="3233" priority="177" operator="containsText" text="Moderado">
      <formula>NOT(ISERROR(SEARCH("Moderado",AC40)))</formula>
    </cfRule>
    <cfRule type="containsText" dxfId="3232" priority="178" operator="containsText" text="Menor">
      <formula>NOT(ISERROR(SEARCH("Menor",AC40)))</formula>
    </cfRule>
    <cfRule type="containsText" dxfId="3231" priority="179" operator="containsText" text="Leve">
      <formula>NOT(ISERROR(SEARCH("Leve",AC40)))</formula>
    </cfRule>
  </conditionalFormatting>
  <conditionalFormatting sqref="AG40">
    <cfRule type="containsText" dxfId="3230" priority="166" operator="containsText" text="Extremo">
      <formula>NOT(ISERROR(SEARCH("Extremo",AG40)))</formula>
    </cfRule>
    <cfRule type="containsText" dxfId="3229" priority="167" operator="containsText" text="Alto">
      <formula>NOT(ISERROR(SEARCH("Alto",AG40)))</formula>
    </cfRule>
    <cfRule type="containsText" dxfId="3228" priority="168" operator="containsText" text="Moderado">
      <formula>NOT(ISERROR(SEARCH("Moderado",AG40)))</formula>
    </cfRule>
    <cfRule type="containsText" dxfId="3227" priority="169" operator="containsText" text="Menor">
      <formula>NOT(ISERROR(SEARCH("Menor",AG40)))</formula>
    </cfRule>
    <cfRule type="containsText" dxfId="3226" priority="170" operator="containsText" text="Bajo">
      <formula>NOT(ISERROR(SEARCH("Bajo",AG40)))</formula>
    </cfRule>
    <cfRule type="containsText" dxfId="3225" priority="171" operator="containsText" text="Moderado">
      <formula>NOT(ISERROR(SEARCH("Moderado",AG40)))</formula>
    </cfRule>
    <cfRule type="containsText" dxfId="3224" priority="172" operator="containsText" text="Extremo">
      <formula>NOT(ISERROR(SEARCH("Extremo",AG40)))</formula>
    </cfRule>
    <cfRule type="containsText" dxfId="3223" priority="173" operator="containsText" text="Baja">
      <formula>NOT(ISERROR(SEARCH("Baja",AG40)))</formula>
    </cfRule>
    <cfRule type="containsText" dxfId="3222" priority="174" operator="containsText" text="Alto">
      <formula>NOT(ISERROR(SEARCH("Alto",AG40)))</formula>
    </cfRule>
  </conditionalFormatting>
  <conditionalFormatting sqref="AE40:AE44">
    <cfRule type="containsText" dxfId="3221" priority="161" operator="containsText" text="Catastrófico">
      <formula>NOT(ISERROR(SEARCH("Catastrófico",AE40)))</formula>
    </cfRule>
    <cfRule type="containsText" dxfId="3220" priority="162" operator="containsText" text="Moderado">
      <formula>NOT(ISERROR(SEARCH("Moderado",AE40)))</formula>
    </cfRule>
    <cfRule type="containsText" dxfId="3219" priority="163" operator="containsText" text="Menor">
      <formula>NOT(ISERROR(SEARCH("Menor",AE40)))</formula>
    </cfRule>
    <cfRule type="containsText" dxfId="3218" priority="164" operator="containsText" text="Leve">
      <formula>NOT(ISERROR(SEARCH("Leve",AE40)))</formula>
    </cfRule>
    <cfRule type="containsText" dxfId="3217" priority="165" operator="containsText" text="Mayor">
      <formula>NOT(ISERROR(SEARCH("Mayor",AE40)))</formula>
    </cfRule>
  </conditionalFormatting>
  <conditionalFormatting sqref="N45">
    <cfRule type="containsText" dxfId="3216" priority="156" operator="containsText" text="Extremo">
      <formula>NOT(ISERROR(SEARCH("Extremo",N45)))</formula>
    </cfRule>
    <cfRule type="containsText" dxfId="3215" priority="157" operator="containsText" text="Alto">
      <formula>NOT(ISERROR(SEARCH("Alto",N45)))</formula>
    </cfRule>
    <cfRule type="containsText" dxfId="3214" priority="158" operator="containsText" text="Bajo">
      <formula>NOT(ISERROR(SEARCH("Bajo",N45)))</formula>
    </cfRule>
    <cfRule type="containsText" dxfId="3213" priority="159" operator="containsText" text="Moderado">
      <formula>NOT(ISERROR(SEARCH("Moderado",N45)))</formula>
    </cfRule>
    <cfRule type="containsText" dxfId="3212" priority="160" operator="containsText" text="Extremo">
      <formula>NOT(ISERROR(SEARCH("Extremo",N45)))</formula>
    </cfRule>
  </conditionalFormatting>
  <conditionalFormatting sqref="I45">
    <cfRule type="containsText" dxfId="3211" priority="133" operator="containsText" text="Muy Baja">
      <formula>NOT(ISERROR(SEARCH("Muy Baja",I45)))</formula>
    </cfRule>
    <cfRule type="containsText" dxfId="3210" priority="134" operator="containsText" text="Baja">
      <formula>NOT(ISERROR(SEARCH("Baja",I45)))</formula>
    </cfRule>
    <cfRule type="containsText" dxfId="3209" priority="136" operator="containsText" text="Muy Alta">
      <formula>NOT(ISERROR(SEARCH("Muy Alta",I45)))</formula>
    </cfRule>
    <cfRule type="containsText" dxfId="3208" priority="137" operator="containsText" text="Alta">
      <formula>NOT(ISERROR(SEARCH("Alta",I45)))</formula>
    </cfRule>
    <cfRule type="containsText" dxfId="3207" priority="138" operator="containsText" text="Media">
      <formula>NOT(ISERROR(SEARCH("Media",I45)))</formula>
    </cfRule>
    <cfRule type="containsText" dxfId="3206" priority="139" operator="containsText" text="Media">
      <formula>NOT(ISERROR(SEARCH("Media",I45)))</formula>
    </cfRule>
    <cfRule type="containsText" dxfId="3205" priority="140" operator="containsText" text="Media">
      <formula>NOT(ISERROR(SEARCH("Media",I45)))</formula>
    </cfRule>
    <cfRule type="containsText" dxfId="3204" priority="141" operator="containsText" text="Muy Baja">
      <formula>NOT(ISERROR(SEARCH("Muy Baja",I45)))</formula>
    </cfRule>
    <cfRule type="containsText" dxfId="3203" priority="142" operator="containsText" text="Baja">
      <formula>NOT(ISERROR(SEARCH("Baja",I45)))</formula>
    </cfRule>
    <cfRule type="containsText" dxfId="3202" priority="143" operator="containsText" text="Muy Baja">
      <formula>NOT(ISERROR(SEARCH("Muy Baja",I45)))</formula>
    </cfRule>
    <cfRule type="containsText" dxfId="3201" priority="144" operator="containsText" text="Muy Baja">
      <formula>NOT(ISERROR(SEARCH("Muy Baja",I45)))</formula>
    </cfRule>
    <cfRule type="containsText" dxfId="3200" priority="145" operator="containsText" text="Muy Baja">
      <formula>NOT(ISERROR(SEARCH("Muy Baja",I45)))</formula>
    </cfRule>
    <cfRule type="containsText" dxfId="3199" priority="146" operator="containsText" text="Muy Baja'Tabla probabilidad'!">
      <formula>NOT(ISERROR(SEARCH("Muy Baja'Tabla probabilidad'!",I45)))</formula>
    </cfRule>
    <cfRule type="containsText" dxfId="3198" priority="147" operator="containsText" text="Muy bajo">
      <formula>NOT(ISERROR(SEARCH("Muy bajo",I45)))</formula>
    </cfRule>
    <cfRule type="containsText" dxfId="3197" priority="148" operator="containsText" text="Alta">
      <formula>NOT(ISERROR(SEARCH("Alta",I45)))</formula>
    </cfRule>
    <cfRule type="containsText" dxfId="3196" priority="149" operator="containsText" text="Media">
      <formula>NOT(ISERROR(SEARCH("Media",I45)))</formula>
    </cfRule>
    <cfRule type="containsText" dxfId="3195" priority="150" operator="containsText" text="Baja">
      <formula>NOT(ISERROR(SEARCH("Baja",I45)))</formula>
    </cfRule>
    <cfRule type="containsText" dxfId="3194" priority="151" operator="containsText" text="Muy baja">
      <formula>NOT(ISERROR(SEARCH("Muy baja",I45)))</formula>
    </cfRule>
    <cfRule type="cellIs" dxfId="3193" priority="154" operator="between">
      <formula>1</formula>
      <formula>2</formula>
    </cfRule>
    <cfRule type="cellIs" dxfId="3192" priority="155" operator="between">
      <formula>0</formula>
      <formula>2</formula>
    </cfRule>
  </conditionalFormatting>
  <conditionalFormatting sqref="I45">
    <cfRule type="containsText" dxfId="3191" priority="135" operator="containsText" text="Muy Alta">
      <formula>NOT(ISERROR(SEARCH("Muy Alta",I45)))</formula>
    </cfRule>
  </conditionalFormatting>
  <conditionalFormatting sqref="Y45:Y49">
    <cfRule type="containsText" dxfId="3190" priority="127" operator="containsText" text="Muy Alta">
      <formula>NOT(ISERROR(SEARCH("Muy Alta",Y45)))</formula>
    </cfRule>
    <cfRule type="containsText" dxfId="3189" priority="128" operator="containsText" text="Alta">
      <formula>NOT(ISERROR(SEARCH("Alta",Y45)))</formula>
    </cfRule>
    <cfRule type="containsText" dxfId="3188" priority="129" operator="containsText" text="Media">
      <formula>NOT(ISERROR(SEARCH("Media",Y45)))</formula>
    </cfRule>
    <cfRule type="containsText" dxfId="3187" priority="130" operator="containsText" text="Muy Baja">
      <formula>NOT(ISERROR(SEARCH("Muy Baja",Y45)))</formula>
    </cfRule>
    <cfRule type="containsText" dxfId="3186" priority="131" operator="containsText" text="Baja">
      <formula>NOT(ISERROR(SEARCH("Baja",Y45)))</formula>
    </cfRule>
    <cfRule type="containsText" dxfId="3185" priority="132" operator="containsText" text="Muy Baja">
      <formula>NOT(ISERROR(SEARCH("Muy Baja",Y45)))</formula>
    </cfRule>
  </conditionalFormatting>
  <conditionalFormatting sqref="AC45:AC49">
    <cfRule type="containsText" dxfId="3184" priority="122" operator="containsText" text="Catastrófico">
      <formula>NOT(ISERROR(SEARCH("Catastrófico",AC45)))</formula>
    </cfRule>
    <cfRule type="containsText" dxfId="3183" priority="123" operator="containsText" text="Mayor">
      <formula>NOT(ISERROR(SEARCH("Mayor",AC45)))</formula>
    </cfRule>
    <cfRule type="containsText" dxfId="3182" priority="124" operator="containsText" text="Moderado">
      <formula>NOT(ISERROR(SEARCH("Moderado",AC45)))</formula>
    </cfRule>
    <cfRule type="containsText" dxfId="3181" priority="125" operator="containsText" text="Menor">
      <formula>NOT(ISERROR(SEARCH("Menor",AC45)))</formula>
    </cfRule>
    <cfRule type="containsText" dxfId="3180" priority="126" operator="containsText" text="Leve">
      <formula>NOT(ISERROR(SEARCH("Leve",AC45)))</formula>
    </cfRule>
  </conditionalFormatting>
  <conditionalFormatting sqref="AG45">
    <cfRule type="containsText" dxfId="3179" priority="113" operator="containsText" text="Extremo">
      <formula>NOT(ISERROR(SEARCH("Extremo",AG45)))</formula>
    </cfRule>
    <cfRule type="containsText" dxfId="3178" priority="114" operator="containsText" text="Alto">
      <formula>NOT(ISERROR(SEARCH("Alto",AG45)))</formula>
    </cfRule>
    <cfRule type="containsText" dxfId="3177" priority="115" operator="containsText" text="Moderado">
      <formula>NOT(ISERROR(SEARCH("Moderado",AG45)))</formula>
    </cfRule>
    <cfRule type="containsText" dxfId="3176" priority="116" operator="containsText" text="Menor">
      <formula>NOT(ISERROR(SEARCH("Menor",AG45)))</formula>
    </cfRule>
    <cfRule type="containsText" dxfId="3175" priority="117" operator="containsText" text="Bajo">
      <formula>NOT(ISERROR(SEARCH("Bajo",AG45)))</formula>
    </cfRule>
    <cfRule type="containsText" dxfId="3174" priority="118" operator="containsText" text="Moderado">
      <formula>NOT(ISERROR(SEARCH("Moderado",AG45)))</formula>
    </cfRule>
    <cfRule type="containsText" dxfId="3173" priority="119" operator="containsText" text="Extremo">
      <formula>NOT(ISERROR(SEARCH("Extremo",AG45)))</formula>
    </cfRule>
    <cfRule type="containsText" dxfId="3172" priority="120" operator="containsText" text="Baja">
      <formula>NOT(ISERROR(SEARCH("Baja",AG45)))</formula>
    </cfRule>
    <cfRule type="containsText" dxfId="3171" priority="121" operator="containsText" text="Alto">
      <formula>NOT(ISERROR(SEARCH("Alto",AG45)))</formula>
    </cfRule>
  </conditionalFormatting>
  <conditionalFormatting sqref="AE45:AE49">
    <cfRule type="containsText" dxfId="3170" priority="108" operator="containsText" text="Catastrófico">
      <formula>NOT(ISERROR(SEARCH("Catastrófico",AE45)))</formula>
    </cfRule>
    <cfRule type="containsText" dxfId="3169" priority="109" operator="containsText" text="Moderado">
      <formula>NOT(ISERROR(SEARCH("Moderado",AE45)))</formula>
    </cfRule>
    <cfRule type="containsText" dxfId="3168" priority="110" operator="containsText" text="Menor">
      <formula>NOT(ISERROR(SEARCH("Menor",AE45)))</formula>
    </cfRule>
    <cfRule type="containsText" dxfId="3167" priority="111" operator="containsText" text="Leve">
      <formula>NOT(ISERROR(SEARCH("Leve",AE45)))</formula>
    </cfRule>
    <cfRule type="containsText" dxfId="3166" priority="112" operator="containsText" text="Mayor">
      <formula>NOT(ISERROR(SEARCH("Mayor",AE45)))</formula>
    </cfRule>
  </conditionalFormatting>
  <conditionalFormatting sqref="N50">
    <cfRule type="containsText" dxfId="3165" priority="103" operator="containsText" text="Extremo">
      <formula>NOT(ISERROR(SEARCH("Extremo",N50)))</formula>
    </cfRule>
    <cfRule type="containsText" dxfId="3164" priority="104" operator="containsText" text="Alto">
      <formula>NOT(ISERROR(SEARCH("Alto",N50)))</formula>
    </cfRule>
    <cfRule type="containsText" dxfId="3163" priority="105" operator="containsText" text="Bajo">
      <formula>NOT(ISERROR(SEARCH("Bajo",N50)))</formula>
    </cfRule>
    <cfRule type="containsText" dxfId="3162" priority="106" operator="containsText" text="Moderado">
      <formula>NOT(ISERROR(SEARCH("Moderado",N50)))</formula>
    </cfRule>
    <cfRule type="containsText" dxfId="3161" priority="107" operator="containsText" text="Extremo">
      <formula>NOT(ISERROR(SEARCH("Extremo",N50)))</formula>
    </cfRule>
  </conditionalFormatting>
  <conditionalFormatting sqref="I50">
    <cfRule type="containsText" dxfId="3160" priority="80" operator="containsText" text="Muy Baja">
      <formula>NOT(ISERROR(SEARCH("Muy Baja",I50)))</formula>
    </cfRule>
    <cfRule type="containsText" dxfId="3159" priority="81" operator="containsText" text="Baja">
      <formula>NOT(ISERROR(SEARCH("Baja",I50)))</formula>
    </cfRule>
    <cfRule type="containsText" dxfId="3158" priority="83" operator="containsText" text="Muy Alta">
      <formula>NOT(ISERROR(SEARCH("Muy Alta",I50)))</formula>
    </cfRule>
    <cfRule type="containsText" dxfId="3157" priority="84" operator="containsText" text="Alta">
      <formula>NOT(ISERROR(SEARCH("Alta",I50)))</formula>
    </cfRule>
    <cfRule type="containsText" dxfId="3156" priority="85" operator="containsText" text="Media">
      <formula>NOT(ISERROR(SEARCH("Media",I50)))</formula>
    </cfRule>
    <cfRule type="containsText" dxfId="3155" priority="86" operator="containsText" text="Media">
      <formula>NOT(ISERROR(SEARCH("Media",I50)))</formula>
    </cfRule>
    <cfRule type="containsText" dxfId="3154" priority="87" operator="containsText" text="Media">
      <formula>NOT(ISERROR(SEARCH("Media",I50)))</formula>
    </cfRule>
    <cfRule type="containsText" dxfId="3153" priority="88" operator="containsText" text="Muy Baja">
      <formula>NOT(ISERROR(SEARCH("Muy Baja",I50)))</formula>
    </cfRule>
    <cfRule type="containsText" dxfId="3152" priority="89" operator="containsText" text="Baja">
      <formula>NOT(ISERROR(SEARCH("Baja",I50)))</formula>
    </cfRule>
    <cfRule type="containsText" dxfId="3151" priority="90" operator="containsText" text="Muy Baja">
      <formula>NOT(ISERROR(SEARCH("Muy Baja",I50)))</formula>
    </cfRule>
    <cfRule type="containsText" dxfId="3150" priority="91" operator="containsText" text="Muy Baja">
      <formula>NOT(ISERROR(SEARCH("Muy Baja",I50)))</formula>
    </cfRule>
    <cfRule type="containsText" dxfId="3149" priority="92" operator="containsText" text="Muy Baja">
      <formula>NOT(ISERROR(SEARCH("Muy Baja",I50)))</formula>
    </cfRule>
    <cfRule type="containsText" dxfId="3148" priority="93" operator="containsText" text="Muy Baja'Tabla probabilidad'!">
      <formula>NOT(ISERROR(SEARCH("Muy Baja'Tabla probabilidad'!",I50)))</formula>
    </cfRule>
    <cfRule type="containsText" dxfId="3147" priority="94" operator="containsText" text="Muy bajo">
      <formula>NOT(ISERROR(SEARCH("Muy bajo",I50)))</formula>
    </cfRule>
    <cfRule type="containsText" dxfId="3146" priority="95" operator="containsText" text="Alta">
      <formula>NOT(ISERROR(SEARCH("Alta",I50)))</formula>
    </cfRule>
    <cfRule type="containsText" dxfId="3145" priority="96" operator="containsText" text="Media">
      <formula>NOT(ISERROR(SEARCH("Media",I50)))</formula>
    </cfRule>
    <cfRule type="containsText" dxfId="3144" priority="97" operator="containsText" text="Baja">
      <formula>NOT(ISERROR(SEARCH("Baja",I50)))</formula>
    </cfRule>
    <cfRule type="containsText" dxfId="3143" priority="98" operator="containsText" text="Muy baja">
      <formula>NOT(ISERROR(SEARCH("Muy baja",I50)))</formula>
    </cfRule>
    <cfRule type="cellIs" dxfId="3142" priority="101" operator="between">
      <formula>1</formula>
      <formula>2</formula>
    </cfRule>
    <cfRule type="cellIs" dxfId="3141" priority="102" operator="between">
      <formula>0</formula>
      <formula>2</formula>
    </cfRule>
  </conditionalFormatting>
  <conditionalFormatting sqref="I50">
    <cfRule type="containsText" dxfId="3140" priority="82" operator="containsText" text="Muy Alta">
      <formula>NOT(ISERROR(SEARCH("Muy Alta",I50)))</formula>
    </cfRule>
  </conditionalFormatting>
  <conditionalFormatting sqref="Y50:Y54">
    <cfRule type="containsText" dxfId="3139" priority="74" operator="containsText" text="Muy Alta">
      <formula>NOT(ISERROR(SEARCH("Muy Alta",Y50)))</formula>
    </cfRule>
    <cfRule type="containsText" dxfId="3138" priority="75" operator="containsText" text="Alta">
      <formula>NOT(ISERROR(SEARCH("Alta",Y50)))</formula>
    </cfRule>
    <cfRule type="containsText" dxfId="3137" priority="76" operator="containsText" text="Media">
      <formula>NOT(ISERROR(SEARCH("Media",Y50)))</formula>
    </cfRule>
    <cfRule type="containsText" dxfId="3136" priority="77" operator="containsText" text="Muy Baja">
      <formula>NOT(ISERROR(SEARCH("Muy Baja",Y50)))</formula>
    </cfRule>
    <cfRule type="containsText" dxfId="3135" priority="78" operator="containsText" text="Baja">
      <formula>NOT(ISERROR(SEARCH("Baja",Y50)))</formula>
    </cfRule>
    <cfRule type="containsText" dxfId="3134" priority="79" operator="containsText" text="Muy Baja">
      <formula>NOT(ISERROR(SEARCH("Muy Baja",Y50)))</formula>
    </cfRule>
  </conditionalFormatting>
  <conditionalFormatting sqref="AC50:AC54">
    <cfRule type="containsText" dxfId="3133" priority="69" operator="containsText" text="Catastrófico">
      <formula>NOT(ISERROR(SEARCH("Catastrófico",AC50)))</formula>
    </cfRule>
    <cfRule type="containsText" dxfId="3132" priority="70" operator="containsText" text="Mayor">
      <formula>NOT(ISERROR(SEARCH("Mayor",AC50)))</formula>
    </cfRule>
    <cfRule type="containsText" dxfId="3131" priority="71" operator="containsText" text="Moderado">
      <formula>NOT(ISERROR(SEARCH("Moderado",AC50)))</formula>
    </cfRule>
    <cfRule type="containsText" dxfId="3130" priority="72" operator="containsText" text="Menor">
      <formula>NOT(ISERROR(SEARCH("Menor",AC50)))</formula>
    </cfRule>
    <cfRule type="containsText" dxfId="3129" priority="73" operator="containsText" text="Leve">
      <formula>NOT(ISERROR(SEARCH("Leve",AC50)))</formula>
    </cfRule>
  </conditionalFormatting>
  <conditionalFormatting sqref="AG50">
    <cfRule type="containsText" dxfId="3128" priority="60" operator="containsText" text="Extremo">
      <formula>NOT(ISERROR(SEARCH("Extremo",AG50)))</formula>
    </cfRule>
    <cfRule type="containsText" dxfId="3127" priority="61" operator="containsText" text="Alto">
      <formula>NOT(ISERROR(SEARCH("Alto",AG50)))</formula>
    </cfRule>
    <cfRule type="containsText" dxfId="3126" priority="62" operator="containsText" text="Moderado">
      <formula>NOT(ISERROR(SEARCH("Moderado",AG50)))</formula>
    </cfRule>
    <cfRule type="containsText" dxfId="3125" priority="63" operator="containsText" text="Menor">
      <formula>NOT(ISERROR(SEARCH("Menor",AG50)))</formula>
    </cfRule>
    <cfRule type="containsText" dxfId="3124" priority="64" operator="containsText" text="Bajo">
      <formula>NOT(ISERROR(SEARCH("Bajo",AG50)))</formula>
    </cfRule>
    <cfRule type="containsText" dxfId="3123" priority="65" operator="containsText" text="Moderado">
      <formula>NOT(ISERROR(SEARCH("Moderado",AG50)))</formula>
    </cfRule>
    <cfRule type="containsText" dxfId="3122" priority="66" operator="containsText" text="Extremo">
      <formula>NOT(ISERROR(SEARCH("Extremo",AG50)))</formula>
    </cfRule>
    <cfRule type="containsText" dxfId="3121" priority="67" operator="containsText" text="Baja">
      <formula>NOT(ISERROR(SEARCH("Baja",AG50)))</formula>
    </cfRule>
    <cfRule type="containsText" dxfId="3120" priority="68" operator="containsText" text="Alto">
      <formula>NOT(ISERROR(SEARCH("Alto",AG50)))</formula>
    </cfRule>
  </conditionalFormatting>
  <conditionalFormatting sqref="AE50:AE54">
    <cfRule type="containsText" dxfId="3119" priority="55" operator="containsText" text="Catastrófico">
      <formula>NOT(ISERROR(SEARCH("Catastrófico",AE50)))</formula>
    </cfRule>
    <cfRule type="containsText" dxfId="3118" priority="56" operator="containsText" text="Moderado">
      <formula>NOT(ISERROR(SEARCH("Moderado",AE50)))</formula>
    </cfRule>
    <cfRule type="containsText" dxfId="3117" priority="57" operator="containsText" text="Menor">
      <formula>NOT(ISERROR(SEARCH("Menor",AE50)))</formula>
    </cfRule>
    <cfRule type="containsText" dxfId="3116" priority="58" operator="containsText" text="Leve">
      <formula>NOT(ISERROR(SEARCH("Leve",AE50)))</formula>
    </cfRule>
    <cfRule type="containsText" dxfId="3115" priority="59" operator="containsText" text="Mayor">
      <formula>NOT(ISERROR(SEARCH("Mayor",AE50)))</formula>
    </cfRule>
  </conditionalFormatting>
  <conditionalFormatting sqref="N55">
    <cfRule type="containsText" dxfId="3114" priority="50" operator="containsText" text="Extremo">
      <formula>NOT(ISERROR(SEARCH("Extremo",N55)))</formula>
    </cfRule>
    <cfRule type="containsText" dxfId="3113" priority="51" operator="containsText" text="Alto">
      <formula>NOT(ISERROR(SEARCH("Alto",N55)))</formula>
    </cfRule>
    <cfRule type="containsText" dxfId="3112" priority="52" operator="containsText" text="Bajo">
      <formula>NOT(ISERROR(SEARCH("Bajo",N55)))</formula>
    </cfRule>
    <cfRule type="containsText" dxfId="3111" priority="53" operator="containsText" text="Moderado">
      <formula>NOT(ISERROR(SEARCH("Moderado",N55)))</formula>
    </cfRule>
    <cfRule type="containsText" dxfId="3110" priority="54" operator="containsText" text="Extremo">
      <formula>NOT(ISERROR(SEARCH("Extremo",N55)))</formula>
    </cfRule>
  </conditionalFormatting>
  <conditionalFormatting sqref="I55">
    <cfRule type="containsText" dxfId="3109" priority="27" operator="containsText" text="Muy Baja">
      <formula>NOT(ISERROR(SEARCH("Muy Baja",I55)))</formula>
    </cfRule>
    <cfRule type="containsText" dxfId="3108" priority="28" operator="containsText" text="Baja">
      <formula>NOT(ISERROR(SEARCH("Baja",I55)))</formula>
    </cfRule>
    <cfRule type="containsText" dxfId="3107" priority="30" operator="containsText" text="Muy Alta">
      <formula>NOT(ISERROR(SEARCH("Muy Alta",I55)))</formula>
    </cfRule>
    <cfRule type="containsText" dxfId="3106" priority="31" operator="containsText" text="Alta">
      <formula>NOT(ISERROR(SEARCH("Alta",I55)))</formula>
    </cfRule>
    <cfRule type="containsText" dxfId="3105" priority="32" operator="containsText" text="Media">
      <formula>NOT(ISERROR(SEARCH("Media",I55)))</formula>
    </cfRule>
    <cfRule type="containsText" dxfId="3104" priority="33" operator="containsText" text="Media">
      <formula>NOT(ISERROR(SEARCH("Media",I55)))</formula>
    </cfRule>
    <cfRule type="containsText" dxfId="3103" priority="34" operator="containsText" text="Media">
      <formula>NOT(ISERROR(SEARCH("Media",I55)))</formula>
    </cfRule>
    <cfRule type="containsText" dxfId="3102" priority="35" operator="containsText" text="Muy Baja">
      <formula>NOT(ISERROR(SEARCH("Muy Baja",I55)))</formula>
    </cfRule>
    <cfRule type="containsText" dxfId="3101" priority="36" operator="containsText" text="Baja">
      <formula>NOT(ISERROR(SEARCH("Baja",I55)))</formula>
    </cfRule>
    <cfRule type="containsText" dxfId="3100" priority="37" operator="containsText" text="Muy Baja">
      <formula>NOT(ISERROR(SEARCH("Muy Baja",I55)))</formula>
    </cfRule>
    <cfRule type="containsText" dxfId="3099" priority="38" operator="containsText" text="Muy Baja">
      <formula>NOT(ISERROR(SEARCH("Muy Baja",I55)))</formula>
    </cfRule>
    <cfRule type="containsText" dxfId="3098" priority="39" operator="containsText" text="Muy Baja">
      <formula>NOT(ISERROR(SEARCH("Muy Baja",I55)))</formula>
    </cfRule>
    <cfRule type="containsText" dxfId="3097" priority="40" operator="containsText" text="Muy Baja'Tabla probabilidad'!">
      <formula>NOT(ISERROR(SEARCH("Muy Baja'Tabla probabilidad'!",I55)))</formula>
    </cfRule>
    <cfRule type="containsText" dxfId="3096" priority="41" operator="containsText" text="Muy bajo">
      <formula>NOT(ISERROR(SEARCH("Muy bajo",I55)))</formula>
    </cfRule>
    <cfRule type="containsText" dxfId="3095" priority="42" operator="containsText" text="Alta">
      <formula>NOT(ISERROR(SEARCH("Alta",I55)))</formula>
    </cfRule>
    <cfRule type="containsText" dxfId="3094" priority="43" operator="containsText" text="Media">
      <formula>NOT(ISERROR(SEARCH("Media",I55)))</formula>
    </cfRule>
    <cfRule type="containsText" dxfId="3093" priority="44" operator="containsText" text="Baja">
      <formula>NOT(ISERROR(SEARCH("Baja",I55)))</formula>
    </cfRule>
    <cfRule type="containsText" dxfId="3092" priority="45" operator="containsText" text="Muy baja">
      <formula>NOT(ISERROR(SEARCH("Muy baja",I55)))</formula>
    </cfRule>
    <cfRule type="cellIs" dxfId="3091" priority="48" operator="between">
      <formula>1</formula>
      <formula>2</formula>
    </cfRule>
    <cfRule type="cellIs" dxfId="3090" priority="49" operator="between">
      <formula>0</formula>
      <formula>2</formula>
    </cfRule>
  </conditionalFormatting>
  <conditionalFormatting sqref="I55">
    <cfRule type="containsText" dxfId="3089" priority="29" operator="containsText" text="Muy Alta">
      <formula>NOT(ISERROR(SEARCH("Muy Alta",I55)))</formula>
    </cfRule>
  </conditionalFormatting>
  <conditionalFormatting sqref="Y55:Y59">
    <cfRule type="containsText" dxfId="3088" priority="21" operator="containsText" text="Muy Alta">
      <formula>NOT(ISERROR(SEARCH("Muy Alta",Y55)))</formula>
    </cfRule>
    <cfRule type="containsText" dxfId="3087" priority="22" operator="containsText" text="Alta">
      <formula>NOT(ISERROR(SEARCH("Alta",Y55)))</formula>
    </cfRule>
    <cfRule type="containsText" dxfId="3086" priority="23" operator="containsText" text="Media">
      <formula>NOT(ISERROR(SEARCH("Media",Y55)))</formula>
    </cfRule>
    <cfRule type="containsText" dxfId="3085" priority="24" operator="containsText" text="Muy Baja">
      <formula>NOT(ISERROR(SEARCH("Muy Baja",Y55)))</formula>
    </cfRule>
    <cfRule type="containsText" dxfId="3084" priority="25" operator="containsText" text="Baja">
      <formula>NOT(ISERROR(SEARCH("Baja",Y55)))</formula>
    </cfRule>
    <cfRule type="containsText" dxfId="3083" priority="26" operator="containsText" text="Muy Baja">
      <formula>NOT(ISERROR(SEARCH("Muy Baja",Y55)))</formula>
    </cfRule>
  </conditionalFormatting>
  <conditionalFormatting sqref="AC55:AC59">
    <cfRule type="containsText" dxfId="3082" priority="16" operator="containsText" text="Catastrófico">
      <formula>NOT(ISERROR(SEARCH("Catastrófico",AC55)))</formula>
    </cfRule>
    <cfRule type="containsText" dxfId="3081" priority="17" operator="containsText" text="Mayor">
      <formula>NOT(ISERROR(SEARCH("Mayor",AC55)))</formula>
    </cfRule>
    <cfRule type="containsText" dxfId="3080" priority="18" operator="containsText" text="Moderado">
      <formula>NOT(ISERROR(SEARCH("Moderado",AC55)))</formula>
    </cfRule>
    <cfRule type="containsText" dxfId="3079" priority="19" operator="containsText" text="Menor">
      <formula>NOT(ISERROR(SEARCH("Menor",AC55)))</formula>
    </cfRule>
    <cfRule type="containsText" dxfId="3078" priority="20" operator="containsText" text="Leve">
      <formula>NOT(ISERROR(SEARCH("Leve",AC55)))</formula>
    </cfRule>
  </conditionalFormatting>
  <conditionalFormatting sqref="AG55">
    <cfRule type="containsText" dxfId="3077" priority="7" operator="containsText" text="Extremo">
      <formula>NOT(ISERROR(SEARCH("Extremo",AG55)))</formula>
    </cfRule>
    <cfRule type="containsText" dxfId="3076" priority="8" operator="containsText" text="Alto">
      <formula>NOT(ISERROR(SEARCH("Alto",AG55)))</formula>
    </cfRule>
    <cfRule type="containsText" dxfId="3075" priority="9" operator="containsText" text="Moderado">
      <formula>NOT(ISERROR(SEARCH("Moderado",AG55)))</formula>
    </cfRule>
    <cfRule type="containsText" dxfId="3074" priority="10" operator="containsText" text="Menor">
      <formula>NOT(ISERROR(SEARCH("Menor",AG55)))</formula>
    </cfRule>
    <cfRule type="containsText" dxfId="3073" priority="11" operator="containsText" text="Bajo">
      <formula>NOT(ISERROR(SEARCH("Bajo",AG55)))</formula>
    </cfRule>
    <cfRule type="containsText" dxfId="3072" priority="12" operator="containsText" text="Moderado">
      <formula>NOT(ISERROR(SEARCH("Moderado",AG55)))</formula>
    </cfRule>
    <cfRule type="containsText" dxfId="3071" priority="13" operator="containsText" text="Extremo">
      <formula>NOT(ISERROR(SEARCH("Extremo",AG55)))</formula>
    </cfRule>
    <cfRule type="containsText" dxfId="3070" priority="14" operator="containsText" text="Baja">
      <formula>NOT(ISERROR(SEARCH("Baja",AG55)))</formula>
    </cfRule>
    <cfRule type="containsText" dxfId="3069" priority="15" operator="containsText" text="Alto">
      <formula>NOT(ISERROR(SEARCH("Alto",AG55)))</formula>
    </cfRule>
  </conditionalFormatting>
  <conditionalFormatting sqref="AE55:AE59">
    <cfRule type="containsText" dxfId="3068" priority="2" operator="containsText" text="Catastrófico">
      <formula>NOT(ISERROR(SEARCH("Catastrófico",AE55)))</formula>
    </cfRule>
    <cfRule type="containsText" dxfId="3067" priority="3" operator="containsText" text="Moderado">
      <formula>NOT(ISERROR(SEARCH("Moderado",AE55)))</formula>
    </cfRule>
    <cfRule type="containsText" dxfId="3066" priority="4" operator="containsText" text="Menor">
      <formula>NOT(ISERROR(SEARCH("Menor",AE55)))</formula>
    </cfRule>
    <cfRule type="containsText" dxfId="3065" priority="5" operator="containsText" text="Leve">
      <formula>NOT(ISERROR(SEARCH("Leve",AE55)))</formula>
    </cfRule>
    <cfRule type="containsText" dxfId="3064" priority="6" operator="containsText" text="Mayor">
      <formula>NOT(ISERROR(SEARCH("Mayor",AE55)))</formula>
    </cfRule>
  </conditionalFormatting>
  <dataValidations count="1">
    <dataValidation allowBlank="1" showInputMessage="1" showErrorMessage="1" prompt="Enunciar cuál es el control" sqref="P13 P10:P11 P15:P18 P20:P23" xr:uid="{00000000-0002-0000-0A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33" operator="containsText" id="{4B4E6B16-0966-4D33-AEC3-315C2CCA4FF4}">
            <xm:f>NOT(ISERROR(SEARCH('\Users\ymarting\Documents\2021\Información Estadisticas\[Matriz de Riesgos SIGCMA 5x5 Estadistica.xlsx]Tabla probabilidad'!#REF!,I10)))</xm:f>
            <xm:f>'\Users\ymarting\Documents\2021\Información Estadisticas\[Matriz de Riesgos SIGCMA 5x5 Estadistica.xlsx]Tabla probabilidad'!#REF!</xm:f>
            <x14:dxf>
              <font>
                <color rgb="FF006100"/>
              </font>
              <fill>
                <patternFill>
                  <bgColor rgb="FFC6EFCE"/>
                </patternFill>
              </fill>
            </x14:dxf>
          </x14:cfRule>
          <x14:cfRule type="containsText" priority="434" operator="containsText" id="{7B1CCD1E-FB2E-4230-A217-04A4E5BD6A0B}">
            <xm:f>NOT(ISERROR(SEARCH('\Users\ymarting\Documents\2021\Información Estadisticas\[Matriz de Riesgos SIGCMA 5x5 Estadistica.xlsx]Tabla probabilidad'!#REF!,I10)))</xm:f>
            <xm:f>'\Users\ymarting\Documents\2021\Información Estadisticas\[Matriz de Riesgos SIGCMA 5x5 Estadistica.xlsx]Tabla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363" operator="containsText" id="{69A35651-0ECC-4497-B96F-2A3DF8A99912}">
            <xm:f>NOT(ISERROR(SEARCH('\Users\ymarting\Documents\2021\Información Estadisticas\[Matriz de Riesgos SIGCMA 5x5 Estadistica.xlsx]Tabla probabilidad'!#REF!,I15)))</xm:f>
            <xm:f>'\Users\ymarting\Documents\2021\Información Estadisticas\[Matriz de Riesgos SIGCMA 5x5 Estadistica.xlsx]Tabla probabilidad'!#REF!</xm:f>
            <x14:dxf>
              <font>
                <color rgb="FF006100"/>
              </font>
              <fill>
                <patternFill>
                  <bgColor rgb="FFC6EFCE"/>
                </patternFill>
              </fill>
            </x14:dxf>
          </x14:cfRule>
          <x14:cfRule type="containsText" priority="364" operator="containsText" id="{E76E5F7E-5FD6-44F0-8662-5DF33ED410A8}">
            <xm:f>NOT(ISERROR(SEARCH('\Users\ymarting\Documents\2021\Información Estadisticas\[Matriz de Riesgos SIGCMA 5x5 Estadistica.xlsx]Tabla probabilidad'!#REF!,I15)))</xm:f>
            <xm:f>'\Users\ymarting\Documents\2021\Información Estadisticas\[Matriz de Riesgos SIGCMA 5x5 Estadistica.xlsx]Tabla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260" operator="containsText" id="{FE6E2013-0954-4625-9FA4-9DE71394734B}">
            <xm:f>NOT(ISERROR(SEARCH('\Users\ymarting\Documents\2021\Información Estadisticas\[Matriz de Riesgos SIGCMA 5x5 Estadistica.xlsx]Tabla probabilidad'!#REF!,I30)))</xm:f>
            <xm:f>'\Users\ymarting\Documents\2021\Información Estadisticas\[Matriz de Riesgos SIGCMA 5x5 Estadistica.xlsx]Tabla probabilidad'!#REF!</xm:f>
            <x14:dxf>
              <font>
                <color rgb="FF006100"/>
              </font>
              <fill>
                <patternFill>
                  <bgColor rgb="FFC6EFCE"/>
                </patternFill>
              </fill>
            </x14:dxf>
          </x14:cfRule>
          <x14:cfRule type="containsText" priority="261" operator="containsText" id="{A535FAD0-2D7F-4AE2-AAB5-200326391D87}">
            <xm:f>NOT(ISERROR(SEARCH('\Users\ymarting\Documents\2021\Información Estadisticas\[Matriz de Riesgos SIGCMA 5x5 Estadistica.xlsx]Tabla probabilidad'!#REF!,I30)))</xm:f>
            <xm:f>'\Users\ymarting\Documents\2021\Información Estadisticas\[Matriz de Riesgos SIGCMA 5x5 Estadistica.xlsx]Tabla probabilidad'!#REF!</xm:f>
            <x14:dxf>
              <font>
                <color rgb="FF9C0006"/>
              </font>
              <fill>
                <patternFill>
                  <bgColor rgb="FFFFC7CE"/>
                </patternFill>
              </fill>
            </x14:dxf>
          </x14:cfRule>
          <xm:sqref>I30 I35 I40</xm:sqref>
        </x14:conditionalFormatting>
        <x14:conditionalFormatting xmlns:xm="http://schemas.microsoft.com/office/excel/2006/main">
          <x14:cfRule type="containsText" priority="152" operator="containsText" id="{38671206-ADF0-49BA-BB46-540CAE9BDB9D}">
            <xm:f>NOT(ISERROR(SEARCH('\Users\ymarting\Documents\2021\Información Estadisticas\[Matriz de Riesgos SIGCMA 5x5 Estadistica.xlsx]Tabla probabilidad'!#REF!,I45)))</xm:f>
            <xm:f>'\Users\ymarting\Documents\2021\Información Estadisticas\[Matriz de Riesgos SIGCMA 5x5 Estadistica.xlsx]Tabla probabilidad'!#REF!</xm:f>
            <x14:dxf>
              <font>
                <color rgb="FF006100"/>
              </font>
              <fill>
                <patternFill>
                  <bgColor rgb="FFC6EFCE"/>
                </patternFill>
              </fill>
            </x14:dxf>
          </x14:cfRule>
          <x14:cfRule type="containsText" priority="153" operator="containsText" id="{CD6BDC74-D8C9-4137-9DE7-90841FB5D7AA}">
            <xm:f>NOT(ISERROR(SEARCH('\Users\ymarting\Documents\2021\Información Estadisticas\[Matriz de Riesgos SIGCMA 5x5 Estadistica.xlsx]Tabla probabilidad'!#REF!,I45)))</xm:f>
            <xm:f>'\Users\ymarting\Documents\2021\Información Estadisticas\[Matriz de Riesgos SIGCMA 5x5 Estadistica.xlsx]Tabla probabilidad'!#REF!</xm:f>
            <x14:dxf>
              <font>
                <color rgb="FF9C0006"/>
              </font>
              <fill>
                <patternFill>
                  <bgColor rgb="FFFFC7CE"/>
                </patternFill>
              </fill>
            </x14:dxf>
          </x14:cfRule>
          <xm:sqref>I45</xm:sqref>
        </x14:conditionalFormatting>
        <x14:conditionalFormatting xmlns:xm="http://schemas.microsoft.com/office/excel/2006/main">
          <x14:cfRule type="containsText" priority="99" operator="containsText" id="{3EC4C2E0-D26D-4743-A8E0-AE8D5C8261FB}">
            <xm:f>NOT(ISERROR(SEARCH('\Users\ymarting\Documents\2021\Información Estadisticas\[Matriz de Riesgos SIGCMA 5x5 Estadistica.xlsx]Tabla probabilidad'!#REF!,I50)))</xm:f>
            <xm:f>'\Users\ymarting\Documents\2021\Información Estadisticas\[Matriz de Riesgos SIGCMA 5x5 Estadistica.xlsx]Tabla probabilidad'!#REF!</xm:f>
            <x14:dxf>
              <font>
                <color rgb="FF006100"/>
              </font>
              <fill>
                <patternFill>
                  <bgColor rgb="FFC6EFCE"/>
                </patternFill>
              </fill>
            </x14:dxf>
          </x14:cfRule>
          <x14:cfRule type="containsText" priority="100" operator="containsText" id="{556AA2B9-9421-4194-A48F-EE8D08C0E58B}">
            <xm:f>NOT(ISERROR(SEARCH('\Users\ymarting\Documents\2021\Información Estadisticas\[Matriz de Riesgos SIGCMA 5x5 Estadistica.xlsx]Tabla probabilidad'!#REF!,I50)))</xm:f>
            <xm:f>'\Users\ymarting\Documents\2021\Información Estadisticas\[Matriz de Riesgos SIGCMA 5x5 Estadistica.xlsx]Tabla probabilidad'!#REF!</xm:f>
            <x14:dxf>
              <font>
                <color rgb="FF9C0006"/>
              </font>
              <fill>
                <patternFill>
                  <bgColor rgb="FFFFC7CE"/>
                </patternFill>
              </fill>
            </x14:dxf>
          </x14:cfRule>
          <xm:sqref>I50</xm:sqref>
        </x14:conditionalFormatting>
        <x14:conditionalFormatting xmlns:xm="http://schemas.microsoft.com/office/excel/2006/main">
          <x14:cfRule type="containsText" priority="46" operator="containsText" id="{3B71025E-0594-4F64-A945-D99B0FEB726A}">
            <xm:f>NOT(ISERROR(SEARCH('\Users\ymarting\Documents\2021\Información Estadisticas\[Matriz de Riesgos SIGCMA 5x5 Estadistica.xlsx]Tabla probabilidad'!#REF!,I55)))</xm:f>
            <xm:f>'\Users\ymarting\Documents\2021\Información Estadisticas\[Matriz de Riesgos SIGCMA 5x5 Estadistica.xlsx]Tabla probabilidad'!#REF!</xm:f>
            <x14:dxf>
              <font>
                <color rgb="FF006100"/>
              </font>
              <fill>
                <patternFill>
                  <bgColor rgb="FFC6EFCE"/>
                </patternFill>
              </fill>
            </x14:dxf>
          </x14:cfRule>
          <x14:cfRule type="containsText" priority="47" operator="containsText" id="{E0376D59-50DF-4131-995B-F915EBA37EE3}">
            <xm:f>NOT(ISERROR(SEARCH('\Users\ymarting\Documents\2021\Información Estadisticas\[Matriz de Riesgos SIGCMA 5x5 Estadistica.xlsx]Tabla probabilidad'!#REF!,I55)))</xm:f>
            <xm:f>'\Users\ymarting\Documents\2021\Información Estadisticas\[Matriz de Riesgos SIGCMA 5x5 Estadistica.xlsx]Tabla probabilidad'!#REF!</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1000000}">
          <x14:formula1>
            <xm:f>'C:\Users\pcram\OneDrive - Consejo Superior de la Judicatura\Centro de Servicio\SIGCMA\Riesgos\2021\Información Estadisticas\[Matriz de Riesgos SIGCMA 5x5 Estadistica.xlsx]LISTA'!#REF!</xm:f>
          </x14:formula1>
          <xm:sqref>C10:C59</xm:sqref>
        </x14:dataValidation>
        <x14:dataValidation type="list" allowBlank="1" showInputMessage="1" showErrorMessage="1" xr:uid="{00000000-0002-0000-0A00-000002000000}">
          <x14:formula1>
            <xm:f>'C:\Users\pcram\OneDrive - Consejo Superior de la Judicatura\Centro de Servicio\SIGCMA\Riesgos\2021\Información Estadisticas\[Matriz de Riesgos SIGCMA 5x5 Estadistica.xlsx]LISTA'!#REF!</xm:f>
          </x14:formula1>
          <xm:sqref>K10:K59 AN10 AN15 AN20 AN25 AN30 AN35 AN40 AN45 AN50 AN55 AH10 AH15 AH20 AH25 AH30 AH35 AH40 AH45 AH50 AH55 R10:S59 U10:W59 G10:G59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249977111117893"/>
  </sheetPr>
  <dimension ref="A1:KL59"/>
  <sheetViews>
    <sheetView topLeftCell="A30" zoomScale="77" zoomScaleNormal="77" workbookViewId="0">
      <selection activeCell="C30" sqref="C30:C34"/>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25" customWidth="1"/>
    <col min="36" max="36" width="15" customWidth="1"/>
    <col min="37" max="37" width="16.140625" customWidth="1"/>
    <col min="38" max="38" width="17.85546875" bestFit="1" customWidth="1"/>
    <col min="39" max="39" width="12" bestFit="1" customWidth="1"/>
    <col min="41" max="298" width="11.42578125" style="15"/>
    <col min="299" max="16384" width="11.42578125" style="16"/>
  </cols>
  <sheetData>
    <row r="1" spans="1:298" s="2" customFormat="1" ht="16.5" customHeight="1">
      <c r="A1" s="157"/>
      <c r="B1" s="158"/>
      <c r="C1" s="158"/>
      <c r="D1" s="161" t="s">
        <v>0</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3" t="s">
        <v>1</v>
      </c>
      <c r="AM1" s="163"/>
      <c r="AN1" s="163"/>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row>
    <row r="2" spans="1:298" s="2" customFormat="1" ht="39.75" customHeight="1">
      <c r="A2" s="159"/>
      <c r="B2" s="160"/>
      <c r="C2" s="160"/>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3"/>
      <c r="AN2" s="163"/>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row>
    <row r="3" spans="1:298" s="2" customFormat="1" ht="16.5">
      <c r="A3" s="3"/>
      <c r="B3" s="3"/>
      <c r="C3" s="4"/>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c r="AM3" s="163"/>
      <c r="AN3" s="163"/>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row>
    <row r="4" spans="1:298" s="2" customFormat="1" ht="26.25" customHeight="1">
      <c r="A4" s="148" t="s">
        <v>2</v>
      </c>
      <c r="B4" s="149"/>
      <c r="C4" s="150"/>
      <c r="D4" s="164" t="s">
        <v>337</v>
      </c>
      <c r="E4" s="165"/>
      <c r="F4" s="165"/>
      <c r="G4" s="165"/>
      <c r="H4" s="165"/>
      <c r="I4" s="165"/>
      <c r="J4" s="165"/>
      <c r="K4" s="165"/>
      <c r="L4" s="165"/>
      <c r="M4" s="165"/>
      <c r="N4" s="166"/>
      <c r="O4" s="167"/>
      <c r="P4" s="167"/>
      <c r="Q4" s="167"/>
      <c r="R4" s="5"/>
      <c r="S4" s="5"/>
      <c r="T4" s="5"/>
      <c r="U4" s="5"/>
      <c r="V4" s="5"/>
      <c r="W4" s="5"/>
      <c r="X4" s="5"/>
      <c r="Y4" s="5"/>
      <c r="Z4" s="5"/>
      <c r="AA4" s="5"/>
      <c r="AB4" s="5"/>
      <c r="AC4" s="5"/>
      <c r="AD4" s="5"/>
      <c r="AE4" s="5"/>
      <c r="AF4" s="5"/>
      <c r="AG4" s="5"/>
      <c r="AH4" s="5"/>
      <c r="AI4" s="5"/>
      <c r="AJ4" s="5"/>
      <c r="AK4" s="5"/>
      <c r="AL4" s="5"/>
      <c r="AM4" s="5"/>
      <c r="AN4" s="5"/>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2" customFormat="1" ht="44.25" customHeight="1">
      <c r="A5" s="148" t="s">
        <v>3</v>
      </c>
      <c r="B5" s="149"/>
      <c r="C5" s="150"/>
      <c r="D5" s="151" t="s">
        <v>338</v>
      </c>
      <c r="E5" s="152"/>
      <c r="F5" s="152"/>
      <c r="G5" s="152"/>
      <c r="H5" s="152"/>
      <c r="I5" s="152"/>
      <c r="J5" s="152"/>
      <c r="K5" s="152"/>
      <c r="L5" s="152"/>
      <c r="M5" s="152"/>
      <c r="N5" s="153"/>
      <c r="O5" s="5"/>
      <c r="P5" s="5"/>
      <c r="Q5" s="5"/>
      <c r="R5" s="5"/>
      <c r="S5" s="5"/>
      <c r="T5" s="5"/>
      <c r="U5" s="5"/>
      <c r="V5" s="5"/>
      <c r="W5" s="5"/>
      <c r="X5" s="5"/>
      <c r="Y5" s="5"/>
      <c r="Z5" s="5"/>
      <c r="AA5" s="5"/>
      <c r="AB5" s="5"/>
      <c r="AC5" s="5"/>
      <c r="AD5" s="5"/>
      <c r="AE5" s="5"/>
      <c r="AF5" s="5"/>
      <c r="AG5" s="5"/>
      <c r="AH5" s="5"/>
      <c r="AI5" s="5"/>
      <c r="AJ5" s="5"/>
      <c r="AK5" s="5"/>
      <c r="AL5" s="5"/>
      <c r="AM5" s="5"/>
      <c r="AN5" s="5"/>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row>
    <row r="6" spans="1:298" s="2" customFormat="1" ht="49.5" customHeight="1">
      <c r="A6" s="148" t="s">
        <v>5</v>
      </c>
      <c r="B6" s="149"/>
      <c r="C6" s="150"/>
      <c r="D6" s="151" t="s">
        <v>339</v>
      </c>
      <c r="E6" s="152"/>
      <c r="F6" s="152"/>
      <c r="G6" s="152"/>
      <c r="H6" s="152"/>
      <c r="I6" s="152"/>
      <c r="J6" s="152"/>
      <c r="K6" s="152"/>
      <c r="L6" s="152"/>
      <c r="M6" s="152"/>
      <c r="N6" s="153"/>
      <c r="O6" s="5"/>
      <c r="P6" s="5"/>
      <c r="Q6" s="5"/>
      <c r="R6" s="5"/>
      <c r="S6" s="5"/>
      <c r="T6" s="5"/>
      <c r="U6" s="5"/>
      <c r="V6" s="5"/>
      <c r="W6" s="5"/>
      <c r="X6" s="5"/>
      <c r="Y6" s="5"/>
      <c r="Z6" s="5"/>
      <c r="AA6" s="5"/>
      <c r="AB6" s="5"/>
      <c r="AC6" s="5"/>
      <c r="AD6" s="5"/>
      <c r="AE6" s="5"/>
      <c r="AF6" s="5"/>
      <c r="AG6" s="5"/>
      <c r="AH6" s="5"/>
      <c r="AI6" s="5"/>
      <c r="AJ6" s="5"/>
      <c r="AK6" s="5"/>
      <c r="AL6" s="5"/>
      <c r="AM6" s="5"/>
      <c r="AN6" s="5"/>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 customFormat="1" ht="16.5">
      <c r="A7" s="154" t="s">
        <v>7</v>
      </c>
      <c r="B7" s="155"/>
      <c r="C7" s="155"/>
      <c r="D7" s="155"/>
      <c r="E7" s="155"/>
      <c r="F7" s="155"/>
      <c r="G7" s="155"/>
      <c r="H7" s="156"/>
      <c r="I7" s="154" t="s">
        <v>8</v>
      </c>
      <c r="J7" s="155"/>
      <c r="K7" s="155"/>
      <c r="L7" s="155"/>
      <c r="M7" s="155"/>
      <c r="N7" s="156"/>
      <c r="O7" s="154" t="s">
        <v>9</v>
      </c>
      <c r="P7" s="155"/>
      <c r="Q7" s="155"/>
      <c r="R7" s="155"/>
      <c r="S7" s="155"/>
      <c r="T7" s="155"/>
      <c r="U7" s="155"/>
      <c r="V7" s="155"/>
      <c r="W7" s="156"/>
      <c r="X7" s="154" t="s">
        <v>10</v>
      </c>
      <c r="Y7" s="155"/>
      <c r="Z7" s="155"/>
      <c r="AA7" s="155"/>
      <c r="AB7" s="155"/>
      <c r="AC7" s="155"/>
      <c r="AD7" s="155"/>
      <c r="AE7" s="155"/>
      <c r="AF7" s="155"/>
      <c r="AG7" s="155"/>
      <c r="AH7" s="156"/>
      <c r="AI7" s="154" t="s">
        <v>11</v>
      </c>
      <c r="AJ7" s="155"/>
      <c r="AK7" s="155"/>
      <c r="AL7" s="155"/>
      <c r="AM7" s="155"/>
      <c r="AN7" s="168"/>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row>
    <row r="8" spans="1:298" s="2" customFormat="1" ht="16.5" customHeight="1">
      <c r="A8" s="169" t="s">
        <v>12</v>
      </c>
      <c r="B8" s="171" t="s">
        <v>13</v>
      </c>
      <c r="C8" s="173" t="s">
        <v>14</v>
      </c>
      <c r="D8" s="174" t="s">
        <v>15</v>
      </c>
      <c r="E8" s="174" t="s">
        <v>16</v>
      </c>
      <c r="F8" s="176" t="s">
        <v>17</v>
      </c>
      <c r="G8" s="175" t="s">
        <v>18</v>
      </c>
      <c r="H8" s="174" t="s">
        <v>19</v>
      </c>
      <c r="I8" s="177" t="s">
        <v>20</v>
      </c>
      <c r="J8" s="181" t="s">
        <v>21</v>
      </c>
      <c r="K8" s="175" t="s">
        <v>22</v>
      </c>
      <c r="L8" s="175" t="s">
        <v>23</v>
      </c>
      <c r="M8" s="181" t="s">
        <v>21</v>
      </c>
      <c r="N8" s="174" t="s">
        <v>24</v>
      </c>
      <c r="O8" s="182" t="s">
        <v>25</v>
      </c>
      <c r="P8" s="178" t="s">
        <v>26</v>
      </c>
      <c r="Q8" s="175" t="s">
        <v>27</v>
      </c>
      <c r="R8" s="178" t="s">
        <v>28</v>
      </c>
      <c r="S8" s="178"/>
      <c r="T8" s="178"/>
      <c r="U8" s="178"/>
      <c r="V8" s="178"/>
      <c r="W8" s="178"/>
      <c r="X8" s="184" t="s">
        <v>29</v>
      </c>
      <c r="Y8" s="182" t="s">
        <v>30</v>
      </c>
      <c r="Z8" s="182" t="s">
        <v>21</v>
      </c>
      <c r="AA8" s="6"/>
      <c r="AB8" s="6"/>
      <c r="AC8" s="182" t="s">
        <v>31</v>
      </c>
      <c r="AD8" s="182" t="s">
        <v>21</v>
      </c>
      <c r="AE8" s="6"/>
      <c r="AF8" s="6"/>
      <c r="AG8" s="184" t="s">
        <v>32</v>
      </c>
      <c r="AH8" s="182" t="s">
        <v>33</v>
      </c>
      <c r="AI8" s="178" t="s">
        <v>11</v>
      </c>
      <c r="AJ8" s="178" t="s">
        <v>34</v>
      </c>
      <c r="AK8" s="178" t="s">
        <v>35</v>
      </c>
      <c r="AL8" s="178" t="s">
        <v>36</v>
      </c>
      <c r="AM8" s="179" t="s">
        <v>37</v>
      </c>
      <c r="AN8" s="179" t="s">
        <v>38</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row>
    <row r="9" spans="1:298" s="11" customFormat="1" ht="94.5" customHeight="1" thickBot="1">
      <c r="A9" s="170"/>
      <c r="B9" s="172"/>
      <c r="C9" s="171"/>
      <c r="D9" s="175"/>
      <c r="E9" s="175"/>
      <c r="F9" s="171"/>
      <c r="G9" s="177"/>
      <c r="H9" s="175"/>
      <c r="I9" s="177"/>
      <c r="J9" s="181"/>
      <c r="K9" s="177"/>
      <c r="L9" s="177"/>
      <c r="M9" s="181"/>
      <c r="N9" s="175"/>
      <c r="O9" s="185"/>
      <c r="P9" s="175"/>
      <c r="Q9" s="177"/>
      <c r="R9" s="7" t="s">
        <v>39</v>
      </c>
      <c r="S9" s="7" t="s">
        <v>40</v>
      </c>
      <c r="T9" s="7" t="s">
        <v>41</v>
      </c>
      <c r="U9" s="7" t="s">
        <v>42</v>
      </c>
      <c r="V9" s="7" t="s">
        <v>43</v>
      </c>
      <c r="W9" s="7" t="s">
        <v>44</v>
      </c>
      <c r="X9" s="182"/>
      <c r="Y9" s="183"/>
      <c r="Z9" s="183"/>
      <c r="AA9" s="8" t="s">
        <v>45</v>
      </c>
      <c r="AB9" s="8" t="s">
        <v>21</v>
      </c>
      <c r="AC9" s="183"/>
      <c r="AD9" s="183"/>
      <c r="AE9" s="9" t="s">
        <v>31</v>
      </c>
      <c r="AF9" s="9" t="s">
        <v>21</v>
      </c>
      <c r="AG9" s="182"/>
      <c r="AH9" s="185"/>
      <c r="AI9" s="175"/>
      <c r="AJ9" s="175"/>
      <c r="AK9" s="175"/>
      <c r="AL9" s="175"/>
      <c r="AM9" s="180"/>
      <c r="AN9" s="18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row>
    <row r="10" spans="1:298" ht="57.75" customHeight="1">
      <c r="A10" s="186">
        <v>1</v>
      </c>
      <c r="B10" s="187" t="s">
        <v>340</v>
      </c>
      <c r="C10" s="186" t="s">
        <v>47</v>
      </c>
      <c r="D10" s="190" t="s">
        <v>341</v>
      </c>
      <c r="E10" s="186" t="s">
        <v>342</v>
      </c>
      <c r="F10" s="186" t="s">
        <v>343</v>
      </c>
      <c r="G10" s="186" t="s">
        <v>71</v>
      </c>
      <c r="H10" s="186">
        <v>12</v>
      </c>
      <c r="I10" s="194" t="str">
        <f>IF(H10&lt;=2,'[30]Tabla probabilidad'!$B$5,IF(H10&lt;=24,'[30]Tabla probabilidad'!$B$6,IF(H10&lt;=500,'[30]Tabla probabilidad'!$B$7,IF(H10&lt;=5000,'[30]Tabla probabilidad'!$B$8,IF(H10&gt;5000,'[30]Tabla probabilidad'!$B$9)))))</f>
        <v>Baja</v>
      </c>
      <c r="J10" s="195">
        <f>IF(H10&lt;=2,'[30]Tabla probabilidad'!$D$5,IF(H10&lt;=24,'[30]Tabla probabilidad'!$D$6,IF(H10&lt;=500,'[30]Tabla probabilidad'!$D$7,IF(H10&lt;=5000,'[30]Tabla probabilidad'!$D$8,IF(H10&gt;5000,'[30]Tabla probabilidad'!$D$9)))))</f>
        <v>0.4</v>
      </c>
      <c r="K10" s="186" t="s">
        <v>214</v>
      </c>
      <c r="L10" s="1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1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186" t="str">
        <f>VLOOKUP((I10&amp;L10),[30]Hoja1!$B$4:$C$28,2,0)</f>
        <v>Moderado</v>
      </c>
      <c r="O10" s="12">
        <v>1</v>
      </c>
      <c r="P10" s="13" t="s">
        <v>344</v>
      </c>
      <c r="Q10" s="12" t="str">
        <f t="shared" ref="Q10:Q35" si="0">IF(R10="Preventivo","Probabilidad",IF(R10="Detectivo","Probabilidad", IF(R10="Correctivo","Impacto")))</f>
        <v>Probabilidad</v>
      </c>
      <c r="R10" s="12" t="s">
        <v>54</v>
      </c>
      <c r="S10" s="12" t="s">
        <v>55</v>
      </c>
      <c r="T10" s="14">
        <f>VLOOKUP(R10&amp;S10,[30]Hoja1!$Q$4:$R$9,2,0)</f>
        <v>0.45</v>
      </c>
      <c r="U10" s="12" t="s">
        <v>56</v>
      </c>
      <c r="V10" s="12" t="s">
        <v>57</v>
      </c>
      <c r="W10" s="12" t="s">
        <v>58</v>
      </c>
      <c r="X10" s="14">
        <f>IF(Q10="Probabilidad",($J$10*T10),IF(Q10="Impacto"," "))</f>
        <v>0.18000000000000002</v>
      </c>
      <c r="Y10" s="14" t="str">
        <f>IF(Z10&lt;=20%,'[30]Tabla probabilidad'!$B$5,IF(Z10&lt;=40%,'[30]Tabla probabilidad'!$B$6,IF(Z10&lt;=60%,'[30]Tabla probabilidad'!$B$7,IF(Z10&lt;=80%,'[30]Tabla probabilidad'!$B$8,IF(Z10&lt;=100%,'[30]Tabla probabilidad'!$B$9)))))</f>
        <v>Baja</v>
      </c>
      <c r="Z10" s="14">
        <f>IF(R10="Preventivo",(J10-(J10*T10)),IF(R10="Detectivo",(J10-(J10*T10)),IF(R10="Correctivo",(J10))))</f>
        <v>0.22</v>
      </c>
      <c r="AA10" s="191" t="str">
        <f>IF(AB10&lt;=20%,'[30]Tabla probabilidad'!$B$5,IF(AB10&lt;=40%,'[30]Tabla probabilidad'!$B$6,IF(AB10&lt;=60%,'[30]Tabla probabilidad'!$B$7,IF(AB10&lt;=80%,'[30]Tabla probabilidad'!$B$8,IF(AB10&lt;=100%,'[30]Tabla probabilidad'!$B$9)))))</f>
        <v>Baja</v>
      </c>
      <c r="AB10" s="191">
        <f>AVERAGE(Z10:Z14)</f>
        <v>0.27500000000000002</v>
      </c>
      <c r="AC10" s="14" t="str">
        <f t="shared" ref="AC10:AC59" si="1">IF(AD10&lt;=20%,"Leve",IF(AD10&lt;=40%,"Menor",IF(AD10&lt;=60%,"Moderado",IF(AD10&lt;=80%,"Mayor",IF(AD10&lt;=100%,"Catastrófico")))))</f>
        <v>Moderado</v>
      </c>
      <c r="AD10" s="14">
        <f>IF(Q10="Probabilidad",(($M$10-0)),IF(Q10="Impacto",($M$10-($M$10*T10))))</f>
        <v>0.6</v>
      </c>
      <c r="AE10" s="191" t="str">
        <f>IF(AF10&lt;=20%,"Leve",IF(AF10&lt;=40%,"Menor",IF(AF10&lt;=60%,"Moderado",IF(AF10&lt;=80%,"Mayor",IF(AF10&lt;=100%,"Catastrófico")))))</f>
        <v>Moderado</v>
      </c>
      <c r="AF10" s="191">
        <f>AVERAGE(AD10:AD14)</f>
        <v>0.55499999999999994</v>
      </c>
      <c r="AG10" s="200" t="str">
        <f>VLOOKUP(AA10&amp;AE10,[30]Hoja1!$B$4:$C$28,2,0)</f>
        <v>Moderado</v>
      </c>
      <c r="AH10" s="200" t="s">
        <v>59</v>
      </c>
      <c r="AI10" s="200" t="s">
        <v>345</v>
      </c>
      <c r="AJ10" s="200" t="s">
        <v>61</v>
      </c>
      <c r="AK10" s="206">
        <v>44926</v>
      </c>
      <c r="AL10" s="206">
        <v>44926</v>
      </c>
      <c r="AM10" s="197" t="s">
        <v>178</v>
      </c>
      <c r="AN10" s="186" t="s">
        <v>63</v>
      </c>
    </row>
    <row r="11" spans="1:298" ht="57.75" customHeight="1">
      <c r="A11" s="186"/>
      <c r="B11" s="188"/>
      <c r="C11" s="186"/>
      <c r="D11" s="190"/>
      <c r="E11" s="186"/>
      <c r="F11" s="186"/>
      <c r="G11" s="186"/>
      <c r="H11" s="186"/>
      <c r="I11" s="194"/>
      <c r="J11" s="195"/>
      <c r="K11" s="186"/>
      <c r="L11" s="196"/>
      <c r="M11" s="196"/>
      <c r="N11" s="186"/>
      <c r="O11" s="12">
        <v>2</v>
      </c>
      <c r="P11" s="17" t="s">
        <v>346</v>
      </c>
      <c r="Q11" s="12" t="s">
        <v>134</v>
      </c>
      <c r="R11" s="12" t="s">
        <v>54</v>
      </c>
      <c r="S11" s="12" t="s">
        <v>55</v>
      </c>
      <c r="T11" s="14">
        <f>VLOOKUP(R11&amp;S11,[30]Hoja1!$Q$4:$R$9,2,0)</f>
        <v>0.45</v>
      </c>
      <c r="U11" s="12" t="s">
        <v>56</v>
      </c>
      <c r="V11" s="12" t="s">
        <v>57</v>
      </c>
      <c r="W11" s="12" t="s">
        <v>58</v>
      </c>
      <c r="X11" s="14">
        <f>IF(Q11="Probabilidad",($J$10*T11),IF(Q11="Impacto"," "))</f>
        <v>0.18000000000000002</v>
      </c>
      <c r="Y11" s="14" t="str">
        <f>IF(Z11&lt;=20%,'[30]Tabla probabilidad'!$B$5,IF(Z11&lt;=40%,'[30]Tabla probabilidad'!$B$6,IF(Z11&lt;=60%,'[30]Tabla probabilidad'!$B$7,IF(Z11&lt;=80%,'[30]Tabla probabilidad'!$B$8,IF(Z11&lt;=100%,'[30]Tabla probabilidad'!$B$9)))))</f>
        <v>Baja</v>
      </c>
      <c r="Z11" s="14">
        <f>IF(R11="Preventivo",(J10-(J10*T11)),IF(R11="Detectivo",(J10-(J10*T11)),IF(R11="Correctivo",(J10))))</f>
        <v>0.22</v>
      </c>
      <c r="AA11" s="192"/>
      <c r="AB11" s="192"/>
      <c r="AC11" s="14" t="str">
        <f t="shared" si="1"/>
        <v>Moderado</v>
      </c>
      <c r="AD11" s="14">
        <f>IF(Q11="Probabilidad",(($M$10-0)),IF(Q11="Impacto",($M$10-($M$10*T11))))</f>
        <v>0.6</v>
      </c>
      <c r="AE11" s="192"/>
      <c r="AF11" s="192"/>
      <c r="AG11" s="201"/>
      <c r="AH11" s="201"/>
      <c r="AI11" s="201"/>
      <c r="AJ11" s="201"/>
      <c r="AK11" s="201"/>
      <c r="AL11" s="201"/>
      <c r="AM11" s="198"/>
      <c r="AN11" s="186"/>
    </row>
    <row r="12" spans="1:298" ht="69.75" customHeight="1">
      <c r="A12" s="186"/>
      <c r="B12" s="188"/>
      <c r="C12" s="186"/>
      <c r="D12" s="190"/>
      <c r="E12" s="186"/>
      <c r="F12" s="186"/>
      <c r="G12" s="186"/>
      <c r="H12" s="186"/>
      <c r="I12" s="194"/>
      <c r="J12" s="195"/>
      <c r="K12" s="186"/>
      <c r="L12" s="196"/>
      <c r="M12" s="196"/>
      <c r="N12" s="186"/>
      <c r="O12" s="12">
        <v>3</v>
      </c>
      <c r="P12" s="17" t="s">
        <v>347</v>
      </c>
      <c r="Q12" s="12" t="s">
        <v>134</v>
      </c>
      <c r="R12" s="12" t="s">
        <v>100</v>
      </c>
      <c r="S12" s="12" t="s">
        <v>55</v>
      </c>
      <c r="T12" s="14">
        <f>VLOOKUP(R12&amp;S12,[30]Hoja1!$Q$4:$R$9,2,0)</f>
        <v>0.35</v>
      </c>
      <c r="U12" s="12" t="s">
        <v>56</v>
      </c>
      <c r="V12" s="12" t="s">
        <v>57</v>
      </c>
      <c r="W12" s="12" t="s">
        <v>58</v>
      </c>
      <c r="X12" s="14">
        <f t="shared" ref="X12:X14" si="2">IF(Q12="Probabilidad",($J$10*T12),IF(Q12="Impacto"," "))</f>
        <v>0.13999999999999999</v>
      </c>
      <c r="Y12" s="14" t="str">
        <f>IF(Z12&lt;=20%,'[30]Tabla probabilidad'!$B$5,IF(Z12&lt;=40%,'[30]Tabla probabilidad'!$B$6,IF(Z12&lt;=60%,'[30]Tabla probabilidad'!$B$7,IF(Z12&lt;=80%,'[30]Tabla probabilidad'!$B$8,IF(Z12&lt;=100%,'[30]Tabla probabilidad'!$B$9)))))</f>
        <v>Baja</v>
      </c>
      <c r="Z12" s="14">
        <f>IF(R12="Preventivo",(J10-(J10*T12)),IF(R12="Detectivo",(J10-(J10*T12)),IF(R12="Correctivo",(J10))))</f>
        <v>0.26</v>
      </c>
      <c r="AA12" s="192"/>
      <c r="AB12" s="192"/>
      <c r="AC12" s="14" t="str">
        <f t="shared" si="1"/>
        <v>Moderado</v>
      </c>
      <c r="AD12" s="14">
        <f>IF(Q12="Probabilidad",(($M$10-0)),IF(Q12="Impacto",($M$10-($M$10*T12))))</f>
        <v>0.6</v>
      </c>
      <c r="AE12" s="192"/>
      <c r="AF12" s="192"/>
      <c r="AG12" s="201"/>
      <c r="AH12" s="201"/>
      <c r="AI12" s="201"/>
      <c r="AJ12" s="201"/>
      <c r="AK12" s="201"/>
      <c r="AL12" s="201"/>
      <c r="AM12" s="198"/>
      <c r="AN12" s="186"/>
    </row>
    <row r="13" spans="1:298" ht="72" customHeight="1">
      <c r="A13" s="186"/>
      <c r="B13" s="188"/>
      <c r="C13" s="186"/>
      <c r="D13" s="190"/>
      <c r="E13" s="186"/>
      <c r="F13" s="186"/>
      <c r="G13" s="186"/>
      <c r="H13" s="186"/>
      <c r="I13" s="194"/>
      <c r="J13" s="195"/>
      <c r="K13" s="186"/>
      <c r="L13" s="196"/>
      <c r="M13" s="196"/>
      <c r="N13" s="186"/>
      <c r="O13" s="12">
        <v>4</v>
      </c>
      <c r="P13" s="18" t="s">
        <v>348</v>
      </c>
      <c r="Q13" s="12" t="s">
        <v>14</v>
      </c>
      <c r="R13" s="12" t="s">
        <v>66</v>
      </c>
      <c r="S13" s="12" t="s">
        <v>55</v>
      </c>
      <c r="T13" s="14">
        <f>VLOOKUP(R13&amp;S13,[30]Hoja1!$Q$4:$R$9,2,0)</f>
        <v>0.3</v>
      </c>
      <c r="U13" s="12" t="s">
        <v>56</v>
      </c>
      <c r="V13" s="12" t="s">
        <v>57</v>
      </c>
      <c r="W13" s="12" t="s">
        <v>58</v>
      </c>
      <c r="X13" s="14" t="str">
        <f t="shared" si="2"/>
        <v xml:space="preserve"> </v>
      </c>
      <c r="Y13" s="14" t="str">
        <f>IF(Z13&lt;=20%,'[30]Tabla probabilidad'!$B$5,IF(Z13&lt;=40%,'[30]Tabla probabilidad'!$B$6,IF(Z13&lt;=60%,'[30]Tabla probabilidad'!$B$7,IF(Z13&lt;=80%,'[30]Tabla probabilidad'!$B$8,IF(Z13&lt;=100%,'[30]Tabla probabilidad'!$B$9)))))</f>
        <v>Baja</v>
      </c>
      <c r="Z13" s="14">
        <f>IF(R13="Preventivo",(J10-(J10*T13)),IF(R13="Detectivo",(J10-(J10*T13)),IF(R13="Correctivo",(J10))))</f>
        <v>0.4</v>
      </c>
      <c r="AA13" s="192"/>
      <c r="AB13" s="192"/>
      <c r="AC13" s="14" t="str">
        <f t="shared" si="1"/>
        <v>Moderado</v>
      </c>
      <c r="AD13" s="14">
        <f>IF(Q13="Probabilidad",(($M$10-0)),IF(Q13="Impacto",($M$10-($M$10*T13))))</f>
        <v>0.42</v>
      </c>
      <c r="AE13" s="192"/>
      <c r="AF13" s="192"/>
      <c r="AG13" s="201"/>
      <c r="AH13" s="201"/>
      <c r="AI13" s="201"/>
      <c r="AJ13" s="201"/>
      <c r="AK13" s="201"/>
      <c r="AL13" s="201"/>
      <c r="AM13" s="198"/>
      <c r="AN13" s="186"/>
    </row>
    <row r="14" spans="1:298" ht="54" customHeight="1" thickBot="1">
      <c r="A14" s="186"/>
      <c r="B14" s="189"/>
      <c r="C14" s="186"/>
      <c r="D14" s="190"/>
      <c r="E14" s="186"/>
      <c r="F14" s="186"/>
      <c r="G14" s="186"/>
      <c r="H14" s="186"/>
      <c r="I14" s="194"/>
      <c r="J14" s="195"/>
      <c r="K14" s="186"/>
      <c r="L14" s="196"/>
      <c r="M14" s="196"/>
      <c r="N14" s="186"/>
      <c r="O14" s="12">
        <v>5</v>
      </c>
      <c r="P14" s="18"/>
      <c r="Q14" s="12"/>
      <c r="R14" s="12"/>
      <c r="S14" s="12"/>
      <c r="T14" s="14"/>
      <c r="U14" s="12"/>
      <c r="V14" s="12"/>
      <c r="W14" s="12"/>
      <c r="X14" s="14" t="b">
        <f t="shared" si="2"/>
        <v>0</v>
      </c>
      <c r="Y14" s="14" t="b">
        <f>IF(Z14&lt;=20%,'[30]Tabla probabilidad'!$B$5,IF(Z14&lt;=40%,'[30]Tabla probabilidad'!$B$6,IF(Z14&lt;=60%,'[30]Tabla probabilidad'!$B$7,IF(Z14&lt;=80%,'[30]Tabla probabilidad'!$B$8,IF(Z14&lt;=100%,'[30]Tabla probabilidad'!$B$9)))))</f>
        <v>0</v>
      </c>
      <c r="Z14" s="14" t="b">
        <f>IF(R14="Preventivo",(J10-(J10*T14)),IF(R14="Detectivo",(J10-(J10*T14)),IF(R14="Correctivo",(J10))))</f>
        <v>0</v>
      </c>
      <c r="AA14" s="193"/>
      <c r="AB14" s="193"/>
      <c r="AC14" s="14" t="b">
        <f t="shared" si="1"/>
        <v>0</v>
      </c>
      <c r="AD14" s="14" t="b">
        <f>IF(Q14="Probabilidad",(($M$10-0)),IF(Q14="Impacto",($M$10-($M$10*T14))))</f>
        <v>0</v>
      </c>
      <c r="AE14" s="193"/>
      <c r="AF14" s="193"/>
      <c r="AG14" s="202"/>
      <c r="AH14" s="202"/>
      <c r="AI14" s="202"/>
      <c r="AJ14" s="202"/>
      <c r="AK14" s="202"/>
      <c r="AL14" s="202"/>
      <c r="AM14" s="199"/>
      <c r="AN14" s="186"/>
    </row>
    <row r="15" spans="1:298" ht="75" customHeight="1">
      <c r="A15" s="186">
        <v>2</v>
      </c>
      <c r="B15" s="200" t="s">
        <v>349</v>
      </c>
      <c r="C15" s="186" t="s">
        <v>47</v>
      </c>
      <c r="D15" s="214" t="s">
        <v>350</v>
      </c>
      <c r="E15" s="200" t="s">
        <v>351</v>
      </c>
      <c r="F15" s="200" t="s">
        <v>352</v>
      </c>
      <c r="G15" s="186" t="s">
        <v>105</v>
      </c>
      <c r="H15" s="200">
        <v>24</v>
      </c>
      <c r="I15" s="194" t="str">
        <f>IF(H15&lt;=2,'[30]Tabla probabilidad'!$B$5,IF(H15&lt;=24,'[30]Tabla probabilidad'!$B$6,IF(H15&lt;=500,'[30]Tabla probabilidad'!$B$7,IF(H15&lt;=5000,'[30]Tabla probabilidad'!$B$8,IF(H15&gt;5000,'[30]Tabla probabilidad'!$B$9)))))</f>
        <v>Baja</v>
      </c>
      <c r="J15" s="195">
        <f>IF(H15&lt;=2,'[30]Tabla probabilidad'!$D$5,IF(H15&lt;=24,'[30]Tabla probabilidad'!$D$6,IF(H15&lt;=500,'[30]Tabla probabilidad'!$D$7,IF(H15&lt;=5000,'[30]Tabla probabilidad'!$D$8,IF(H15&gt;5000,'[30]Tabla probabilidad'!$D$9)))))</f>
        <v>0.4</v>
      </c>
      <c r="K15" s="186" t="s">
        <v>214</v>
      </c>
      <c r="L15" s="18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Moderado</v>
      </c>
      <c r="M15" s="18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60%</v>
      </c>
      <c r="N15" s="186" t="str">
        <f>VLOOKUP((I15&amp;L15),[30]Hoja1!$B$4:$C$28,2,0)</f>
        <v>Moderado</v>
      </c>
      <c r="O15" s="12">
        <v>1</v>
      </c>
      <c r="P15" s="13" t="s">
        <v>353</v>
      </c>
      <c r="Q15" s="12" t="str">
        <f t="shared" si="0"/>
        <v>Probabilidad</v>
      </c>
      <c r="R15" s="12" t="s">
        <v>54</v>
      </c>
      <c r="S15" s="12" t="s">
        <v>55</v>
      </c>
      <c r="T15" s="14">
        <f>VLOOKUP(R15&amp;S15,[30]Hoja1!$Q$4:$R$9,2,0)</f>
        <v>0.45</v>
      </c>
      <c r="U15" s="12" t="s">
        <v>56</v>
      </c>
      <c r="V15" s="12" t="s">
        <v>57</v>
      </c>
      <c r="W15" s="12" t="s">
        <v>58</v>
      </c>
      <c r="X15" s="14">
        <f>IF(Q15="Probabilidad",($J$15*T15),IF(Q15="Impacto"," "))</f>
        <v>0.18000000000000002</v>
      </c>
      <c r="Y15" s="14" t="str">
        <f>IF(Z15&lt;=20%,'[30]Tabla probabilidad'!$B$5,IF(Z15&lt;=40%,'[30]Tabla probabilidad'!$B$6,IF(Z15&lt;=60%,'[30]Tabla probabilidad'!$B$7,IF(Z15&lt;=80%,'[30]Tabla probabilidad'!$B$8,IF(Z15&lt;=100%,'[30]Tabla probabilidad'!$B$9)))))</f>
        <v>Baja</v>
      </c>
      <c r="Z15" s="14">
        <f>IF(R15="Preventivo",(J15-(J15*T15)),IF(R15="Detectivo",(J15-(J15*T15)),IF(R15="Correctivo",(J15))))</f>
        <v>0.22</v>
      </c>
      <c r="AA15" s="191" t="str">
        <f>IF(AB15&lt;=20%,'[30]Tabla probabilidad'!$B$5,IF(AB15&lt;=40%,'[30]Tabla probabilidad'!$B$6,IF(AB15&lt;=60%,'[30]Tabla probabilidad'!$B$7,IF(AB15&lt;=80%,'[30]Tabla probabilidad'!$B$8,IF(AB15&lt;=100%,'[30]Tabla probabilidad'!$B$9)))))</f>
        <v>Baja</v>
      </c>
      <c r="AB15" s="191">
        <f>AVERAGE(Z15:Z19)</f>
        <v>0.25600000000000001</v>
      </c>
      <c r="AC15" s="14" t="str">
        <f t="shared" si="1"/>
        <v>Moderado</v>
      </c>
      <c r="AD15" s="14">
        <f>IF(Q15="Probabilidad",(($M$15-0)),IF(Q15="Impacto",($M$15-($M$15*T15))))</f>
        <v>0.6</v>
      </c>
      <c r="AE15" s="191" t="str">
        <f>IF(AF15&lt;=20%,"Leve",IF(AF15&lt;=40%,"Menor",IF(AF15&lt;=60%,"Moderado",IF(AF15&lt;=80%,"Mayor",IF(AF15&lt;=100%,"Catastrófico")))))</f>
        <v>Moderado</v>
      </c>
      <c r="AF15" s="191">
        <f>AVERAGE(AD15:AD19)</f>
        <v>0.56399999999999995</v>
      </c>
      <c r="AG15" s="200" t="str">
        <f>VLOOKUP(AA15&amp;AE15,[30]Hoja1!$B$4:$C$28,2,0)</f>
        <v>Moderado</v>
      </c>
      <c r="AH15" s="200" t="s">
        <v>59</v>
      </c>
      <c r="AI15" s="200" t="s">
        <v>354</v>
      </c>
      <c r="AJ15" s="200" t="s">
        <v>61</v>
      </c>
      <c r="AK15" s="206">
        <v>44926</v>
      </c>
      <c r="AL15" s="206">
        <v>44926</v>
      </c>
      <c r="AM15" s="197" t="s">
        <v>178</v>
      </c>
      <c r="AN15" s="186" t="s">
        <v>63</v>
      </c>
    </row>
    <row r="16" spans="1:298" ht="25.5" customHeight="1">
      <c r="A16" s="186"/>
      <c r="B16" s="201"/>
      <c r="C16" s="186"/>
      <c r="D16" s="204"/>
      <c r="E16" s="201"/>
      <c r="F16" s="201"/>
      <c r="G16" s="186"/>
      <c r="H16" s="201"/>
      <c r="I16" s="194"/>
      <c r="J16" s="195"/>
      <c r="K16" s="186"/>
      <c r="L16" s="196"/>
      <c r="M16" s="196"/>
      <c r="N16" s="186"/>
      <c r="O16" s="12">
        <v>2</v>
      </c>
      <c r="P16" s="17" t="s">
        <v>355</v>
      </c>
      <c r="Q16" s="12" t="str">
        <f t="shared" si="0"/>
        <v>Probabilidad</v>
      </c>
      <c r="R16" s="12" t="s">
        <v>54</v>
      </c>
      <c r="S16" s="12" t="s">
        <v>55</v>
      </c>
      <c r="T16" s="14">
        <f>VLOOKUP(R16&amp;S16,[30]Hoja1!$Q$4:$R$9,2,0)</f>
        <v>0.45</v>
      </c>
      <c r="U16" s="12" t="s">
        <v>56</v>
      </c>
      <c r="V16" s="12" t="s">
        <v>57</v>
      </c>
      <c r="W16" s="12" t="s">
        <v>58</v>
      </c>
      <c r="X16" s="14">
        <f>IF(Q16="Probabilidad",($J$15*T16),IF(Q16="Impacto"," "))</f>
        <v>0.18000000000000002</v>
      </c>
      <c r="Y16" s="14" t="str">
        <f>IF(Z16&lt;=20%,'[30]Tabla probabilidad'!$B$5,IF(Z16&lt;=40%,'[30]Tabla probabilidad'!$B$6,IF(Z16&lt;=60%,'[30]Tabla probabilidad'!$B$7,IF(Z16&lt;=80%,'[30]Tabla probabilidad'!$B$8,IF(Z16&lt;=100%,'[30]Tabla probabilidad'!$B$9)))))</f>
        <v>Baja</v>
      </c>
      <c r="Z16" s="14">
        <f>IF(R16="Preventivo",(J15-(J15*T16)),IF(R16="Detectivo",(J15-(J15*T16)),IF(R16="Correctivo",(J15))))</f>
        <v>0.22</v>
      </c>
      <c r="AA16" s="192"/>
      <c r="AB16" s="192"/>
      <c r="AC16" s="14" t="str">
        <f t="shared" si="1"/>
        <v>Moderado</v>
      </c>
      <c r="AD16" s="14">
        <f t="shared" ref="AD16:AD19" si="3">IF(Q16="Probabilidad",(($M$15-0)),IF(Q16="Impacto",($M$15-($M$15*T16))))</f>
        <v>0.6</v>
      </c>
      <c r="AE16" s="192"/>
      <c r="AF16" s="192"/>
      <c r="AG16" s="201"/>
      <c r="AH16" s="201"/>
      <c r="AI16" s="201"/>
      <c r="AJ16" s="201"/>
      <c r="AK16" s="201"/>
      <c r="AL16" s="201"/>
      <c r="AM16" s="198"/>
      <c r="AN16" s="186"/>
    </row>
    <row r="17" spans="1:40" ht="59.25" customHeight="1">
      <c r="A17" s="186"/>
      <c r="B17" s="201"/>
      <c r="C17" s="186"/>
      <c r="D17" s="204"/>
      <c r="E17" s="201"/>
      <c r="F17" s="201"/>
      <c r="G17" s="186"/>
      <c r="H17" s="201"/>
      <c r="I17" s="194"/>
      <c r="J17" s="195"/>
      <c r="K17" s="186"/>
      <c r="L17" s="196"/>
      <c r="M17" s="196"/>
      <c r="N17" s="186"/>
      <c r="O17" s="12">
        <v>3</v>
      </c>
      <c r="P17" s="17" t="s">
        <v>356</v>
      </c>
      <c r="Q17" s="12" t="str">
        <f t="shared" si="0"/>
        <v>Probabilidad</v>
      </c>
      <c r="R17" s="12" t="s">
        <v>54</v>
      </c>
      <c r="S17" s="12" t="s">
        <v>55</v>
      </c>
      <c r="T17" s="14">
        <f>VLOOKUP(R17&amp;S17,[30]Hoja1!$Q$4:$R$9,2,0)</f>
        <v>0.45</v>
      </c>
      <c r="U17" s="12" t="s">
        <v>56</v>
      </c>
      <c r="V17" s="12" t="s">
        <v>57</v>
      </c>
      <c r="W17" s="12" t="s">
        <v>58</v>
      </c>
      <c r="X17" s="14">
        <f t="shared" ref="X17:X19" si="4">IF(Q17="Probabilidad",($J$15*T17),IF(Q17="Impacto"," "))</f>
        <v>0.18000000000000002</v>
      </c>
      <c r="Y17" s="14" t="str">
        <f>IF(Z17&lt;=20%,'[30]Tabla probabilidad'!$B$5,IF(Z17&lt;=40%,'[30]Tabla probabilidad'!$B$6,IF(Z17&lt;=60%,'[30]Tabla probabilidad'!$B$7,IF(Z17&lt;=80%,'[30]Tabla probabilidad'!$B$8,IF(Z17&lt;=100%,'[30]Tabla probabilidad'!$B$9)))))</f>
        <v>Baja</v>
      </c>
      <c r="Z17" s="14">
        <f>IF(R17="Preventivo",(J15-(J15*T17)),IF(R17="Detectivo",(J15-(J15*T17)),IF(R17="Correctivo",(J15))))</f>
        <v>0.22</v>
      </c>
      <c r="AA17" s="192"/>
      <c r="AB17" s="192"/>
      <c r="AC17" s="14" t="str">
        <f t="shared" si="1"/>
        <v>Moderado</v>
      </c>
      <c r="AD17" s="14">
        <f t="shared" si="3"/>
        <v>0.6</v>
      </c>
      <c r="AE17" s="192"/>
      <c r="AF17" s="192"/>
      <c r="AG17" s="201"/>
      <c r="AH17" s="201"/>
      <c r="AI17" s="201"/>
      <c r="AJ17" s="201"/>
      <c r="AK17" s="201"/>
      <c r="AL17" s="201"/>
      <c r="AM17" s="198"/>
      <c r="AN17" s="186"/>
    </row>
    <row r="18" spans="1:40" ht="60" customHeight="1">
      <c r="A18" s="186"/>
      <c r="B18" s="201"/>
      <c r="C18" s="186"/>
      <c r="D18" s="204"/>
      <c r="E18" s="201"/>
      <c r="F18" s="201"/>
      <c r="G18" s="186"/>
      <c r="H18" s="201"/>
      <c r="I18" s="194"/>
      <c r="J18" s="195"/>
      <c r="K18" s="186"/>
      <c r="L18" s="196"/>
      <c r="M18" s="196"/>
      <c r="N18" s="186"/>
      <c r="O18" s="12">
        <v>4</v>
      </c>
      <c r="P18" s="17" t="s">
        <v>357</v>
      </c>
      <c r="Q18" s="12" t="s">
        <v>14</v>
      </c>
      <c r="R18" s="12" t="s">
        <v>66</v>
      </c>
      <c r="S18" s="12" t="s">
        <v>55</v>
      </c>
      <c r="T18" s="14">
        <f>VLOOKUP(R18&amp;S18,[30]Hoja1!$Q$4:$R$9,2,0)</f>
        <v>0.3</v>
      </c>
      <c r="U18" s="12" t="s">
        <v>56</v>
      </c>
      <c r="V18" s="12" t="s">
        <v>57</v>
      </c>
      <c r="W18" s="12" t="s">
        <v>58</v>
      </c>
      <c r="X18" s="14" t="str">
        <f t="shared" si="4"/>
        <v xml:space="preserve"> </v>
      </c>
      <c r="Y18" s="14" t="str">
        <f>IF(Z18&lt;=20%,'[30]Tabla probabilidad'!$B$5,IF(Z18&lt;=40%,'[30]Tabla probabilidad'!$B$6,IF(Z18&lt;=60%,'[30]Tabla probabilidad'!$B$7,IF(Z18&lt;=80%,'[30]Tabla probabilidad'!$B$8,IF(Z18&lt;=100%,'[30]Tabla probabilidad'!$B$9)))))</f>
        <v>Baja</v>
      </c>
      <c r="Z18" s="14">
        <f>IF(R18="Preventivo",(J15-(J15*T18)),IF(R18="Detectivo",(J15-(J15*T18)),IF(R18="Correctivo",(J15))))</f>
        <v>0.4</v>
      </c>
      <c r="AA18" s="192"/>
      <c r="AB18" s="192"/>
      <c r="AC18" s="14" t="str">
        <f t="shared" si="1"/>
        <v>Moderado</v>
      </c>
      <c r="AD18" s="14">
        <f t="shared" si="3"/>
        <v>0.42</v>
      </c>
      <c r="AE18" s="192"/>
      <c r="AF18" s="192"/>
      <c r="AG18" s="201"/>
      <c r="AH18" s="201"/>
      <c r="AI18" s="201"/>
      <c r="AJ18" s="201"/>
      <c r="AK18" s="201"/>
      <c r="AL18" s="201"/>
      <c r="AM18" s="198"/>
      <c r="AN18" s="186"/>
    </row>
    <row r="19" spans="1:40" ht="40.5" customHeight="1">
      <c r="A19" s="186"/>
      <c r="B19" s="202"/>
      <c r="C19" s="186"/>
      <c r="D19" s="205"/>
      <c r="E19" s="202"/>
      <c r="F19" s="202"/>
      <c r="G19" s="186"/>
      <c r="H19" s="202"/>
      <c r="I19" s="194"/>
      <c r="J19" s="195"/>
      <c r="K19" s="186"/>
      <c r="L19" s="196"/>
      <c r="M19" s="196"/>
      <c r="N19" s="186"/>
      <c r="O19" s="12">
        <v>5</v>
      </c>
      <c r="P19" s="19"/>
      <c r="Q19" s="12" t="str">
        <f t="shared" si="0"/>
        <v>Probabilidad</v>
      </c>
      <c r="R19" s="12" t="s">
        <v>54</v>
      </c>
      <c r="S19" s="12" t="s">
        <v>55</v>
      </c>
      <c r="T19" s="14">
        <f>VLOOKUP(R19&amp;S19,[30]Hoja1!$Q$4:$R$9,2,0)</f>
        <v>0.45</v>
      </c>
      <c r="U19" s="12" t="s">
        <v>56</v>
      </c>
      <c r="V19" s="12" t="s">
        <v>57</v>
      </c>
      <c r="W19" s="12" t="s">
        <v>58</v>
      </c>
      <c r="X19" s="14">
        <f t="shared" si="4"/>
        <v>0.18000000000000002</v>
      </c>
      <c r="Y19" s="14" t="str">
        <f>IF(Z19&lt;=20%,'[30]Tabla probabilidad'!$B$5,IF(Z19&lt;=40%,'[30]Tabla probabilidad'!$B$6,IF(Z19&lt;=60%,'[30]Tabla probabilidad'!$B$7,IF(Z19&lt;=80%,'[30]Tabla probabilidad'!$B$8,IF(Z19&lt;=100%,'[30]Tabla probabilidad'!$B$9)))))</f>
        <v>Baja</v>
      </c>
      <c r="Z19" s="14">
        <f>IF(R19="Preventivo",(J15-(J15*T19)),IF(R19="Detectivo",(J15-(J15*T19)),IF(R19="Correctivo",(J15))))</f>
        <v>0.22</v>
      </c>
      <c r="AA19" s="193"/>
      <c r="AB19" s="193"/>
      <c r="AC19" s="14" t="str">
        <f t="shared" si="1"/>
        <v>Moderado</v>
      </c>
      <c r="AD19" s="14">
        <f t="shared" si="3"/>
        <v>0.6</v>
      </c>
      <c r="AE19" s="193"/>
      <c r="AF19" s="193"/>
      <c r="AG19" s="202"/>
      <c r="AH19" s="202"/>
      <c r="AI19" s="202"/>
      <c r="AJ19" s="202"/>
      <c r="AK19" s="202"/>
      <c r="AL19" s="202"/>
      <c r="AM19" s="199"/>
      <c r="AN19" s="186"/>
    </row>
    <row r="20" spans="1:40" ht="66.75" customHeight="1">
      <c r="A20" s="186">
        <v>3</v>
      </c>
      <c r="B20" s="187" t="s">
        <v>358</v>
      </c>
      <c r="C20" s="186" t="s">
        <v>147</v>
      </c>
      <c r="D20" s="203" t="s">
        <v>91</v>
      </c>
      <c r="E20" s="186" t="s">
        <v>92</v>
      </c>
      <c r="F20" s="186" t="s">
        <v>93</v>
      </c>
      <c r="G20" s="186" t="s">
        <v>71</v>
      </c>
      <c r="H20" s="186">
        <v>12</v>
      </c>
      <c r="I20" s="194" t="str">
        <f>IF(H20&lt;=2,'[30]Tabla probabilidad'!$B$5,IF(H20&lt;=24,'[30]Tabla probabilidad'!$B$6,IF(H20&lt;=500,'[30]Tabla probabilidad'!$B$7,IF(H20&lt;=5000,'[30]Tabla probabilidad'!$B$8,IF(H20&gt;5000,'[30]Tabla probabilidad'!$B$9)))))</f>
        <v>Baja</v>
      </c>
      <c r="J20" s="195">
        <f>IF(H20&lt;=2,'[30]Tabla probabilidad'!$D$5,IF(H20&lt;=24,'[30]Tabla probabilidad'!$D$6,IF(H20&lt;=500,'[30]Tabla probabilidad'!$D$7,IF(H20&lt;=5000,'[30]Tabla probabilidad'!$D$8,IF(H20&gt;5000,'[30]Tabla probabilidad'!$D$9)))))</f>
        <v>0.4</v>
      </c>
      <c r="K20" s="186" t="s">
        <v>151</v>
      </c>
      <c r="L20" s="1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1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186" t="str">
        <f>VLOOKUP((I20&amp;L20),[30]Hoja1!$B$4:$C$28,2,0)</f>
        <v>Moderado</v>
      </c>
      <c r="O20" s="12">
        <v>1</v>
      </c>
      <c r="P20" s="17" t="s">
        <v>96</v>
      </c>
      <c r="Q20" s="12" t="str">
        <f t="shared" si="0"/>
        <v>Probabilidad</v>
      </c>
      <c r="R20" s="12" t="s">
        <v>54</v>
      </c>
      <c r="S20" s="12" t="s">
        <v>55</v>
      </c>
      <c r="T20" s="14">
        <f>VLOOKUP(R20&amp;S20,[30]Hoja1!$Q$4:$R$9,2,0)</f>
        <v>0.45</v>
      </c>
      <c r="U20" s="12" t="s">
        <v>56</v>
      </c>
      <c r="V20" s="12" t="s">
        <v>57</v>
      </c>
      <c r="W20" s="12" t="s">
        <v>58</v>
      </c>
      <c r="X20" s="14">
        <f>IF(Q20="Probabilidad",($J$20*T20),IF(Q20="Impacto"," "))</f>
        <v>0.18000000000000002</v>
      </c>
      <c r="Y20" s="14" t="str">
        <f>IF(Z20&lt;=20%,'[30]Tabla probabilidad'!$B$5,IF(Z20&lt;=40%,'[30]Tabla probabilidad'!$B$6,IF(Z20&lt;=60%,'[30]Tabla probabilidad'!$B$7,IF(Z20&lt;=80%,'[30]Tabla probabilidad'!$B$8,IF(Z20&lt;=100%,'[30]Tabla probabilidad'!$B$9)))))</f>
        <v>Baja</v>
      </c>
      <c r="Z20" s="14">
        <f>IF(R20="Preventivo",(J20-(J20*T20)),IF(R20="Detectivo",(J20-(J20*T20)),IF(R20="Correctivo",(J20))))</f>
        <v>0.22</v>
      </c>
      <c r="AA20" s="191" t="str">
        <f>IF(AB20&lt;=20%,'[30]Tabla probabilidad'!$B$5,IF(AB20&lt;=40%,'[30]Tabla probabilidad'!$B$6,IF(AB20&lt;=60%,'[30]Tabla probabilidad'!$B$7,IF(AB20&lt;=80%,'[30]Tabla probabilidad'!$B$8,IF(AB20&lt;=100%,'[30]Tabla probabilidad'!$B$9)))))</f>
        <v>Baja</v>
      </c>
      <c r="AB20" s="191">
        <f>AVERAGE(Z20:Z24)</f>
        <v>0.22</v>
      </c>
      <c r="AC20" s="14" t="str">
        <f t="shared" si="1"/>
        <v>Menor</v>
      </c>
      <c r="AD20" s="14">
        <f>IF(Q20="Probabilidad",(($M$20-0)),IF(Q20="Impacto",($M$20-($M$20*T20))))</f>
        <v>0.4</v>
      </c>
      <c r="AE20" s="191" t="str">
        <f>IF(AF20&lt;=20%,"Leve",IF(AF20&lt;=40%,"Menor",IF(AF20&lt;=60%,"Moderado",IF(AF20&lt;=80%,"Mayor",IF(AF20&lt;=100%,"Catastrófico")))))</f>
        <v>Menor</v>
      </c>
      <c r="AF20" s="191">
        <f>AVERAGE(AD20:AD24)</f>
        <v>0.4</v>
      </c>
      <c r="AG20" s="200" t="str">
        <f>VLOOKUP(AA20&amp;AE20,[30]Hoja1!$B$4:$C$28,2,0)</f>
        <v>Moderado</v>
      </c>
      <c r="AH20" s="200" t="s">
        <v>84</v>
      </c>
      <c r="AI20" s="200" t="s">
        <v>294</v>
      </c>
      <c r="AJ20" s="200" t="s">
        <v>61</v>
      </c>
      <c r="AK20" s="206">
        <v>44926</v>
      </c>
      <c r="AL20" s="206">
        <v>44926</v>
      </c>
      <c r="AM20" s="197" t="s">
        <v>74</v>
      </c>
      <c r="AN20" s="186" t="s">
        <v>63</v>
      </c>
    </row>
    <row r="21" spans="1:40" ht="69.75" customHeight="1">
      <c r="A21" s="186"/>
      <c r="B21" s="188"/>
      <c r="C21" s="186"/>
      <c r="D21" s="204"/>
      <c r="E21" s="186"/>
      <c r="F21" s="186"/>
      <c r="G21" s="186"/>
      <c r="H21" s="186"/>
      <c r="I21" s="194"/>
      <c r="J21" s="195"/>
      <c r="K21" s="186"/>
      <c r="L21" s="196"/>
      <c r="M21" s="196"/>
      <c r="N21" s="186"/>
      <c r="O21" s="12">
        <v>2</v>
      </c>
      <c r="P21" s="17" t="s">
        <v>98</v>
      </c>
      <c r="Q21" s="12" t="str">
        <f t="shared" si="0"/>
        <v>Probabilidad</v>
      </c>
      <c r="R21" s="12" t="s">
        <v>54</v>
      </c>
      <c r="S21" s="12" t="s">
        <v>55</v>
      </c>
      <c r="T21" s="14">
        <f>VLOOKUP(R21&amp;S21,[30]Hoja1!$Q$4:$R$9,2,0)</f>
        <v>0.45</v>
      </c>
      <c r="U21" s="12" t="s">
        <v>56</v>
      </c>
      <c r="V21" s="12" t="s">
        <v>57</v>
      </c>
      <c r="W21" s="12" t="s">
        <v>58</v>
      </c>
      <c r="X21" s="14">
        <f t="shared" ref="X21:X24" si="5">IF(Q21="Probabilidad",($J$20*T21),IF(Q21="Impacto"," "))</f>
        <v>0.18000000000000002</v>
      </c>
      <c r="Y21" s="14" t="str">
        <f>IF(Z21&lt;=20%,'[30]Tabla probabilidad'!$B$5,IF(Z21&lt;=40%,'[30]Tabla probabilidad'!$B$6,IF(Z21&lt;=60%,'[30]Tabla probabilidad'!$B$7,IF(Z21&lt;=80%,'[30]Tabla probabilidad'!$B$8,IF(Z21&lt;=100%,'[30]Tabla probabilidad'!$B$9)))))</f>
        <v>Baja</v>
      </c>
      <c r="Z21" s="14">
        <f>IF(R21="Preventivo",(J20-(J20*T21)),IF(R21="Detectivo",(J20-(J20*T21)),IF(R21="Correctivo",(J20))))</f>
        <v>0.22</v>
      </c>
      <c r="AA21" s="192"/>
      <c r="AB21" s="192"/>
      <c r="AC21" s="14" t="str">
        <f t="shared" si="1"/>
        <v>Menor</v>
      </c>
      <c r="AD21" s="14">
        <f t="shared" ref="AD21:AD24" si="6">IF(Q21="Probabilidad",(($M$20-0)),IF(Q21="Impacto",($M$20-($M$20*T21))))</f>
        <v>0.4</v>
      </c>
      <c r="AE21" s="192"/>
      <c r="AF21" s="192"/>
      <c r="AG21" s="201"/>
      <c r="AH21" s="201"/>
      <c r="AI21" s="201"/>
      <c r="AJ21" s="201"/>
      <c r="AK21" s="201"/>
      <c r="AL21" s="201"/>
      <c r="AM21" s="198"/>
      <c r="AN21" s="186"/>
    </row>
    <row r="22" spans="1:40" ht="69" customHeight="1">
      <c r="A22" s="186"/>
      <c r="B22" s="188"/>
      <c r="C22" s="186"/>
      <c r="D22" s="204"/>
      <c r="E22" s="186"/>
      <c r="F22" s="186"/>
      <c r="G22" s="186"/>
      <c r="H22" s="186"/>
      <c r="I22" s="194"/>
      <c r="J22" s="195"/>
      <c r="K22" s="186"/>
      <c r="L22" s="196"/>
      <c r="M22" s="196"/>
      <c r="N22" s="186"/>
      <c r="O22" s="12">
        <v>3</v>
      </c>
      <c r="P22" s="17" t="s">
        <v>99</v>
      </c>
      <c r="Q22" s="12"/>
      <c r="R22" s="12"/>
      <c r="S22" s="12"/>
      <c r="T22" s="14"/>
      <c r="U22" s="12"/>
      <c r="V22" s="12"/>
      <c r="W22" s="12"/>
      <c r="X22" s="14" t="b">
        <f t="shared" si="5"/>
        <v>0</v>
      </c>
      <c r="Y22" s="14" t="b">
        <f>IF(Z22&lt;=20%,'[30]Tabla probabilidad'!$B$5,IF(Z22&lt;=40%,'[30]Tabla probabilidad'!$B$6,IF(Z22&lt;=60%,'[30]Tabla probabilidad'!$B$7,IF(Z22&lt;=80%,'[30]Tabla probabilidad'!$B$8,IF(Z22&lt;=100%,'[30]Tabla probabilidad'!$B$9)))))</f>
        <v>0</v>
      </c>
      <c r="Z22" s="14" t="b">
        <f>IF(R22="Preventivo",(J20-(J20*T22)),IF(R22="Detectivo",(J20-(J20*T22)),IF(R22="Correctivo",(J20))))</f>
        <v>0</v>
      </c>
      <c r="AA22" s="192"/>
      <c r="AB22" s="192"/>
      <c r="AC22" s="14" t="b">
        <f t="shared" si="1"/>
        <v>0</v>
      </c>
      <c r="AD22" s="14" t="b">
        <f t="shared" si="6"/>
        <v>0</v>
      </c>
      <c r="AE22" s="192"/>
      <c r="AF22" s="192"/>
      <c r="AG22" s="201"/>
      <c r="AH22" s="201"/>
      <c r="AI22" s="201"/>
      <c r="AJ22" s="201"/>
      <c r="AK22" s="201"/>
      <c r="AL22" s="201"/>
      <c r="AM22" s="198"/>
      <c r="AN22" s="186"/>
    </row>
    <row r="23" spans="1:40" ht="75.75" customHeight="1">
      <c r="A23" s="186"/>
      <c r="B23" s="188"/>
      <c r="C23" s="186"/>
      <c r="D23" s="204"/>
      <c r="E23" s="186"/>
      <c r="F23" s="186"/>
      <c r="G23" s="186"/>
      <c r="H23" s="186"/>
      <c r="I23" s="194"/>
      <c r="J23" s="195"/>
      <c r="K23" s="186"/>
      <c r="L23" s="196"/>
      <c r="M23" s="196"/>
      <c r="N23" s="186"/>
      <c r="O23" s="12">
        <v>4</v>
      </c>
      <c r="P23" s="17"/>
      <c r="Q23" s="12"/>
      <c r="R23" s="12"/>
      <c r="S23" s="12"/>
      <c r="T23" s="14"/>
      <c r="U23" s="12"/>
      <c r="V23" s="12"/>
      <c r="W23" s="12"/>
      <c r="X23" s="14" t="b">
        <f t="shared" si="5"/>
        <v>0</v>
      </c>
      <c r="Y23" s="14" t="b">
        <f>IF(Z23&lt;=20%,'[30]Tabla probabilidad'!$B$5,IF(Z23&lt;=40%,'[30]Tabla probabilidad'!$B$6,IF(Z23&lt;=60%,'[30]Tabla probabilidad'!$B$7,IF(Z23&lt;=80%,'[30]Tabla probabilidad'!$B$8,IF(Z23&lt;=100%,'[30]Tabla probabilidad'!$B$9)))))</f>
        <v>0</v>
      </c>
      <c r="Z23" s="14" t="b">
        <f>IF(R23="Preventivo",(J20-(J20*T23)),IF(R23="Detectivo",(J20-(J20*T23)),IF(R23="Correctivo",(J20))))</f>
        <v>0</v>
      </c>
      <c r="AA23" s="192"/>
      <c r="AB23" s="192"/>
      <c r="AC23" s="14" t="b">
        <f t="shared" si="1"/>
        <v>0</v>
      </c>
      <c r="AD23" s="14" t="b">
        <f t="shared" si="6"/>
        <v>0</v>
      </c>
      <c r="AE23" s="192"/>
      <c r="AF23" s="192"/>
      <c r="AG23" s="201"/>
      <c r="AH23" s="201"/>
      <c r="AI23" s="201"/>
      <c r="AJ23" s="201"/>
      <c r="AK23" s="201"/>
      <c r="AL23" s="201"/>
      <c r="AM23" s="198"/>
      <c r="AN23" s="186"/>
    </row>
    <row r="24" spans="1:40" ht="64.5" customHeight="1" thickBot="1">
      <c r="A24" s="186"/>
      <c r="B24" s="189"/>
      <c r="C24" s="186"/>
      <c r="D24" s="205"/>
      <c r="E24" s="186"/>
      <c r="F24" s="186"/>
      <c r="G24" s="186"/>
      <c r="H24" s="186"/>
      <c r="I24" s="194"/>
      <c r="J24" s="195"/>
      <c r="K24" s="186"/>
      <c r="L24" s="196"/>
      <c r="M24" s="196"/>
      <c r="N24" s="186"/>
      <c r="O24" s="12">
        <v>5</v>
      </c>
      <c r="P24" s="20"/>
      <c r="Q24" s="12"/>
      <c r="R24" s="12"/>
      <c r="S24" s="12"/>
      <c r="T24" s="14"/>
      <c r="U24" s="12"/>
      <c r="V24" s="12"/>
      <c r="W24" s="12"/>
      <c r="X24" s="14" t="b">
        <f t="shared" si="5"/>
        <v>0</v>
      </c>
      <c r="Y24" s="14" t="b">
        <f>IF(Z24&lt;=20%,'[30]Tabla probabilidad'!$B$5,IF(Z24&lt;=40%,'[30]Tabla probabilidad'!$B$6,IF(Z24&lt;=60%,'[30]Tabla probabilidad'!$B$7,IF(Z24&lt;=80%,'[30]Tabla probabilidad'!$B$8,IF(Z24&lt;=100%,'[30]Tabla probabilidad'!$B$9)))))</f>
        <v>0</v>
      </c>
      <c r="Z24" s="14" t="b">
        <f>IF(R24="Preventivo",(J20-(J20*T24)),IF(R24="Detectivo",(J20-(J20*T24)),IF(R24="Correctivo",(J20))))</f>
        <v>0</v>
      </c>
      <c r="AA24" s="193"/>
      <c r="AB24" s="193"/>
      <c r="AC24" s="14" t="b">
        <f t="shared" si="1"/>
        <v>0</v>
      </c>
      <c r="AD24" s="14" t="b">
        <f t="shared" si="6"/>
        <v>0</v>
      </c>
      <c r="AE24" s="193"/>
      <c r="AF24" s="193"/>
      <c r="AG24" s="202"/>
      <c r="AH24" s="202"/>
      <c r="AI24" s="202"/>
      <c r="AJ24" s="202"/>
      <c r="AK24" s="202"/>
      <c r="AL24" s="202"/>
      <c r="AM24" s="199"/>
      <c r="AN24" s="186"/>
    </row>
    <row r="25" spans="1:40" ht="57" hidden="1" customHeight="1">
      <c r="A25" s="186">
        <v>4</v>
      </c>
      <c r="B25" s="200" t="s">
        <v>89</v>
      </c>
      <c r="C25" s="186" t="s">
        <v>90</v>
      </c>
      <c r="D25" s="203" t="s">
        <v>91</v>
      </c>
      <c r="E25" s="186" t="s">
        <v>92</v>
      </c>
      <c r="F25" s="186" t="s">
        <v>93</v>
      </c>
      <c r="G25" s="186" t="s">
        <v>94</v>
      </c>
      <c r="H25" s="186">
        <v>6</v>
      </c>
      <c r="I25" s="194" t="str">
        <f>IF(H25&lt;=2,'[30]Tabla probabilidad'!$B$5,IF(H25&lt;=24,'[30]Tabla probabilidad'!$B$6,IF(H25&lt;=500,'[30]Tabla probabilidad'!$B$7,IF(H25&lt;=5000,'[30]Tabla probabilidad'!$B$8,IF(H25&gt;5000,'[30]Tabla probabilidad'!$B$9)))))</f>
        <v>Baja</v>
      </c>
      <c r="J25" s="195">
        <f>IF(H25&lt;=2,'[30]Tabla probabilidad'!$D$5,IF(H25&lt;=24,'[30]Tabla probabilidad'!$D$6,IF(H25&lt;=500,'[30]Tabla probabilidad'!$D$7,IF(H25&lt;=5000,'[30]Tabla probabilidad'!$D$8,IF(H25&gt;5000,'[30]Tabla probabilidad'!$D$9)))))</f>
        <v>0.4</v>
      </c>
      <c r="K25" s="186" t="s">
        <v>190</v>
      </c>
      <c r="L25" s="18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Catastrófico</v>
      </c>
      <c r="M25" s="18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100%</v>
      </c>
      <c r="N25" s="186" t="str">
        <f>VLOOKUP((I25&amp;L25),[30]Hoja1!$B$4:$C$28,2,0)</f>
        <v>Extremo</v>
      </c>
      <c r="O25" s="12">
        <v>1</v>
      </c>
      <c r="P25" s="17" t="s">
        <v>96</v>
      </c>
      <c r="Q25" s="12" t="str">
        <f t="shared" si="0"/>
        <v>Probabilidad</v>
      </c>
      <c r="R25" s="12" t="s">
        <v>54</v>
      </c>
      <c r="S25" s="12" t="s">
        <v>55</v>
      </c>
      <c r="T25" s="14">
        <f>VLOOKUP(R25&amp;S25,[30]Hoja1!$Q$4:$R$9,2,0)</f>
        <v>0.45</v>
      </c>
      <c r="U25" s="12" t="s">
        <v>56</v>
      </c>
      <c r="V25" s="12" t="s">
        <v>57</v>
      </c>
      <c r="W25" s="12" t="s">
        <v>58</v>
      </c>
      <c r="X25" s="14">
        <f>IF(Q25="Probabilidad",($J$25*T25),IF(Q25="Impacto"," "))</f>
        <v>0.18000000000000002</v>
      </c>
      <c r="Y25" s="14" t="str">
        <f>IF(Z25&lt;=20%,'[30]Tabla probabilidad'!$B$5,IF(Z25&lt;=40%,'[30]Tabla probabilidad'!$B$6,IF(Z25&lt;=60%,'[30]Tabla probabilidad'!$B$7,IF(Z25&lt;=80%,'[30]Tabla probabilidad'!$B$8,IF(Z25&lt;=100%,'[30]Tabla probabilidad'!$B$9)))))</f>
        <v>Baja</v>
      </c>
      <c r="Z25" s="14">
        <f>IF(R25="Preventivo",(J25-(J25*T25)),IF(R25="Detectivo",(J25-(J25*T25)),IF(R25="Correctivo",(J25))))</f>
        <v>0.22</v>
      </c>
      <c r="AA25" s="191" t="str">
        <f>IF(AB25&lt;=20%,'[30]Tabla probabilidad'!$B$5,IF(AB25&lt;=40%,'[30]Tabla probabilidad'!$B$6,IF(AB25&lt;=60%,'[30]Tabla probabilidad'!$B$7,IF(AB25&lt;=80%,'[30]Tabla probabilidad'!$B$8,IF(AB25&lt;=100%,'[30]Tabla probabilidad'!$B$9)))))</f>
        <v>Baja</v>
      </c>
      <c r="AB25" s="191">
        <f>AVERAGE(Z25:Z29)</f>
        <v>0.23600000000000004</v>
      </c>
      <c r="AC25" s="14" t="str">
        <f t="shared" si="1"/>
        <v>Catastrófico</v>
      </c>
      <c r="AD25" s="14">
        <f>IF(Q25="Probabilidad",(($M$25-0)),IF(Q25="Impacto",($M$25-($M$25*T25))))</f>
        <v>1</v>
      </c>
      <c r="AE25" s="191" t="str">
        <f>IF(AF25&lt;=20%,"Leve",IF(AF25&lt;=40%,"Menor",IF(AF25&lt;=60%,"Moderado",IF(AF25&lt;=80%,"Mayor",IF(AF25&lt;=100%,"Catastrófico")))))</f>
        <v>Catastrófico</v>
      </c>
      <c r="AF25" s="191">
        <f>AVERAGE(AD25:AD29)</f>
        <v>1</v>
      </c>
      <c r="AG25" s="200" t="str">
        <f>VLOOKUP(AA25&amp;AE25,[30]Hoja1!$B$4:$C$28,2,0)</f>
        <v>Extremo</v>
      </c>
      <c r="AH25" s="200" t="s">
        <v>59</v>
      </c>
      <c r="AI25" s="200" t="s">
        <v>97</v>
      </c>
      <c r="AJ25" s="200" t="s">
        <v>61</v>
      </c>
      <c r="AK25" s="206">
        <v>44561</v>
      </c>
      <c r="AL25" s="206">
        <v>44561</v>
      </c>
      <c r="AM25" s="197" t="s">
        <v>74</v>
      </c>
      <c r="AN25" s="186" t="s">
        <v>63</v>
      </c>
    </row>
    <row r="26" spans="1:40" ht="42.75" hidden="1" customHeight="1">
      <c r="A26" s="186"/>
      <c r="B26" s="201"/>
      <c r="C26" s="186"/>
      <c r="D26" s="204"/>
      <c r="E26" s="186"/>
      <c r="F26" s="186"/>
      <c r="G26" s="186"/>
      <c r="H26" s="186"/>
      <c r="I26" s="194"/>
      <c r="J26" s="195"/>
      <c r="K26" s="186"/>
      <c r="L26" s="196"/>
      <c r="M26" s="196"/>
      <c r="N26" s="186"/>
      <c r="O26" s="12">
        <v>2</v>
      </c>
      <c r="P26" s="17" t="s">
        <v>98</v>
      </c>
      <c r="Q26" s="12" t="str">
        <f t="shared" si="0"/>
        <v>Probabilidad</v>
      </c>
      <c r="R26" s="12" t="s">
        <v>54</v>
      </c>
      <c r="S26" s="12" t="s">
        <v>55</v>
      </c>
      <c r="T26" s="14">
        <f>VLOOKUP(R26&amp;S26,[30]Hoja1!$Q$4:$R$9,2,0)</f>
        <v>0.45</v>
      </c>
      <c r="U26" s="12" t="s">
        <v>56</v>
      </c>
      <c r="V26" s="12" t="s">
        <v>57</v>
      </c>
      <c r="W26" s="12" t="s">
        <v>58</v>
      </c>
      <c r="X26" s="14">
        <f t="shared" ref="X26:X29" si="7">IF(Q26="Probabilidad",($J$25*T26),IF(Q26="Impacto"," "))</f>
        <v>0.18000000000000002</v>
      </c>
      <c r="Y26" s="14" t="str">
        <f>IF(Z26&lt;=20%,'[30]Tabla probabilidad'!$B$5,IF(Z26&lt;=40%,'[30]Tabla probabilidad'!$B$6,IF(Z26&lt;=60%,'[30]Tabla probabilidad'!$B$7,IF(Z26&lt;=80%,'[30]Tabla probabilidad'!$B$8,IF(Z26&lt;=100%,'[30]Tabla probabilidad'!$B$9)))))</f>
        <v>Baja</v>
      </c>
      <c r="Z26" s="14">
        <f>IF(R26="Preventivo",(J25-(J25*T26)),IF(R26="Detectivo",(J25-(J25*T26)),IF(R26="Correctivo",(J25))))</f>
        <v>0.22</v>
      </c>
      <c r="AA26" s="192"/>
      <c r="AB26" s="192"/>
      <c r="AC26" s="14" t="str">
        <f t="shared" si="1"/>
        <v>Catastrófico</v>
      </c>
      <c r="AD26" s="14">
        <f t="shared" ref="AD26:AD29" si="8">IF(Q26="Probabilidad",(($M$25-0)),IF(Q26="Impacto",($M$25-($M$25*T26))))</f>
        <v>1</v>
      </c>
      <c r="AE26" s="192"/>
      <c r="AF26" s="192"/>
      <c r="AG26" s="201"/>
      <c r="AH26" s="201"/>
      <c r="AI26" s="201"/>
      <c r="AJ26" s="201"/>
      <c r="AK26" s="201"/>
      <c r="AL26" s="201"/>
      <c r="AM26" s="198"/>
      <c r="AN26" s="186"/>
    </row>
    <row r="27" spans="1:40" ht="75.75" hidden="1" customHeight="1">
      <c r="A27" s="186"/>
      <c r="B27" s="201"/>
      <c r="C27" s="186"/>
      <c r="D27" s="204"/>
      <c r="E27" s="186"/>
      <c r="F27" s="186"/>
      <c r="G27" s="186"/>
      <c r="H27" s="186"/>
      <c r="I27" s="194"/>
      <c r="J27" s="195"/>
      <c r="K27" s="186"/>
      <c r="L27" s="196"/>
      <c r="M27" s="196"/>
      <c r="N27" s="186"/>
      <c r="O27" s="12">
        <v>3</v>
      </c>
      <c r="P27" s="17" t="s">
        <v>99</v>
      </c>
      <c r="Q27" s="12" t="str">
        <f t="shared" si="0"/>
        <v>Probabilidad</v>
      </c>
      <c r="R27" s="12" t="s">
        <v>54</v>
      </c>
      <c r="S27" s="12" t="s">
        <v>55</v>
      </c>
      <c r="T27" s="14">
        <f>VLOOKUP(R27&amp;S27,[30]Hoja1!$Q$4:$R$9,2,0)</f>
        <v>0.45</v>
      </c>
      <c r="U27" s="12" t="s">
        <v>56</v>
      </c>
      <c r="V27" s="12" t="s">
        <v>57</v>
      </c>
      <c r="W27" s="12" t="s">
        <v>58</v>
      </c>
      <c r="X27" s="14">
        <f t="shared" si="7"/>
        <v>0.18000000000000002</v>
      </c>
      <c r="Y27" s="14" t="str">
        <f>IF(Z27&lt;=20%,'[30]Tabla probabilidad'!$B$5,IF(Z27&lt;=40%,'[30]Tabla probabilidad'!$B$6,IF(Z27&lt;=60%,'[30]Tabla probabilidad'!$B$7,IF(Z27&lt;=80%,'[30]Tabla probabilidad'!$B$8,IF(Z27&lt;=100%,'[30]Tabla probabilidad'!$B$9)))))</f>
        <v>Baja</v>
      </c>
      <c r="Z27" s="14">
        <f>IF(R27="Preventivo",(J25-(J25*T27)),IF(R27="Detectivo",(J25-(J25*T27)),IF(R27="Correctivo",(J25))))</f>
        <v>0.22</v>
      </c>
      <c r="AA27" s="192"/>
      <c r="AB27" s="192"/>
      <c r="AC27" s="14" t="str">
        <f t="shared" si="1"/>
        <v>Catastrófico</v>
      </c>
      <c r="AD27" s="14">
        <f t="shared" si="8"/>
        <v>1</v>
      </c>
      <c r="AE27" s="192"/>
      <c r="AF27" s="192"/>
      <c r="AG27" s="201"/>
      <c r="AH27" s="201"/>
      <c r="AI27" s="201"/>
      <c r="AJ27" s="201"/>
      <c r="AK27" s="201"/>
      <c r="AL27" s="201"/>
      <c r="AM27" s="198"/>
      <c r="AN27" s="186"/>
    </row>
    <row r="28" spans="1:40" ht="72" hidden="1" customHeight="1" thickBot="1">
      <c r="A28" s="186"/>
      <c r="B28" s="201"/>
      <c r="C28" s="186"/>
      <c r="D28" s="204"/>
      <c r="E28" s="186"/>
      <c r="F28" s="186"/>
      <c r="G28" s="186"/>
      <c r="H28" s="186"/>
      <c r="I28" s="194"/>
      <c r="J28" s="195"/>
      <c r="K28" s="186"/>
      <c r="L28" s="196"/>
      <c r="M28" s="196"/>
      <c r="N28" s="186"/>
      <c r="O28" s="12">
        <v>4</v>
      </c>
      <c r="P28" s="21"/>
      <c r="Q28" s="12" t="str">
        <f t="shared" si="0"/>
        <v>Probabilidad</v>
      </c>
      <c r="R28" s="12" t="s">
        <v>100</v>
      </c>
      <c r="S28" s="12" t="s">
        <v>55</v>
      </c>
      <c r="T28" s="14">
        <f>VLOOKUP(R28&amp;S28,[30]Hoja1!$Q$4:$R$9,2,0)</f>
        <v>0.35</v>
      </c>
      <c r="U28" s="12" t="s">
        <v>56</v>
      </c>
      <c r="V28" s="12" t="s">
        <v>57</v>
      </c>
      <c r="W28" s="12" t="s">
        <v>58</v>
      </c>
      <c r="X28" s="14">
        <f t="shared" si="7"/>
        <v>0.13999999999999999</v>
      </c>
      <c r="Y28" s="14" t="str">
        <f>IF(Z28&lt;=20%,'[30]Tabla probabilidad'!$B$5,IF(Z28&lt;=40%,'[30]Tabla probabilidad'!$B$6,IF(Z28&lt;=60%,'[30]Tabla probabilidad'!$B$7,IF(Z28&lt;=80%,'[30]Tabla probabilidad'!$B$8,IF(Z28&lt;=100%,'[30]Tabla probabilidad'!$B$9)))))</f>
        <v>Baja</v>
      </c>
      <c r="Z28" s="14">
        <f>IF(R28="Preventivo",(J25-(J25*T28)),IF(R28="Detectivo",(J25-(J25*T28)),IF(R28="Correctivo",(J25))))</f>
        <v>0.26</v>
      </c>
      <c r="AA28" s="192"/>
      <c r="AB28" s="192"/>
      <c r="AC28" s="14" t="str">
        <f t="shared" si="1"/>
        <v>Catastrófico</v>
      </c>
      <c r="AD28" s="14">
        <f t="shared" si="8"/>
        <v>1</v>
      </c>
      <c r="AE28" s="192"/>
      <c r="AF28" s="192"/>
      <c r="AG28" s="201"/>
      <c r="AH28" s="201"/>
      <c r="AI28" s="201"/>
      <c r="AJ28" s="201"/>
      <c r="AK28" s="201"/>
      <c r="AL28" s="201"/>
      <c r="AM28" s="198"/>
      <c r="AN28" s="186"/>
    </row>
    <row r="29" spans="1:40" ht="74.25" hidden="1" customHeight="1" thickBot="1">
      <c r="A29" s="186"/>
      <c r="B29" s="202"/>
      <c r="C29" s="186"/>
      <c r="D29" s="205"/>
      <c r="E29" s="186"/>
      <c r="F29" s="186"/>
      <c r="G29" s="186"/>
      <c r="H29" s="186"/>
      <c r="I29" s="194"/>
      <c r="J29" s="195"/>
      <c r="K29" s="186"/>
      <c r="L29" s="196"/>
      <c r="M29" s="196"/>
      <c r="N29" s="186"/>
      <c r="O29" s="12">
        <v>5</v>
      </c>
      <c r="P29" s="20"/>
      <c r="Q29" s="12" t="str">
        <f t="shared" si="0"/>
        <v>Probabilidad</v>
      </c>
      <c r="R29" s="12" t="s">
        <v>100</v>
      </c>
      <c r="S29" s="12" t="s">
        <v>55</v>
      </c>
      <c r="T29" s="14">
        <f>VLOOKUP(R29&amp;S29,[30]Hoja1!$Q$4:$R$9,2,0)</f>
        <v>0.35</v>
      </c>
      <c r="U29" s="12" t="s">
        <v>56</v>
      </c>
      <c r="V29" s="12" t="s">
        <v>57</v>
      </c>
      <c r="W29" s="12" t="s">
        <v>58</v>
      </c>
      <c r="X29" s="14">
        <f t="shared" si="7"/>
        <v>0.13999999999999999</v>
      </c>
      <c r="Y29" s="14" t="str">
        <f>IF(Z29&lt;=20%,'[30]Tabla probabilidad'!$B$5,IF(Z29&lt;=40%,'[30]Tabla probabilidad'!$B$6,IF(Z29&lt;=60%,'[30]Tabla probabilidad'!$B$7,IF(Z29&lt;=80%,'[30]Tabla probabilidad'!$B$8,IF(Z29&lt;=100%,'[30]Tabla probabilidad'!$B$9)))))</f>
        <v>Baja</v>
      </c>
      <c r="Z29" s="14">
        <f>IF(R29="Preventivo",(J25-(J25*T29)),IF(R29="Detectivo",(J25-(J25*T29)),IF(R29="Correctivo",(J25))))</f>
        <v>0.26</v>
      </c>
      <c r="AA29" s="193"/>
      <c r="AB29" s="193"/>
      <c r="AC29" s="14" t="str">
        <f t="shared" si="1"/>
        <v>Catastrófico</v>
      </c>
      <c r="AD29" s="14">
        <f t="shared" si="8"/>
        <v>1</v>
      </c>
      <c r="AE29" s="193"/>
      <c r="AF29" s="193"/>
      <c r="AG29" s="202"/>
      <c r="AH29" s="202"/>
      <c r="AI29" s="202"/>
      <c r="AJ29" s="202"/>
      <c r="AK29" s="202"/>
      <c r="AL29" s="202"/>
      <c r="AM29" s="199"/>
      <c r="AN29" s="186"/>
    </row>
    <row r="30" spans="1:40" ht="48" customHeight="1">
      <c r="A30" s="186">
        <v>4</v>
      </c>
      <c r="B30" s="200" t="s">
        <v>457</v>
      </c>
      <c r="C30" s="186" t="s">
        <v>101</v>
      </c>
      <c r="D30" s="203" t="s">
        <v>102</v>
      </c>
      <c r="E30" s="186" t="s">
        <v>103</v>
      </c>
      <c r="F30" s="186" t="s">
        <v>104</v>
      </c>
      <c r="G30" s="186" t="s">
        <v>105</v>
      </c>
      <c r="H30" s="186">
        <v>10000</v>
      </c>
      <c r="I30" s="194" t="str">
        <f>IF(H30&lt;=2,'[30]Tabla probabilidad'!$B$5,IF(H30&lt;=24,'[30]Tabla probabilidad'!$B$6,IF(H30&lt;=500,'[30]Tabla probabilidad'!$B$7,IF(H30&lt;=5000,'[30]Tabla probabilidad'!$B$8,IF(H30&gt;5000,'[30]Tabla probabilidad'!$B$9)))))</f>
        <v>Muy Alta</v>
      </c>
      <c r="J30" s="195">
        <f>IF(H30&lt;=2,'[30]Tabla probabilidad'!$D$5,IF(H30&lt;=24,'[30]Tabla probabilidad'!$D$6,IF(H30&lt;=500,'[30]Tabla probabilidad'!$D$7,IF(H30&lt;=5000,'[30]Tabla probabilidad'!$D$8,IF(H30&gt;5000,'[30]Tabla probabilidad'!$D$9)))))</f>
        <v>1</v>
      </c>
      <c r="K30" s="186" t="s">
        <v>106</v>
      </c>
      <c r="L30" s="18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18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186" t="str">
        <f>VLOOKUP((I30&amp;L30),[30]Hoja1!$B$4:$C$28,2,0)</f>
        <v xml:space="preserve">Alto </v>
      </c>
      <c r="O30" s="12">
        <v>1</v>
      </c>
      <c r="P30" s="17" t="s">
        <v>107</v>
      </c>
      <c r="Q30" s="12" t="str">
        <f t="shared" si="0"/>
        <v>Probabilidad</v>
      </c>
      <c r="R30" s="12" t="s">
        <v>54</v>
      </c>
      <c r="S30" s="12" t="s">
        <v>55</v>
      </c>
      <c r="T30" s="14">
        <f>VLOOKUP(R30&amp;S30,[30]Hoja1!$Q$4:$R$9,2,0)</f>
        <v>0.45</v>
      </c>
      <c r="U30" s="12" t="s">
        <v>56</v>
      </c>
      <c r="V30" s="12" t="s">
        <v>57</v>
      </c>
      <c r="W30" s="12" t="s">
        <v>58</v>
      </c>
      <c r="X30" s="14">
        <f>IF(Q30="Probabilidad",($J$30*T30),IF(Q30="Impacto"," "))</f>
        <v>0.45</v>
      </c>
      <c r="Y30" s="14" t="str">
        <f>IF(Z30&lt;=20%,'[30]Tabla probabilidad'!$B$5,IF(Z30&lt;=40%,'[30]Tabla probabilidad'!$B$6,IF(Z30&lt;=60%,'[30]Tabla probabilidad'!$B$7,IF(Z30&lt;=80%,'[30]Tabla probabilidad'!$B$8,IF(Z30&lt;=100%,'[30]Tabla probabilidad'!$B$9)))))</f>
        <v>Media</v>
      </c>
      <c r="Z30" s="14">
        <f>IF(R30="Preventivo",(J30-(J30*T30)),IF(R30="Detectivo",(J30-(J30*T30)),IF(R30="Correctivo",(J30))))</f>
        <v>0.55000000000000004</v>
      </c>
      <c r="AA30" s="191" t="str">
        <f>IF(AB30&lt;=20%,'[30]Tabla probabilidad'!$B$5,IF(AB30&lt;=40%,'[30]Tabla probabilidad'!$B$6,IF(AB30&lt;=60%,'[30]Tabla probabilidad'!$B$7,IF(AB30&lt;=80%,'[30]Tabla probabilidad'!$B$8,IF(AB30&lt;=100%,'[30]Tabla probabilidad'!$B$9)))))</f>
        <v>Media</v>
      </c>
      <c r="AB30" s="191">
        <f>AVERAGE(Z30:Z34)</f>
        <v>0.55000000000000004</v>
      </c>
      <c r="AC30" s="14" t="str">
        <f t="shared" si="1"/>
        <v>Moderado</v>
      </c>
      <c r="AD30" s="14">
        <f>IF(Q30="Probabilidad",(($M$30-0)),IF(Q30="Impacto",($M$30-($M$30*T30))))</f>
        <v>0.6</v>
      </c>
      <c r="AE30" s="191" t="str">
        <f>IF(AF30&lt;=20%,"Leve",IF(AF30&lt;=40%,"Menor",IF(AF30&lt;=60%,"Moderado",IF(AF30&lt;=80%,"Mayor",IF(AF30&lt;=100%,"Catastrófico")))))</f>
        <v>Moderado</v>
      </c>
      <c r="AF30" s="191">
        <f>AVERAGE(AD30:AD34)</f>
        <v>0.6</v>
      </c>
      <c r="AG30" s="200" t="str">
        <f>VLOOKUP(AA30&amp;AE30,[30]Hoja1!$B$4:$C$28,2,0)</f>
        <v>Moderado</v>
      </c>
      <c r="AH30" s="200" t="s">
        <v>84</v>
      </c>
      <c r="AI30" s="200" t="s">
        <v>108</v>
      </c>
      <c r="AJ30" s="200" t="s">
        <v>61</v>
      </c>
      <c r="AK30" s="206">
        <v>44926</v>
      </c>
      <c r="AL30" s="206">
        <v>44926</v>
      </c>
      <c r="AM30" s="197" t="s">
        <v>74</v>
      </c>
      <c r="AN30" s="186" t="s">
        <v>63</v>
      </c>
    </row>
    <row r="31" spans="1:40" ht="55.5" customHeight="1">
      <c r="A31" s="186"/>
      <c r="B31" s="201"/>
      <c r="C31" s="186"/>
      <c r="D31" s="204"/>
      <c r="E31" s="186"/>
      <c r="F31" s="186"/>
      <c r="G31" s="186"/>
      <c r="H31" s="186"/>
      <c r="I31" s="194"/>
      <c r="J31" s="195"/>
      <c r="K31" s="186"/>
      <c r="L31" s="196"/>
      <c r="M31" s="196"/>
      <c r="N31" s="186"/>
      <c r="O31" s="12">
        <v>2</v>
      </c>
      <c r="P31" s="17" t="s">
        <v>109</v>
      </c>
      <c r="Q31" s="12" t="str">
        <f t="shared" si="0"/>
        <v>Probabilidad</v>
      </c>
      <c r="R31" s="12" t="s">
        <v>54</v>
      </c>
      <c r="S31" s="12" t="s">
        <v>55</v>
      </c>
      <c r="T31" s="14">
        <f>VLOOKUP(R31&amp;S31,[30]Hoja1!$Q$4:$R$9,2,0)</f>
        <v>0.45</v>
      </c>
      <c r="U31" s="12" t="s">
        <v>56</v>
      </c>
      <c r="V31" s="12" t="s">
        <v>57</v>
      </c>
      <c r="W31" s="12" t="s">
        <v>58</v>
      </c>
      <c r="X31" s="14">
        <f t="shared" ref="X31:X34" si="9">IF(Q31="Probabilidad",($J$30*T31),IF(Q31="Impacto"," "))</f>
        <v>0.45</v>
      </c>
      <c r="Y31" s="14" t="str">
        <f>IF(Z31&lt;=20%,'[30]Tabla probabilidad'!$B$5,IF(Z31&lt;=40%,'[30]Tabla probabilidad'!$B$6,IF(Z31&lt;=60%,'[30]Tabla probabilidad'!$B$7,IF(Z31&lt;=80%,'[30]Tabla probabilidad'!$B$8,IF(Z31&lt;=100%,'[30]Tabla probabilidad'!$B$9)))))</f>
        <v>Media</v>
      </c>
      <c r="Z31" s="14">
        <f>IF(R31="Preventivo",(J30-(J30*T31)),IF(R31="Detectivo",(J30-(J30*T31)),IF(R31="Correctivo",(J30))))</f>
        <v>0.55000000000000004</v>
      </c>
      <c r="AA31" s="192"/>
      <c r="AB31" s="192"/>
      <c r="AC31" s="14" t="str">
        <f t="shared" si="1"/>
        <v>Moderado</v>
      </c>
      <c r="AD31" s="14">
        <f t="shared" ref="AD31:AD34" si="10">IF(Q31="Probabilidad",(($M$30-0)),IF(Q31="Impacto",($M$30-($M$30*T31))))</f>
        <v>0.6</v>
      </c>
      <c r="AE31" s="192"/>
      <c r="AF31" s="192"/>
      <c r="AG31" s="201"/>
      <c r="AH31" s="201"/>
      <c r="AI31" s="201"/>
      <c r="AJ31" s="201"/>
      <c r="AK31" s="201"/>
      <c r="AL31" s="201"/>
      <c r="AM31" s="198"/>
      <c r="AN31" s="186"/>
    </row>
    <row r="32" spans="1:40" ht="42" customHeight="1">
      <c r="A32" s="186"/>
      <c r="B32" s="201"/>
      <c r="C32" s="186"/>
      <c r="D32" s="204"/>
      <c r="E32" s="186"/>
      <c r="F32" s="186"/>
      <c r="G32" s="186"/>
      <c r="H32" s="186"/>
      <c r="I32" s="194"/>
      <c r="J32" s="195"/>
      <c r="K32" s="186"/>
      <c r="L32" s="196"/>
      <c r="M32" s="196"/>
      <c r="N32" s="186"/>
      <c r="O32" s="12">
        <v>3</v>
      </c>
      <c r="P32" s="17" t="s">
        <v>110</v>
      </c>
      <c r="Q32" s="12" t="str">
        <f t="shared" si="0"/>
        <v>Probabilidad</v>
      </c>
      <c r="R32" s="12" t="s">
        <v>54</v>
      </c>
      <c r="S32" s="12" t="s">
        <v>55</v>
      </c>
      <c r="T32" s="14">
        <f>VLOOKUP(R32&amp;S32,[30]Hoja1!$Q$4:$R$9,2,0)</f>
        <v>0.45</v>
      </c>
      <c r="U32" s="12" t="s">
        <v>56</v>
      </c>
      <c r="V32" s="12" t="s">
        <v>57</v>
      </c>
      <c r="W32" s="12" t="s">
        <v>58</v>
      </c>
      <c r="X32" s="14">
        <f t="shared" si="9"/>
        <v>0.45</v>
      </c>
      <c r="Y32" s="14" t="str">
        <f>IF(Z32&lt;=20%,'[30]Tabla probabilidad'!$B$5,IF(Z32&lt;=40%,'[30]Tabla probabilidad'!$B$6,IF(Z32&lt;=60%,'[30]Tabla probabilidad'!$B$7,IF(Z32&lt;=80%,'[30]Tabla probabilidad'!$B$8,IF(Z32&lt;=100%,'[30]Tabla probabilidad'!$B$9)))))</f>
        <v>Media</v>
      </c>
      <c r="Z32" s="14">
        <f>IF(R32="Preventivo",(J30-(J30*T32)),IF(R32="Detectivo",(J30-(J30*T32)),IF(R32="Correctivo",(J30))))</f>
        <v>0.55000000000000004</v>
      </c>
      <c r="AA32" s="192"/>
      <c r="AB32" s="192"/>
      <c r="AC32" s="14" t="str">
        <f t="shared" si="1"/>
        <v>Moderado</v>
      </c>
      <c r="AD32" s="14">
        <f t="shared" si="10"/>
        <v>0.6</v>
      </c>
      <c r="AE32" s="192"/>
      <c r="AF32" s="192"/>
      <c r="AG32" s="201"/>
      <c r="AH32" s="201"/>
      <c r="AI32" s="201"/>
      <c r="AJ32" s="201"/>
      <c r="AK32" s="201"/>
      <c r="AL32" s="201"/>
      <c r="AM32" s="198"/>
      <c r="AN32" s="186"/>
    </row>
    <row r="33" spans="1:40" ht="96.75" customHeight="1" thickBot="1">
      <c r="A33" s="186"/>
      <c r="B33" s="201"/>
      <c r="C33" s="186"/>
      <c r="D33" s="204"/>
      <c r="E33" s="186"/>
      <c r="F33" s="186"/>
      <c r="G33" s="186"/>
      <c r="H33" s="186"/>
      <c r="I33" s="194"/>
      <c r="J33" s="195"/>
      <c r="K33" s="186"/>
      <c r="L33" s="196"/>
      <c r="M33" s="196"/>
      <c r="N33" s="186"/>
      <c r="O33" s="12">
        <v>4</v>
      </c>
      <c r="P33" s="21" t="s">
        <v>111</v>
      </c>
      <c r="Q33" s="12" t="str">
        <f t="shared" si="0"/>
        <v>Probabilidad</v>
      </c>
      <c r="R33" s="12" t="s">
        <v>54</v>
      </c>
      <c r="S33" s="12" t="s">
        <v>55</v>
      </c>
      <c r="T33" s="14">
        <f>VLOOKUP(R33&amp;S33,[30]Hoja1!$Q$4:$R$9,2,0)</f>
        <v>0.45</v>
      </c>
      <c r="U33" s="12" t="s">
        <v>56</v>
      </c>
      <c r="V33" s="12" t="s">
        <v>57</v>
      </c>
      <c r="W33" s="12" t="s">
        <v>58</v>
      </c>
      <c r="X33" s="14">
        <f t="shared" si="9"/>
        <v>0.45</v>
      </c>
      <c r="Y33" s="14" t="str">
        <f>IF(Z33&lt;=20%,'[30]Tabla probabilidad'!$B$5,IF(Z33&lt;=40%,'[30]Tabla probabilidad'!$B$6,IF(Z33&lt;=60%,'[30]Tabla probabilidad'!$B$7,IF(Z33&lt;=80%,'[30]Tabla probabilidad'!$B$8,IF(Z33&lt;=100%,'[30]Tabla probabilidad'!$B$9)))))</f>
        <v>Media</v>
      </c>
      <c r="Z33" s="14">
        <f>IF(R33="Preventivo",(J30-(J30*T33)),IF(R33="Detectivo",(J30-(J30*T33)),IF(R33="Correctivo",(J30))))</f>
        <v>0.55000000000000004</v>
      </c>
      <c r="AA33" s="192"/>
      <c r="AB33" s="192"/>
      <c r="AC33" s="14" t="str">
        <f t="shared" si="1"/>
        <v>Moderado</v>
      </c>
      <c r="AD33" s="14">
        <f t="shared" si="10"/>
        <v>0.6</v>
      </c>
      <c r="AE33" s="192"/>
      <c r="AF33" s="192"/>
      <c r="AG33" s="201"/>
      <c r="AH33" s="201"/>
      <c r="AI33" s="201"/>
      <c r="AJ33" s="201"/>
      <c r="AK33" s="201"/>
      <c r="AL33" s="201"/>
      <c r="AM33" s="198"/>
      <c r="AN33" s="186"/>
    </row>
    <row r="34" spans="1:40" ht="104.25" customHeight="1">
      <c r="A34" s="200"/>
      <c r="B34" s="202"/>
      <c r="C34" s="186"/>
      <c r="D34" s="204"/>
      <c r="E34" s="200"/>
      <c r="F34" s="200"/>
      <c r="G34" s="186"/>
      <c r="H34" s="200"/>
      <c r="I34" s="207"/>
      <c r="J34" s="191"/>
      <c r="K34" s="186"/>
      <c r="L34" s="196"/>
      <c r="M34" s="196"/>
      <c r="N34" s="200"/>
      <c r="O34" s="22">
        <v>5</v>
      </c>
      <c r="P34" s="23" t="s">
        <v>112</v>
      </c>
      <c r="Q34" s="22" t="str">
        <f t="shared" si="0"/>
        <v>Probabilidad</v>
      </c>
      <c r="R34" s="22" t="s">
        <v>54</v>
      </c>
      <c r="S34" s="22" t="s">
        <v>55</v>
      </c>
      <c r="T34" s="24">
        <f>VLOOKUP(R34&amp;S34,[30]Hoja1!$Q$4:$R$9,2,0)</f>
        <v>0.45</v>
      </c>
      <c r="U34" s="22" t="s">
        <v>56</v>
      </c>
      <c r="V34" s="22" t="s">
        <v>57</v>
      </c>
      <c r="W34" s="22" t="s">
        <v>58</v>
      </c>
      <c r="X34" s="24">
        <f t="shared" si="9"/>
        <v>0.45</v>
      </c>
      <c r="Y34" s="24" t="str">
        <f>IF(Z34&lt;=20%,'[30]Tabla probabilidad'!$B$5,IF(Z34&lt;=40%,'[30]Tabla probabilidad'!$B$6,IF(Z34&lt;=60%,'[30]Tabla probabilidad'!$B$7,IF(Z34&lt;=80%,'[30]Tabla probabilidad'!$B$8,IF(Z34&lt;=100%,'[30]Tabla probabilidad'!$B$9)))))</f>
        <v>Media</v>
      </c>
      <c r="Z34" s="24">
        <f>IF(R34="Preventivo",(J30-(J30*T34)),IF(R34="Detectivo",(J30-(J30*T34)),IF(R34="Correctivo",(J30))))</f>
        <v>0.55000000000000004</v>
      </c>
      <c r="AA34" s="193"/>
      <c r="AB34" s="192"/>
      <c r="AC34" s="24" t="str">
        <f t="shared" si="1"/>
        <v>Moderado</v>
      </c>
      <c r="AD34" s="24">
        <f t="shared" si="10"/>
        <v>0.6</v>
      </c>
      <c r="AE34" s="192"/>
      <c r="AF34" s="192"/>
      <c r="AG34" s="201"/>
      <c r="AH34" s="201"/>
      <c r="AI34" s="201"/>
      <c r="AJ34" s="202"/>
      <c r="AK34" s="202"/>
      <c r="AL34" s="202"/>
      <c r="AM34" s="199"/>
      <c r="AN34" s="200"/>
    </row>
    <row r="35" spans="1:40" ht="90" customHeight="1">
      <c r="A35" s="186">
        <v>5</v>
      </c>
      <c r="B35" s="200" t="s">
        <v>113</v>
      </c>
      <c r="C35" s="186" t="s">
        <v>114</v>
      </c>
      <c r="D35" s="190" t="s">
        <v>115</v>
      </c>
      <c r="E35" s="186" t="s">
        <v>116</v>
      </c>
      <c r="F35" s="186" t="s">
        <v>117</v>
      </c>
      <c r="G35" s="186" t="s">
        <v>118</v>
      </c>
      <c r="H35" s="186">
        <v>120</v>
      </c>
      <c r="I35" s="194" t="str">
        <f>IF(H35&lt;=2,'[30]Tabla probabilidad'!$B$5,IF(H35&lt;=24,'[30]Tabla probabilidad'!$B$6,IF(H35&lt;=500,'[30]Tabla probabilidad'!$B$7,IF(H35&lt;=5000,'[30]Tabla probabilidad'!$B$8,IF(H35&gt;5000,'[30]Tabla probabilidad'!$B$9)))))</f>
        <v>Media</v>
      </c>
      <c r="J35" s="195">
        <f>IF(H35&lt;=2,'[30]Tabla probabilidad'!$D$5,IF(H35&lt;=24,'[30]Tabla probabilidad'!$D$6,IF(H35&lt;=500,'[30]Tabla probabilidad'!$D$7,IF(H35&lt;=5000,'[30]Tabla probabilidad'!$D$8,IF(H35&gt;5000,'[30]Tabla probabilidad'!$D$9)))))</f>
        <v>0.6</v>
      </c>
      <c r="K35" s="186" t="s">
        <v>119</v>
      </c>
      <c r="L35" s="18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18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186" t="str">
        <f>VLOOKUP((I35&amp;L35),[30]Hoja1!$B$4:$C$28,2,0)</f>
        <v>Moderado</v>
      </c>
      <c r="O35" s="12">
        <v>1</v>
      </c>
      <c r="P35" s="25" t="s">
        <v>120</v>
      </c>
      <c r="Q35" s="12" t="str">
        <f t="shared" si="0"/>
        <v>Probabilidad</v>
      </c>
      <c r="R35" s="12" t="s">
        <v>54</v>
      </c>
      <c r="S35" s="12" t="s">
        <v>55</v>
      </c>
      <c r="T35" s="14">
        <f>VLOOKUP(R35&amp;S35,[30]Hoja1!$Q$4:$R$9,2,0)</f>
        <v>0.45</v>
      </c>
      <c r="U35" s="12" t="s">
        <v>56</v>
      </c>
      <c r="V35" s="12" t="s">
        <v>57</v>
      </c>
      <c r="W35" s="12" t="s">
        <v>58</v>
      </c>
      <c r="X35" s="14">
        <f>IF(Q35="Probabilidad",($J$35*T35),IF(Q35="Impacto"," "))</f>
        <v>0.27</v>
      </c>
      <c r="Y35" s="14" t="str">
        <f>IF(Z35&lt;=20%,'[30]Tabla probabilidad'!$B$5,IF(Z35&lt;=40%,'[30]Tabla probabilidad'!$B$6,IF(Z35&lt;=60%,'[30]Tabla probabilidad'!$B$7,IF(Z35&lt;=80%,'[30]Tabla probabilidad'!$B$8,IF(Z35&lt;=100%,'[30]Tabla probabilidad'!$B$9)))))</f>
        <v>Baja</v>
      </c>
      <c r="Z35" s="14">
        <f>IF(R35="Preventivo",(J35-(J35*T35)),IF(R35="Detectivo",(J35-(J35*T35)),IF(R35="Correctivo",(J35))))</f>
        <v>0.32999999999999996</v>
      </c>
      <c r="AA35" s="191" t="str">
        <f>IF(AB35&lt;=20%,'[30]Tabla probabilidad'!$B$5,IF(AB35&lt;=40%,'[30]Tabla probabilidad'!$B$6,IF(AB35&lt;=60%,'[30]Tabla probabilidad'!$B$7,IF(AB35&lt;=80%,'[30]Tabla probabilidad'!$B$8,IF(AB35&lt;=100%,'[30]Tabla probabilidad'!$B$9)))))</f>
        <v>Baja</v>
      </c>
      <c r="AB35" s="191">
        <f>AVERAGE(Z35:Z39)</f>
        <v>0.32999999999999996</v>
      </c>
      <c r="AC35" s="14" t="str">
        <f t="shared" si="1"/>
        <v>Moderado</v>
      </c>
      <c r="AD35" s="14">
        <f>IF(Q35="Probabilidad",(($M$35-0)),IF(Q35="Impacto",($M$35-($M$35*T35))))</f>
        <v>0.6</v>
      </c>
      <c r="AE35" s="191" t="str">
        <f>IF(AF35&lt;=20%,"Leve",IF(AF35&lt;=40%,"Menor",IF(AF35&lt;=60%,"Moderado",IF(AF35&lt;=80%,"Mayor",IF(AF35&lt;=100%,"Catastrófico")))))</f>
        <v>Moderado</v>
      </c>
      <c r="AF35" s="191">
        <f>AVERAGE(AD35:AD39)</f>
        <v>0.6</v>
      </c>
      <c r="AG35" s="200" t="str">
        <f>VLOOKUP(AA35&amp;AE35,[30]Hoja1!$B$4:$C$28,2,0)</f>
        <v>Moderado</v>
      </c>
      <c r="AH35" s="200" t="s">
        <v>84</v>
      </c>
      <c r="AI35" s="208" t="s">
        <v>121</v>
      </c>
      <c r="AJ35" s="200" t="s">
        <v>61</v>
      </c>
      <c r="AK35" s="206">
        <v>44926</v>
      </c>
      <c r="AL35" s="206">
        <v>44926</v>
      </c>
      <c r="AM35" s="197" t="s">
        <v>74</v>
      </c>
      <c r="AN35" s="186" t="s">
        <v>63</v>
      </c>
    </row>
    <row r="36" spans="1:40" ht="84.75" customHeight="1">
      <c r="A36" s="186"/>
      <c r="B36" s="201"/>
      <c r="C36" s="186"/>
      <c r="D36" s="190"/>
      <c r="E36" s="186"/>
      <c r="F36" s="186"/>
      <c r="G36" s="186"/>
      <c r="H36" s="186"/>
      <c r="I36" s="194"/>
      <c r="J36" s="195"/>
      <c r="K36" s="186"/>
      <c r="L36" s="196"/>
      <c r="M36" s="196"/>
      <c r="N36" s="186"/>
      <c r="O36" s="12">
        <v>2</v>
      </c>
      <c r="P36" s="25"/>
      <c r="Q36" s="12"/>
      <c r="R36" s="12"/>
      <c r="S36" s="12"/>
      <c r="T36" s="14"/>
      <c r="U36" s="12"/>
      <c r="V36" s="12"/>
      <c r="W36" s="12"/>
      <c r="X36" s="14" t="b">
        <f t="shared" ref="X36:X39" si="11">IF(Q36="Probabilidad",($J$35*T36),IF(Q36="Impacto"," "))</f>
        <v>0</v>
      </c>
      <c r="Y36" s="14" t="b">
        <f>IF(Z36&lt;=20%,'[30]Tabla probabilidad'!$B$5,IF(Z36&lt;=40%,'[30]Tabla probabilidad'!$B$6,IF(Z36&lt;=60%,'[30]Tabla probabilidad'!$B$7,IF(Z36&lt;=80%,'[30]Tabla probabilidad'!$B$8,IF(Z36&lt;=100%,'[30]Tabla probabilidad'!$B$9)))))</f>
        <v>0</v>
      </c>
      <c r="Z36" s="14" t="b">
        <f>IF(R36="Preventivo",(J35-(J35*T36)),IF(R36="Detectivo",(J35-(J35*T36)),IF(R36="Correctivo",(J35))))</f>
        <v>0</v>
      </c>
      <c r="AA36" s="192"/>
      <c r="AB36" s="192"/>
      <c r="AC36" s="14" t="b">
        <f t="shared" si="1"/>
        <v>0</v>
      </c>
      <c r="AD36" s="14" t="b">
        <f t="shared" ref="AD36:AD39" si="12">IF(Q36="Probabilidad",(($M$35-0)),IF(Q36="Impacto",($M$35-($M$35*T36))))</f>
        <v>0</v>
      </c>
      <c r="AE36" s="192"/>
      <c r="AF36" s="192"/>
      <c r="AG36" s="201"/>
      <c r="AH36" s="201"/>
      <c r="AI36" s="209"/>
      <c r="AJ36" s="201"/>
      <c r="AK36" s="201"/>
      <c r="AL36" s="201"/>
      <c r="AM36" s="198"/>
      <c r="AN36" s="186"/>
    </row>
    <row r="37" spans="1:40">
      <c r="A37" s="186"/>
      <c r="B37" s="201"/>
      <c r="C37" s="186"/>
      <c r="D37" s="190"/>
      <c r="E37" s="186"/>
      <c r="F37" s="186"/>
      <c r="G37" s="186"/>
      <c r="H37" s="186"/>
      <c r="I37" s="194"/>
      <c r="J37" s="195"/>
      <c r="K37" s="186"/>
      <c r="L37" s="196"/>
      <c r="M37" s="196"/>
      <c r="N37" s="186"/>
      <c r="O37" s="12">
        <v>3</v>
      </c>
      <c r="P37" s="25"/>
      <c r="Q37" s="12"/>
      <c r="R37" s="12"/>
      <c r="S37" s="12"/>
      <c r="T37" s="14"/>
      <c r="U37" s="12"/>
      <c r="V37" s="12"/>
      <c r="W37" s="12"/>
      <c r="X37" s="14" t="b">
        <f t="shared" si="11"/>
        <v>0</v>
      </c>
      <c r="Y37" s="14" t="b">
        <f>IF(Z37&lt;=20%,'[30]Tabla probabilidad'!$B$5,IF(Z37&lt;=40%,'[30]Tabla probabilidad'!$B$6,IF(Z37&lt;=60%,'[30]Tabla probabilidad'!$B$7,IF(Z37&lt;=80%,'[30]Tabla probabilidad'!$B$8,IF(Z37&lt;=100%,'[30]Tabla probabilidad'!$B$9)))))</f>
        <v>0</v>
      </c>
      <c r="Z37" s="14" t="b">
        <f>IF(R37="Preventivo",(J35-(J35*T37)),IF(R37="Detectivo",(J35-(J35*T37)),IF(R37="Correctivo",(J35))))</f>
        <v>0</v>
      </c>
      <c r="AA37" s="192"/>
      <c r="AB37" s="192"/>
      <c r="AC37" s="14" t="b">
        <f t="shared" si="1"/>
        <v>0</v>
      </c>
      <c r="AD37" s="14" t="b">
        <f t="shared" si="12"/>
        <v>0</v>
      </c>
      <c r="AE37" s="192"/>
      <c r="AF37" s="192"/>
      <c r="AG37" s="201"/>
      <c r="AH37" s="201"/>
      <c r="AI37" s="209"/>
      <c r="AJ37" s="201"/>
      <c r="AK37" s="201"/>
      <c r="AL37" s="201"/>
      <c r="AM37" s="198"/>
      <c r="AN37" s="186"/>
    </row>
    <row r="38" spans="1:40" ht="121.5" customHeight="1">
      <c r="A38" s="186"/>
      <c r="B38" s="201"/>
      <c r="C38" s="186"/>
      <c r="D38" s="190"/>
      <c r="E38" s="186"/>
      <c r="F38" s="186"/>
      <c r="G38" s="186"/>
      <c r="H38" s="186"/>
      <c r="I38" s="194"/>
      <c r="J38" s="195"/>
      <c r="K38" s="186"/>
      <c r="L38" s="196"/>
      <c r="M38" s="196"/>
      <c r="N38" s="186"/>
      <c r="O38" s="12">
        <v>4</v>
      </c>
      <c r="P38" s="26"/>
      <c r="Q38" s="12"/>
      <c r="R38" s="12"/>
      <c r="S38" s="12"/>
      <c r="T38" s="14"/>
      <c r="U38" s="12"/>
      <c r="V38" s="12"/>
      <c r="W38" s="12"/>
      <c r="X38" s="14" t="b">
        <f t="shared" si="11"/>
        <v>0</v>
      </c>
      <c r="Y38" s="14" t="b">
        <f>IF(Z38&lt;=20%,'[30]Tabla probabilidad'!$B$5,IF(Z38&lt;=40%,'[30]Tabla probabilidad'!$B$6,IF(Z38&lt;=60%,'[30]Tabla probabilidad'!$B$7,IF(Z38&lt;=80%,'[30]Tabla probabilidad'!$B$8,IF(Z38&lt;=100%,'[30]Tabla probabilidad'!$B$9)))))</f>
        <v>0</v>
      </c>
      <c r="Z38" s="14" t="b">
        <f>IF(R38="Preventivo",(J35-(J35*T38)),IF(R38="Detectivo",(J35-(J35*T38)),IF(R38="Correctivo",(J35))))</f>
        <v>0</v>
      </c>
      <c r="AA38" s="192"/>
      <c r="AB38" s="192"/>
      <c r="AC38" s="14" t="b">
        <f t="shared" si="1"/>
        <v>0</v>
      </c>
      <c r="AD38" s="14" t="b">
        <f t="shared" si="12"/>
        <v>0</v>
      </c>
      <c r="AE38" s="192"/>
      <c r="AF38" s="192"/>
      <c r="AG38" s="201"/>
      <c r="AH38" s="201"/>
      <c r="AI38" s="209"/>
      <c r="AJ38" s="201"/>
      <c r="AK38" s="201"/>
      <c r="AL38" s="201"/>
      <c r="AM38" s="198"/>
      <c r="AN38" s="186"/>
    </row>
    <row r="39" spans="1:40" ht="162" customHeight="1">
      <c r="A39" s="186"/>
      <c r="B39" s="202"/>
      <c r="C39" s="186"/>
      <c r="D39" s="190"/>
      <c r="E39" s="186"/>
      <c r="F39" s="186"/>
      <c r="G39" s="186"/>
      <c r="H39" s="186"/>
      <c r="I39" s="194"/>
      <c r="J39" s="195"/>
      <c r="K39" s="186"/>
      <c r="L39" s="196"/>
      <c r="M39" s="196"/>
      <c r="N39" s="186"/>
      <c r="O39" s="12">
        <v>5</v>
      </c>
      <c r="P39" s="27"/>
      <c r="Q39" s="12"/>
      <c r="R39" s="12"/>
      <c r="S39" s="12"/>
      <c r="T39" s="14"/>
      <c r="U39" s="12"/>
      <c r="V39" s="12"/>
      <c r="W39" s="12"/>
      <c r="X39" s="14" t="b">
        <f t="shared" si="11"/>
        <v>0</v>
      </c>
      <c r="Y39" s="14" t="b">
        <f>IF(Z39&lt;=20%,'[30]Tabla probabilidad'!$B$5,IF(Z39&lt;=40%,'[30]Tabla probabilidad'!$B$6,IF(Z39&lt;=60%,'[30]Tabla probabilidad'!$B$7,IF(Z39&lt;=80%,'[30]Tabla probabilidad'!$B$8,IF(Z39&lt;=100%,'[30]Tabla probabilidad'!$B$9)))))</f>
        <v>0</v>
      </c>
      <c r="Z39" s="14" t="b">
        <f>IF(R39="Preventivo",(J35-(J35*T39)),IF(R39="Detectivo",(J35-(J35*T39)),IF(R39="Correctivo",(J35))))</f>
        <v>0</v>
      </c>
      <c r="AA39" s="193"/>
      <c r="AB39" s="193"/>
      <c r="AC39" s="14" t="b">
        <f t="shared" si="1"/>
        <v>0</v>
      </c>
      <c r="AD39" s="14" t="b">
        <f t="shared" si="12"/>
        <v>0</v>
      </c>
      <c r="AE39" s="193"/>
      <c r="AF39" s="193"/>
      <c r="AG39" s="202"/>
      <c r="AH39" s="201"/>
      <c r="AI39" s="210"/>
      <c r="AJ39" s="202"/>
      <c r="AK39" s="202"/>
      <c r="AL39" s="202"/>
      <c r="AM39" s="199"/>
      <c r="AN39" s="200"/>
    </row>
    <row r="40" spans="1:40" ht="42.75" customHeight="1">
      <c r="A40" s="186"/>
      <c r="B40" s="200"/>
      <c r="C40" s="186"/>
      <c r="D40" s="190"/>
      <c r="E40" s="186"/>
      <c r="F40" s="186"/>
      <c r="G40" s="186"/>
      <c r="H40" s="186"/>
      <c r="I40" s="194" t="str">
        <f>IF(H40&lt;=2,'[30]Tabla probabilidad'!$B$5,IF(H40&lt;=24,'[30]Tabla probabilidad'!$B$6,IF(H40&lt;=500,'[30]Tabla probabilidad'!$B$7,IF(H40&lt;=5000,'[30]Tabla probabilidad'!$B$8,IF(H40&gt;5000,'[30]Tabla probabilidad'!$B$9)))))</f>
        <v>Muy Baja</v>
      </c>
      <c r="J40" s="195">
        <f>IF(H40&lt;=2,'[30]Tabla probabilidad'!$D$5,IF(H40&lt;=24,'[30]Tabla probabilidad'!$D$6,IF(H40&lt;=500,'[30]Tabla probabilidad'!$D$7,IF(H40&lt;=5000,'[30]Tabla probabilidad'!$D$8,IF(H40&gt;5000,'[30]Tabla probabilidad'!$D$9)))))</f>
        <v>0.2</v>
      </c>
      <c r="K40" s="186"/>
      <c r="L40" s="186"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186"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186" t="e">
        <f>VLOOKUP((I40&amp;L40),[30]Hoja1!$B$4:$C$28,2,0)</f>
        <v>#N/A</v>
      </c>
      <c r="O40" s="12">
        <v>1</v>
      </c>
      <c r="P40" s="25"/>
      <c r="Q40" s="12" t="b">
        <f t="shared" ref="Q40:Q59" si="13">IF(R40="Preventivo","Probabilidad",IF(R40="Detectivo","Probabilidad", IF(R40="Correctivo","Impacto")))</f>
        <v>0</v>
      </c>
      <c r="R40" s="12"/>
      <c r="S40" s="12"/>
      <c r="T40" s="14" t="e">
        <f>VLOOKUP(R40&amp;S40,[30]Hoja1!$Q$4:$R$9,2,0)</f>
        <v>#N/A</v>
      </c>
      <c r="U40" s="12"/>
      <c r="V40" s="12"/>
      <c r="W40" s="12"/>
      <c r="X40" s="14" t="b">
        <f>IF(Q40="Probabilidad",($J$40*T40),IF(Q40="Impacto"," "))</f>
        <v>0</v>
      </c>
      <c r="Y40" s="14" t="b">
        <f>IF(Z40&lt;=20%,'[30]Tabla probabilidad'!$B$5,IF(Z40&lt;=40%,'[30]Tabla probabilidad'!$B$6,IF(Z40&lt;=60%,'[30]Tabla probabilidad'!$B$7,IF(Z40&lt;=80%,'[30]Tabla probabilidad'!$B$8,IF(Z40&lt;=100%,'[30]Tabla probabilidad'!$B$9)))))</f>
        <v>0</v>
      </c>
      <c r="Z40" s="14" t="b">
        <f>IF(R40="Preventivo",(J40-(J40*T40)),IF(R40="Detectivo",(J40-(J40*T40)),IF(R40="Correctivo",(J40))))</f>
        <v>0</v>
      </c>
      <c r="AA40" s="191" t="e">
        <f>IF(AB40&lt;=20%,'[30]Tabla probabilidad'!$B$5,IF(AB40&lt;=40%,'[30]Tabla probabilidad'!$B$6,IF(AB40&lt;=60%,'[30]Tabla probabilidad'!$B$7,IF(AB40&lt;=80%,'[30]Tabla probabilidad'!$B$8,IF(AB40&lt;=100%,'[30]Tabla probabilidad'!$B$9)))))</f>
        <v>#DIV/0!</v>
      </c>
      <c r="AB40" s="191" t="e">
        <f>AVERAGE(Z40:Z44)</f>
        <v>#DIV/0!</v>
      </c>
      <c r="AC40" s="14" t="b">
        <f t="shared" si="1"/>
        <v>0</v>
      </c>
      <c r="AD40" s="14" t="b">
        <f>IF(Q40="Probabilidad",(($M$40-0)),IF(Q40="Impacto",($M$40-($M$40*T40))))</f>
        <v>0</v>
      </c>
      <c r="AE40" s="191" t="e">
        <f>IF(AF40&lt;=20%,"Leve",IF(AF40&lt;=40%,"Menor",IF(AF40&lt;=60%,"Moderado",IF(AF40&lt;=80%,"Mayor",IF(AF40&lt;=100%,"Catastrófico")))))</f>
        <v>#DIV/0!</v>
      </c>
      <c r="AF40" s="191" t="e">
        <f>AVERAGE(AD40:AD44)</f>
        <v>#DIV/0!</v>
      </c>
      <c r="AG40" s="200" t="e">
        <f>VLOOKUP(AA40&amp;AE40,[30]Hoja1!$B$4:$C$28,2,0)</f>
        <v>#DIV/0!</v>
      </c>
      <c r="AH40" s="200"/>
      <c r="AI40" s="211"/>
      <c r="AJ40" s="211"/>
      <c r="AK40" s="211"/>
      <c r="AL40" s="211"/>
      <c r="AM40" s="211"/>
      <c r="AN40" s="186"/>
    </row>
    <row r="41" spans="1:40">
      <c r="A41" s="186"/>
      <c r="B41" s="201"/>
      <c r="C41" s="186"/>
      <c r="D41" s="190"/>
      <c r="E41" s="186"/>
      <c r="F41" s="186"/>
      <c r="G41" s="186"/>
      <c r="H41" s="186"/>
      <c r="I41" s="194"/>
      <c r="J41" s="195"/>
      <c r="K41" s="186"/>
      <c r="L41" s="196"/>
      <c r="M41" s="196"/>
      <c r="N41" s="186"/>
      <c r="O41" s="12">
        <v>2</v>
      </c>
      <c r="P41" s="25"/>
      <c r="Q41" s="12" t="b">
        <f t="shared" si="13"/>
        <v>0</v>
      </c>
      <c r="R41" s="12"/>
      <c r="S41" s="12"/>
      <c r="T41" s="14" t="e">
        <f>VLOOKUP(R41&amp;S41,[30]Hoja1!$Q$4:$R$9,2,0)</f>
        <v>#N/A</v>
      </c>
      <c r="U41" s="12"/>
      <c r="V41" s="12"/>
      <c r="W41" s="12"/>
      <c r="X41" s="14" t="b">
        <f t="shared" ref="X41:X44" si="14">IF(Q41="Probabilidad",($J$40*T41),IF(Q41="Impacto"," "))</f>
        <v>0</v>
      </c>
      <c r="Y41" s="14" t="b">
        <f>IF(Z41&lt;=20%,'[30]Tabla probabilidad'!$B$5,IF(Z41&lt;=40%,'[30]Tabla probabilidad'!$B$6,IF(Z41&lt;=60%,'[30]Tabla probabilidad'!$B$7,IF(Z41&lt;=80%,'[30]Tabla probabilidad'!$B$8,IF(Z41&lt;=100%,'[30]Tabla probabilidad'!$B$9)))))</f>
        <v>0</v>
      </c>
      <c r="Z41" s="14" t="b">
        <f>IF(R41="Preventivo",(J40-(J40*T41)),IF(R41="Detectivo",(J40-(J40*T41)),IF(R41="Correctivo",(J40))))</f>
        <v>0</v>
      </c>
      <c r="AA41" s="192"/>
      <c r="AB41" s="192"/>
      <c r="AC41" s="14" t="b">
        <f t="shared" si="1"/>
        <v>0</v>
      </c>
      <c r="AD41" s="14" t="b">
        <f t="shared" ref="AD41:AD44" si="15">IF(Q41="Probabilidad",(($M$40-0)),IF(Q41="Impacto",($M$40-($M$40*T41))))</f>
        <v>0</v>
      </c>
      <c r="AE41" s="192"/>
      <c r="AF41" s="192"/>
      <c r="AG41" s="201"/>
      <c r="AH41" s="201"/>
      <c r="AI41" s="212"/>
      <c r="AJ41" s="212"/>
      <c r="AK41" s="212"/>
      <c r="AL41" s="212"/>
      <c r="AM41" s="212"/>
      <c r="AN41" s="186"/>
    </row>
    <row r="42" spans="1:40">
      <c r="A42" s="186"/>
      <c r="B42" s="201"/>
      <c r="C42" s="186"/>
      <c r="D42" s="190"/>
      <c r="E42" s="186"/>
      <c r="F42" s="186"/>
      <c r="G42" s="186"/>
      <c r="H42" s="186"/>
      <c r="I42" s="194"/>
      <c r="J42" s="195"/>
      <c r="K42" s="186"/>
      <c r="L42" s="196"/>
      <c r="M42" s="196"/>
      <c r="N42" s="186"/>
      <c r="O42" s="12">
        <v>3</v>
      </c>
      <c r="P42" s="25"/>
      <c r="Q42" s="12" t="b">
        <f t="shared" si="13"/>
        <v>0</v>
      </c>
      <c r="R42" s="12"/>
      <c r="S42" s="12"/>
      <c r="T42" s="14" t="e">
        <f>VLOOKUP(R42&amp;S42,[30]Hoja1!$Q$4:$R$9,2,0)</f>
        <v>#N/A</v>
      </c>
      <c r="U42" s="12"/>
      <c r="V42" s="12"/>
      <c r="W42" s="12"/>
      <c r="X42" s="14" t="b">
        <f t="shared" si="14"/>
        <v>0</v>
      </c>
      <c r="Y42" s="14" t="b">
        <f>IF(Z42&lt;=20%,'[30]Tabla probabilidad'!$B$5,IF(Z42&lt;=40%,'[30]Tabla probabilidad'!$B$6,IF(Z42&lt;=60%,'[30]Tabla probabilidad'!$B$7,IF(Z42&lt;=80%,'[30]Tabla probabilidad'!$B$8,IF(Z42&lt;=100%,'[30]Tabla probabilidad'!$B$9)))))</f>
        <v>0</v>
      </c>
      <c r="Z42" s="14" t="b">
        <f>IF(R42="Preventivo",(J40-(J40*T42)),IF(R42="Detectivo",(J40-(J40*T42)),IF(R42="Correctivo",(J40))))</f>
        <v>0</v>
      </c>
      <c r="AA42" s="192"/>
      <c r="AB42" s="192"/>
      <c r="AC42" s="14" t="b">
        <f t="shared" si="1"/>
        <v>0</v>
      </c>
      <c r="AD42" s="14" t="b">
        <f t="shared" si="15"/>
        <v>0</v>
      </c>
      <c r="AE42" s="192"/>
      <c r="AF42" s="192"/>
      <c r="AG42" s="201"/>
      <c r="AH42" s="201"/>
      <c r="AI42" s="212"/>
      <c r="AJ42" s="212"/>
      <c r="AK42" s="212"/>
      <c r="AL42" s="212"/>
      <c r="AM42" s="212"/>
      <c r="AN42" s="186"/>
    </row>
    <row r="43" spans="1:40">
      <c r="A43" s="186"/>
      <c r="B43" s="201"/>
      <c r="C43" s="186"/>
      <c r="D43" s="190"/>
      <c r="E43" s="186"/>
      <c r="F43" s="186"/>
      <c r="G43" s="186"/>
      <c r="H43" s="186"/>
      <c r="I43" s="194"/>
      <c r="J43" s="195"/>
      <c r="K43" s="186"/>
      <c r="L43" s="196"/>
      <c r="M43" s="196"/>
      <c r="N43" s="186"/>
      <c r="O43" s="12">
        <v>4</v>
      </c>
      <c r="P43" s="26"/>
      <c r="Q43" s="12" t="b">
        <f t="shared" si="13"/>
        <v>0</v>
      </c>
      <c r="R43" s="12"/>
      <c r="S43" s="12"/>
      <c r="T43" s="14" t="e">
        <f>VLOOKUP(R43&amp;S43,[30]Hoja1!$Q$4:$R$9,2,0)</f>
        <v>#N/A</v>
      </c>
      <c r="U43" s="12"/>
      <c r="V43" s="12"/>
      <c r="W43" s="12"/>
      <c r="X43" s="14" t="b">
        <f t="shared" si="14"/>
        <v>0</v>
      </c>
      <c r="Y43" s="14" t="b">
        <f>IF(Z43&lt;=20%,'[30]Tabla probabilidad'!$B$5,IF(Z43&lt;=40%,'[30]Tabla probabilidad'!$B$6,IF(Z43&lt;=60%,'[30]Tabla probabilidad'!$B$7,IF(Z43&lt;=80%,'[30]Tabla probabilidad'!$B$8,IF(Z43&lt;=100%,'[30]Tabla probabilidad'!$B$9)))))</f>
        <v>0</v>
      </c>
      <c r="Z43" s="14" t="b">
        <f>IF(R43="Preventivo",(J40-(J40*T43)),IF(R43="Detectivo",(J40-(J40*T43)),IF(R43="Correctivo",(J40))))</f>
        <v>0</v>
      </c>
      <c r="AA43" s="192"/>
      <c r="AB43" s="192"/>
      <c r="AC43" s="14" t="b">
        <f t="shared" si="1"/>
        <v>0</v>
      </c>
      <c r="AD43" s="14" t="b">
        <f t="shared" si="15"/>
        <v>0</v>
      </c>
      <c r="AE43" s="192"/>
      <c r="AF43" s="192"/>
      <c r="AG43" s="201"/>
      <c r="AH43" s="201"/>
      <c r="AI43" s="212"/>
      <c r="AJ43" s="212"/>
      <c r="AK43" s="212"/>
      <c r="AL43" s="212"/>
      <c r="AM43" s="212"/>
      <c r="AN43" s="186"/>
    </row>
    <row r="44" spans="1:40">
      <c r="A44" s="186"/>
      <c r="B44" s="202"/>
      <c r="C44" s="186"/>
      <c r="D44" s="190"/>
      <c r="E44" s="186"/>
      <c r="F44" s="186"/>
      <c r="G44" s="186"/>
      <c r="H44" s="186"/>
      <c r="I44" s="194"/>
      <c r="J44" s="195"/>
      <c r="K44" s="186"/>
      <c r="L44" s="196"/>
      <c r="M44" s="196"/>
      <c r="N44" s="186"/>
      <c r="O44" s="12">
        <v>5</v>
      </c>
      <c r="P44" s="27"/>
      <c r="Q44" s="12" t="b">
        <f t="shared" si="13"/>
        <v>0</v>
      </c>
      <c r="R44" s="12"/>
      <c r="S44" s="12"/>
      <c r="T44" s="14" t="e">
        <f>VLOOKUP(R44&amp;S44,[30]Hoja1!$Q$4:$R$9,2,0)</f>
        <v>#N/A</v>
      </c>
      <c r="U44" s="12"/>
      <c r="V44" s="12"/>
      <c r="W44" s="12"/>
      <c r="X44" s="14" t="b">
        <f t="shared" si="14"/>
        <v>0</v>
      </c>
      <c r="Y44" s="14" t="b">
        <f>IF(Z44&lt;=20%,'[30]Tabla probabilidad'!$B$5,IF(Z44&lt;=40%,'[30]Tabla probabilidad'!$B$6,IF(Z44&lt;=60%,'[30]Tabla probabilidad'!$B$7,IF(Z44&lt;=80%,'[30]Tabla probabilidad'!$B$8,IF(Z44&lt;=100%,'[30]Tabla probabilidad'!$B$9)))))</f>
        <v>0</v>
      </c>
      <c r="Z44" s="14" t="b">
        <f>IF(R44="Preventivo",(J40-(J40*T44)),IF(R44="Detectivo",(J40-(J40*T44)),IF(R44="Correctivo",(J40))))</f>
        <v>0</v>
      </c>
      <c r="AA44" s="193"/>
      <c r="AB44" s="193"/>
      <c r="AC44" s="14" t="b">
        <f t="shared" si="1"/>
        <v>0</v>
      </c>
      <c r="AD44" s="14" t="b">
        <f t="shared" si="15"/>
        <v>0</v>
      </c>
      <c r="AE44" s="193"/>
      <c r="AF44" s="193"/>
      <c r="AG44" s="202"/>
      <c r="AH44" s="201"/>
      <c r="AI44" s="213"/>
      <c r="AJ44" s="213"/>
      <c r="AK44" s="213"/>
      <c r="AL44" s="213"/>
      <c r="AM44" s="213"/>
      <c r="AN44" s="200"/>
    </row>
    <row r="45" spans="1:40">
      <c r="A45" s="186"/>
      <c r="B45" s="200"/>
      <c r="C45" s="186"/>
      <c r="D45" s="190"/>
      <c r="E45" s="186"/>
      <c r="F45" s="186"/>
      <c r="G45" s="186"/>
      <c r="H45" s="186"/>
      <c r="I45" s="194" t="str">
        <f>IF(H45&lt;=2,'[30]Tabla probabilidad'!$B$5,IF(H45&lt;=24,'[30]Tabla probabilidad'!$B$6,IF(H45&lt;=500,'[30]Tabla probabilidad'!$B$7,IF(H45&lt;=5000,'[30]Tabla probabilidad'!$B$8,IF(H45&gt;5000,'[30]Tabla probabilidad'!$B$9)))))</f>
        <v>Muy Baja</v>
      </c>
      <c r="J45" s="195">
        <f>IF(H45&lt;=2,'[30]Tabla probabilidad'!$D$5,IF(H45&lt;=24,'[30]Tabla probabilidad'!$D$6,IF(H45&lt;=500,'[30]Tabla probabilidad'!$D$7,IF(H45&lt;=5000,'[30]Tabla probabilidad'!$D$8,IF(H45&gt;5000,'[30]Tabla probabilidad'!$D$9)))))</f>
        <v>0.2</v>
      </c>
      <c r="K45" s="186"/>
      <c r="L45" s="186"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186"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186" t="e">
        <f>VLOOKUP((I45&amp;L45),[30]Hoja1!$B$4:$C$28,2,0)</f>
        <v>#N/A</v>
      </c>
      <c r="O45" s="12">
        <v>1</v>
      </c>
      <c r="P45" s="25"/>
      <c r="Q45" s="12" t="b">
        <f t="shared" si="13"/>
        <v>0</v>
      </c>
      <c r="R45" s="12"/>
      <c r="S45" s="12"/>
      <c r="T45" s="14" t="e">
        <f>VLOOKUP(R45&amp;S45,[30]Hoja1!$Q$4:$R$9,2,0)</f>
        <v>#N/A</v>
      </c>
      <c r="U45" s="12"/>
      <c r="V45" s="12"/>
      <c r="W45" s="12"/>
      <c r="X45" s="14" t="b">
        <f>IF(Q45="Probabilidad",($J$45*T45),IF(Q45="Impacto"," "))</f>
        <v>0</v>
      </c>
      <c r="Y45" s="14" t="b">
        <f>IF(Z45&lt;=20%,'[30]Tabla probabilidad'!$B$5,IF(Z45&lt;=40%,'[30]Tabla probabilidad'!$B$6,IF(Z45&lt;=60%,'[30]Tabla probabilidad'!$B$7,IF(Z45&lt;=80%,'[30]Tabla probabilidad'!$B$8,IF(Z45&lt;=100%,'[30]Tabla probabilidad'!$B$9)))))</f>
        <v>0</v>
      </c>
      <c r="Z45" s="14" t="b">
        <f>IF(R45="Preventivo",(J45-(J45*T45)),IF(R45="Detectivo",(J45-(J45*T45)),IF(R45="Correctivo",(J45))))</f>
        <v>0</v>
      </c>
      <c r="AA45" s="191" t="e">
        <f>IF(AB45&lt;=20%,'[30]Tabla probabilidad'!$B$5,IF(AB45&lt;=40%,'[30]Tabla probabilidad'!$B$6,IF(AB45&lt;=60%,'[30]Tabla probabilidad'!$B$7,IF(AB45&lt;=80%,'[30]Tabla probabilidad'!$B$8,IF(AB45&lt;=100%,'[30]Tabla probabilidad'!$B$9)))))</f>
        <v>#DIV/0!</v>
      </c>
      <c r="AB45" s="191" t="e">
        <f>AVERAGE(Z45:Z49)</f>
        <v>#DIV/0!</v>
      </c>
      <c r="AC45" s="14" t="b">
        <f t="shared" si="1"/>
        <v>0</v>
      </c>
      <c r="AD45" s="14" t="b">
        <f>IF(Q45="Probabilidad",(($M$45-0)),IF(Q45="Impacto",($M$45-($M$45*T45))))</f>
        <v>0</v>
      </c>
      <c r="AE45" s="191" t="e">
        <f>IF(AF45&lt;=20%,"Leve",IF(AF45&lt;=40%,"Menor",IF(AF45&lt;=60%,"Moderado",IF(AF45&lt;=80%,"Mayor",IF(AF45&lt;=100%,"Catastrófico")))))</f>
        <v>#DIV/0!</v>
      </c>
      <c r="AF45" s="191" t="e">
        <f>AVERAGE(AD45:AD49)</f>
        <v>#DIV/0!</v>
      </c>
      <c r="AG45" s="200" t="e">
        <f>VLOOKUP(AA45&amp;AE45,[30]Hoja1!$B$4:$C$28,2,0)</f>
        <v>#DIV/0!</v>
      </c>
      <c r="AH45" s="200"/>
      <c r="AI45" s="211"/>
      <c r="AJ45" s="211"/>
      <c r="AK45" s="211"/>
      <c r="AL45" s="211"/>
      <c r="AM45" s="211"/>
      <c r="AN45" s="186"/>
    </row>
    <row r="46" spans="1:40">
      <c r="A46" s="186"/>
      <c r="B46" s="201"/>
      <c r="C46" s="186"/>
      <c r="D46" s="190"/>
      <c r="E46" s="186"/>
      <c r="F46" s="186"/>
      <c r="G46" s="186"/>
      <c r="H46" s="186"/>
      <c r="I46" s="194"/>
      <c r="J46" s="195"/>
      <c r="K46" s="186"/>
      <c r="L46" s="196"/>
      <c r="M46" s="196"/>
      <c r="N46" s="186"/>
      <c r="O46" s="12">
        <v>2</v>
      </c>
      <c r="P46" s="25"/>
      <c r="Q46" s="12" t="b">
        <f t="shared" si="13"/>
        <v>0</v>
      </c>
      <c r="R46" s="12"/>
      <c r="S46" s="12"/>
      <c r="T46" s="14" t="e">
        <f>VLOOKUP(R46&amp;S46,[30]Hoja1!$Q$4:$R$9,2,0)</f>
        <v>#N/A</v>
      </c>
      <c r="U46" s="12"/>
      <c r="V46" s="12"/>
      <c r="W46" s="12"/>
      <c r="X46" s="14" t="b">
        <f t="shared" ref="X46:X49" si="16">IF(Q46="Probabilidad",($J$45*T46),IF(Q46="Impacto"," "))</f>
        <v>0</v>
      </c>
      <c r="Y46" s="14" t="b">
        <f>IF(Z46&lt;=20%,'[30]Tabla probabilidad'!$B$5,IF(Z46&lt;=40%,'[30]Tabla probabilidad'!$B$6,IF(Z46&lt;=60%,'[30]Tabla probabilidad'!$B$7,IF(Z46&lt;=80%,'[30]Tabla probabilidad'!$B$8,IF(Z46&lt;=100%,'[30]Tabla probabilidad'!$B$9)))))</f>
        <v>0</v>
      </c>
      <c r="Z46" s="14" t="b">
        <f>IF(R46="Preventivo",(J45-(J45*T46)),IF(R46="Detectivo",(J45-(J45*T46)),IF(R46="Correctivo",(J45))))</f>
        <v>0</v>
      </c>
      <c r="AA46" s="192"/>
      <c r="AB46" s="192"/>
      <c r="AC46" s="14" t="b">
        <f t="shared" si="1"/>
        <v>0</v>
      </c>
      <c r="AD46" s="14" t="b">
        <f t="shared" ref="AD46:AD49" si="17">IF(Q46="Probabilidad",(($M$45-0)),IF(Q46="Impacto",($M$45-($M$45*T46))))</f>
        <v>0</v>
      </c>
      <c r="AE46" s="192"/>
      <c r="AF46" s="192"/>
      <c r="AG46" s="201"/>
      <c r="AH46" s="201"/>
      <c r="AI46" s="212"/>
      <c r="AJ46" s="212"/>
      <c r="AK46" s="212"/>
      <c r="AL46" s="212"/>
      <c r="AM46" s="212"/>
      <c r="AN46" s="186"/>
    </row>
    <row r="47" spans="1:40">
      <c r="A47" s="186"/>
      <c r="B47" s="201"/>
      <c r="C47" s="186"/>
      <c r="D47" s="190"/>
      <c r="E47" s="186"/>
      <c r="F47" s="186"/>
      <c r="G47" s="186"/>
      <c r="H47" s="186"/>
      <c r="I47" s="194"/>
      <c r="J47" s="195"/>
      <c r="K47" s="186"/>
      <c r="L47" s="196"/>
      <c r="M47" s="196"/>
      <c r="N47" s="186"/>
      <c r="O47" s="12">
        <v>3</v>
      </c>
      <c r="P47" s="25"/>
      <c r="Q47" s="12" t="b">
        <f t="shared" si="13"/>
        <v>0</v>
      </c>
      <c r="R47" s="12"/>
      <c r="S47" s="12"/>
      <c r="T47" s="14" t="e">
        <f>VLOOKUP(R47&amp;S47,[30]Hoja1!$Q$4:$R$9,2,0)</f>
        <v>#N/A</v>
      </c>
      <c r="U47" s="12"/>
      <c r="V47" s="12"/>
      <c r="W47" s="12"/>
      <c r="X47" s="14" t="b">
        <f t="shared" si="16"/>
        <v>0</v>
      </c>
      <c r="Y47" s="14" t="b">
        <f>IF(Z47&lt;=20%,'[30]Tabla probabilidad'!$B$5,IF(Z47&lt;=40%,'[30]Tabla probabilidad'!$B$6,IF(Z47&lt;=60%,'[30]Tabla probabilidad'!$B$7,IF(Z47&lt;=80%,'[30]Tabla probabilidad'!$B$8,IF(Z47&lt;=100%,'[30]Tabla probabilidad'!$B$9)))))</f>
        <v>0</v>
      </c>
      <c r="Z47" s="14" t="b">
        <f>IF(R47="Preventivo",(J45-(J45*T47)),IF(R47="Detectivo",(J45-(J45*T47)),IF(R47="Correctivo",(J45))))</f>
        <v>0</v>
      </c>
      <c r="AA47" s="192"/>
      <c r="AB47" s="192"/>
      <c r="AC47" s="14" t="b">
        <f t="shared" si="1"/>
        <v>0</v>
      </c>
      <c r="AD47" s="14" t="b">
        <f t="shared" si="17"/>
        <v>0</v>
      </c>
      <c r="AE47" s="192"/>
      <c r="AF47" s="192"/>
      <c r="AG47" s="201"/>
      <c r="AH47" s="201"/>
      <c r="AI47" s="212"/>
      <c r="AJ47" s="212"/>
      <c r="AK47" s="212"/>
      <c r="AL47" s="212"/>
      <c r="AM47" s="212"/>
      <c r="AN47" s="186"/>
    </row>
    <row r="48" spans="1:40">
      <c r="A48" s="186"/>
      <c r="B48" s="201"/>
      <c r="C48" s="186"/>
      <c r="D48" s="190"/>
      <c r="E48" s="186"/>
      <c r="F48" s="186"/>
      <c r="G48" s="186"/>
      <c r="H48" s="186"/>
      <c r="I48" s="194"/>
      <c r="J48" s="195"/>
      <c r="K48" s="186"/>
      <c r="L48" s="196"/>
      <c r="M48" s="196"/>
      <c r="N48" s="186"/>
      <c r="O48" s="12">
        <v>4</v>
      </c>
      <c r="P48" s="26"/>
      <c r="Q48" s="12" t="b">
        <f t="shared" si="13"/>
        <v>0</v>
      </c>
      <c r="R48" s="12"/>
      <c r="S48" s="12"/>
      <c r="T48" s="14" t="e">
        <f>VLOOKUP(R48&amp;S48,[30]Hoja1!$Q$4:$R$9,2,0)</f>
        <v>#N/A</v>
      </c>
      <c r="U48" s="12"/>
      <c r="V48" s="12"/>
      <c r="W48" s="12"/>
      <c r="X48" s="14" t="b">
        <f t="shared" si="16"/>
        <v>0</v>
      </c>
      <c r="Y48" s="14" t="b">
        <f>IF(Z48&lt;=20%,'[30]Tabla probabilidad'!$B$5,IF(Z48&lt;=40%,'[30]Tabla probabilidad'!$B$6,IF(Z48&lt;=60%,'[30]Tabla probabilidad'!$B$7,IF(Z48&lt;=80%,'[30]Tabla probabilidad'!$B$8,IF(Z48&lt;=100%,'[30]Tabla probabilidad'!$B$9)))))</f>
        <v>0</v>
      </c>
      <c r="Z48" s="14" t="b">
        <f>IF(R48="Preventivo",(J45-(J45*T48)),IF(R48="Detectivo",(J45-(J45*T48)),IF(R48="Correctivo",(J45))))</f>
        <v>0</v>
      </c>
      <c r="AA48" s="192"/>
      <c r="AB48" s="192"/>
      <c r="AC48" s="14" t="b">
        <f t="shared" si="1"/>
        <v>0</v>
      </c>
      <c r="AD48" s="14" t="b">
        <f t="shared" si="17"/>
        <v>0</v>
      </c>
      <c r="AE48" s="192"/>
      <c r="AF48" s="192"/>
      <c r="AG48" s="201"/>
      <c r="AH48" s="201"/>
      <c r="AI48" s="212"/>
      <c r="AJ48" s="212"/>
      <c r="AK48" s="212"/>
      <c r="AL48" s="212"/>
      <c r="AM48" s="212"/>
      <c r="AN48" s="186"/>
    </row>
    <row r="49" spans="1:40">
      <c r="A49" s="186"/>
      <c r="B49" s="202"/>
      <c r="C49" s="186"/>
      <c r="D49" s="190"/>
      <c r="E49" s="186"/>
      <c r="F49" s="186"/>
      <c r="G49" s="186"/>
      <c r="H49" s="186"/>
      <c r="I49" s="194"/>
      <c r="J49" s="195"/>
      <c r="K49" s="186"/>
      <c r="L49" s="196"/>
      <c r="M49" s="196"/>
      <c r="N49" s="186"/>
      <c r="O49" s="12">
        <v>5</v>
      </c>
      <c r="P49" s="27"/>
      <c r="Q49" s="12" t="b">
        <f t="shared" si="13"/>
        <v>0</v>
      </c>
      <c r="R49" s="12"/>
      <c r="S49" s="12"/>
      <c r="T49" s="14" t="e">
        <f>VLOOKUP(R49&amp;S49,[30]Hoja1!$Q$4:$R$9,2,0)</f>
        <v>#N/A</v>
      </c>
      <c r="U49" s="12"/>
      <c r="V49" s="12"/>
      <c r="W49" s="12"/>
      <c r="X49" s="14" t="b">
        <f t="shared" si="16"/>
        <v>0</v>
      </c>
      <c r="Y49" s="14" t="b">
        <f>IF(Z49&lt;=20%,'[30]Tabla probabilidad'!$B$5,IF(Z49&lt;=40%,'[30]Tabla probabilidad'!$B$6,IF(Z49&lt;=60%,'[30]Tabla probabilidad'!$B$7,IF(Z49&lt;=80%,'[30]Tabla probabilidad'!$B$8,IF(Z49&lt;=100%,'[30]Tabla probabilidad'!$B$9)))))</f>
        <v>0</v>
      </c>
      <c r="Z49" s="14" t="b">
        <f>IF(R49="Preventivo",(J45-(J45*T49)),IF(R49="Detectivo",(J45-(J45*T49)),IF(R49="Correctivo",(J45))))</f>
        <v>0</v>
      </c>
      <c r="AA49" s="193"/>
      <c r="AB49" s="193"/>
      <c r="AC49" s="14" t="b">
        <f t="shared" si="1"/>
        <v>0</v>
      </c>
      <c r="AD49" s="14" t="b">
        <f t="shared" si="17"/>
        <v>0</v>
      </c>
      <c r="AE49" s="193"/>
      <c r="AF49" s="193"/>
      <c r="AG49" s="202"/>
      <c r="AH49" s="201"/>
      <c r="AI49" s="213"/>
      <c r="AJ49" s="213"/>
      <c r="AK49" s="213"/>
      <c r="AL49" s="213"/>
      <c r="AM49" s="213"/>
      <c r="AN49" s="200"/>
    </row>
    <row r="50" spans="1:40">
      <c r="A50" s="186"/>
      <c r="B50" s="200"/>
      <c r="C50" s="186"/>
      <c r="D50" s="190"/>
      <c r="E50" s="186"/>
      <c r="F50" s="186"/>
      <c r="G50" s="186"/>
      <c r="H50" s="186"/>
      <c r="I50" s="194" t="str">
        <f>IF(H50&lt;=2,'[30]Tabla probabilidad'!$B$5,IF(H50&lt;=24,'[30]Tabla probabilidad'!$B$6,IF(H50&lt;=500,'[30]Tabla probabilidad'!$B$7,IF(H50&lt;=5000,'[30]Tabla probabilidad'!$B$8,IF(H50&gt;5000,'[30]Tabla probabilidad'!$B$9)))))</f>
        <v>Muy Baja</v>
      </c>
      <c r="J50" s="195">
        <f>IF(H50&lt;=2,'[30]Tabla probabilidad'!$D$5,IF(H50&lt;=24,'[30]Tabla probabilidad'!$D$6,IF(H50&lt;=500,'[30]Tabla probabilidad'!$D$7,IF(H50&lt;=5000,'[30]Tabla probabilidad'!$D$8,IF(H50&gt;5000,'[30]Tabla probabilidad'!$D$9)))))</f>
        <v>0.2</v>
      </c>
      <c r="K50" s="186"/>
      <c r="L50" s="18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18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186" t="e">
        <f>VLOOKUP((I50&amp;L50),[30]Hoja1!$B$4:$C$28,2,0)</f>
        <v>#N/A</v>
      </c>
      <c r="O50" s="12">
        <v>1</v>
      </c>
      <c r="P50" s="25"/>
      <c r="Q50" s="12" t="b">
        <f t="shared" si="13"/>
        <v>0</v>
      </c>
      <c r="R50" s="12"/>
      <c r="S50" s="12"/>
      <c r="T50" s="14" t="e">
        <f>VLOOKUP(R50&amp;S50,[30]Hoja1!$Q$4:$R$9,2,0)</f>
        <v>#N/A</v>
      </c>
      <c r="U50" s="12"/>
      <c r="V50" s="12"/>
      <c r="W50" s="12"/>
      <c r="X50" s="14" t="b">
        <f>IF(Q50="Probabilidad",($J$50*T50),IF(Q50="Impacto"," "))</f>
        <v>0</v>
      </c>
      <c r="Y50" s="14" t="b">
        <f>IF(Z50&lt;=20%,'[30]Tabla probabilidad'!$B$5,IF(Z50&lt;=40%,'[30]Tabla probabilidad'!$B$6,IF(Z50&lt;=60%,'[30]Tabla probabilidad'!$B$7,IF(Z50&lt;=80%,'[30]Tabla probabilidad'!$B$8,IF(Z50&lt;=100%,'[30]Tabla probabilidad'!$B$9)))))</f>
        <v>0</v>
      </c>
      <c r="Z50" s="14" t="b">
        <f>IF(R50="Preventivo",(J50-(J50*T50)),IF(R50="Detectivo",(J50-(J50*T50)),IF(R50="Correctivo",(J50))))</f>
        <v>0</v>
      </c>
      <c r="AA50" s="191" t="e">
        <f>IF(AB50&lt;=20%,'[30]Tabla probabilidad'!$B$5,IF(AB50&lt;=40%,'[30]Tabla probabilidad'!$B$6,IF(AB50&lt;=60%,'[30]Tabla probabilidad'!$B$7,IF(AB50&lt;=80%,'[30]Tabla probabilidad'!$B$8,IF(AB50&lt;=100%,'[30]Tabla probabilidad'!$B$9)))))</f>
        <v>#DIV/0!</v>
      </c>
      <c r="AB50" s="191" t="e">
        <f>AVERAGE(Z50:Z54)</f>
        <v>#DIV/0!</v>
      </c>
      <c r="AC50" s="14" t="b">
        <f t="shared" si="1"/>
        <v>0</v>
      </c>
      <c r="AD50" s="14" t="b">
        <f>IF(Q50="Probabilidad",(($M$50-0)),IF(Q50="Impacto",($M$50-($M$50*T50))))</f>
        <v>0</v>
      </c>
      <c r="AE50" s="191" t="e">
        <f>IF(AF50&lt;=20%,"Leve",IF(AF50&lt;=40%,"Menor",IF(AF50&lt;=60%,"Moderado",IF(AF50&lt;=80%,"Mayor",IF(AF50&lt;=100%,"Catastrófico")))))</f>
        <v>#DIV/0!</v>
      </c>
      <c r="AF50" s="191" t="e">
        <f>AVERAGE(AD50:AD54)</f>
        <v>#DIV/0!</v>
      </c>
      <c r="AG50" s="200" t="e">
        <f>VLOOKUP(AA50&amp;AE50,[30]Hoja1!$B$4:$C$28,2,0)</f>
        <v>#DIV/0!</v>
      </c>
      <c r="AH50" s="200"/>
      <c r="AI50" s="211"/>
      <c r="AJ50" s="211"/>
      <c r="AK50" s="211"/>
      <c r="AL50" s="211"/>
      <c r="AM50" s="211"/>
      <c r="AN50" s="186"/>
    </row>
    <row r="51" spans="1:40">
      <c r="A51" s="186"/>
      <c r="B51" s="201"/>
      <c r="C51" s="186"/>
      <c r="D51" s="190"/>
      <c r="E51" s="186"/>
      <c r="F51" s="186"/>
      <c r="G51" s="186"/>
      <c r="H51" s="186"/>
      <c r="I51" s="194"/>
      <c r="J51" s="195"/>
      <c r="K51" s="186"/>
      <c r="L51" s="196"/>
      <c r="M51" s="196"/>
      <c r="N51" s="186"/>
      <c r="O51" s="12">
        <v>2</v>
      </c>
      <c r="P51" s="25"/>
      <c r="Q51" s="12" t="b">
        <f t="shared" si="13"/>
        <v>0</v>
      </c>
      <c r="R51" s="12"/>
      <c r="S51" s="12"/>
      <c r="T51" s="14" t="e">
        <f>VLOOKUP(R51&amp;S51,[30]Hoja1!$Q$4:$R$9,2,0)</f>
        <v>#N/A</v>
      </c>
      <c r="U51" s="12"/>
      <c r="V51" s="12"/>
      <c r="W51" s="12"/>
      <c r="X51" s="14" t="b">
        <f>IF(Q51="Probabilidad",($J$50*T51),IF(Q51="Impacto"," "))</f>
        <v>0</v>
      </c>
      <c r="Y51" s="14" t="b">
        <f>IF(Z51&lt;=20%,'[30]Tabla probabilidad'!$B$5,IF(Z51&lt;=40%,'[30]Tabla probabilidad'!$B$6,IF(Z51&lt;=60%,'[30]Tabla probabilidad'!$B$7,IF(Z51&lt;=80%,'[30]Tabla probabilidad'!$B$8,IF(Z51&lt;=100%,'[30]Tabla probabilidad'!$B$9)))))</f>
        <v>0</v>
      </c>
      <c r="Z51" s="14" t="b">
        <f>IF(R51="Preventivo",(J50-(J50*T51)),IF(R51="Detectivo",(J50-(J50*T51)),IF(R51="Correctivo",(J50))))</f>
        <v>0</v>
      </c>
      <c r="AA51" s="192"/>
      <c r="AB51" s="192"/>
      <c r="AC51" s="14" t="b">
        <f t="shared" si="1"/>
        <v>0</v>
      </c>
      <c r="AD51" s="14" t="b">
        <f t="shared" ref="AD51:AD54" si="18">IF(Q51="Probabilidad",(($M$50-0)),IF(Q51="Impacto",($M$50-($M$50*T51))))</f>
        <v>0</v>
      </c>
      <c r="AE51" s="192"/>
      <c r="AF51" s="192"/>
      <c r="AG51" s="201"/>
      <c r="AH51" s="201"/>
      <c r="AI51" s="212"/>
      <c r="AJ51" s="212"/>
      <c r="AK51" s="212"/>
      <c r="AL51" s="212"/>
      <c r="AM51" s="212"/>
      <c r="AN51" s="186"/>
    </row>
    <row r="52" spans="1:40">
      <c r="A52" s="186"/>
      <c r="B52" s="201"/>
      <c r="C52" s="186"/>
      <c r="D52" s="190"/>
      <c r="E52" s="186"/>
      <c r="F52" s="186"/>
      <c r="G52" s="186"/>
      <c r="H52" s="186"/>
      <c r="I52" s="194"/>
      <c r="J52" s="195"/>
      <c r="K52" s="186"/>
      <c r="L52" s="196"/>
      <c r="M52" s="196"/>
      <c r="N52" s="186"/>
      <c r="O52" s="12">
        <v>3</v>
      </c>
      <c r="P52" s="25"/>
      <c r="Q52" s="12" t="b">
        <f t="shared" si="13"/>
        <v>0</v>
      </c>
      <c r="R52" s="12"/>
      <c r="S52" s="12"/>
      <c r="T52" s="14" t="e">
        <f>VLOOKUP(R52&amp;S52,[30]Hoja1!$Q$4:$R$9,2,0)</f>
        <v>#N/A</v>
      </c>
      <c r="U52" s="12"/>
      <c r="V52" s="12"/>
      <c r="W52" s="12"/>
      <c r="X52" s="14" t="b">
        <f>IF(Q52="Probabilidad",($J$50*T52),IF(Q52="Impacto"," "))</f>
        <v>0</v>
      </c>
      <c r="Y52" s="14" t="b">
        <f>IF(Z52&lt;=20%,'[30]Tabla probabilidad'!$B$5,IF(Z52&lt;=40%,'[30]Tabla probabilidad'!$B$6,IF(Z52&lt;=60%,'[30]Tabla probabilidad'!$B$7,IF(Z52&lt;=80%,'[30]Tabla probabilidad'!$B$8,IF(Z52&lt;=100%,'[30]Tabla probabilidad'!$B$9)))))</f>
        <v>0</v>
      </c>
      <c r="Z52" s="14" t="b">
        <f>IF(R52="Preventivo",(J50-(J50*T52)),IF(R52="Detectivo",(J50-(J50*T52)),IF(R52="Correctivo",(J50))))</f>
        <v>0</v>
      </c>
      <c r="AA52" s="192"/>
      <c r="AB52" s="192"/>
      <c r="AC52" s="14" t="b">
        <f t="shared" si="1"/>
        <v>0</v>
      </c>
      <c r="AD52" s="14" t="b">
        <f t="shared" si="18"/>
        <v>0</v>
      </c>
      <c r="AE52" s="192"/>
      <c r="AF52" s="192"/>
      <c r="AG52" s="201"/>
      <c r="AH52" s="201"/>
      <c r="AI52" s="212"/>
      <c r="AJ52" s="212"/>
      <c r="AK52" s="212"/>
      <c r="AL52" s="212"/>
      <c r="AM52" s="212"/>
      <c r="AN52" s="186"/>
    </row>
    <row r="53" spans="1:40">
      <c r="A53" s="186"/>
      <c r="B53" s="201"/>
      <c r="C53" s="186"/>
      <c r="D53" s="190"/>
      <c r="E53" s="186"/>
      <c r="F53" s="186"/>
      <c r="G53" s="186"/>
      <c r="H53" s="186"/>
      <c r="I53" s="194"/>
      <c r="J53" s="195"/>
      <c r="K53" s="186"/>
      <c r="L53" s="196"/>
      <c r="M53" s="196"/>
      <c r="N53" s="186"/>
      <c r="O53" s="12">
        <v>4</v>
      </c>
      <c r="P53" s="26"/>
      <c r="Q53" s="12" t="b">
        <f t="shared" si="13"/>
        <v>0</v>
      </c>
      <c r="R53" s="12"/>
      <c r="S53" s="12"/>
      <c r="T53" s="14" t="e">
        <f>VLOOKUP(R53&amp;S53,[30]Hoja1!$Q$4:$R$9,2,0)</f>
        <v>#N/A</v>
      </c>
      <c r="U53" s="12"/>
      <c r="V53" s="12"/>
      <c r="W53" s="12"/>
      <c r="X53" s="14" t="b">
        <f>IF(Q53="Probabilidad",($J$50*T53),IF(Q53="Impacto"," "))</f>
        <v>0</v>
      </c>
      <c r="Y53" s="14" t="b">
        <f>IF(Z53&lt;=20%,'[30]Tabla probabilidad'!$B$5,IF(Z53&lt;=40%,'[30]Tabla probabilidad'!$B$6,IF(Z53&lt;=60%,'[30]Tabla probabilidad'!$B$7,IF(Z53&lt;=80%,'[30]Tabla probabilidad'!$B$8,IF(Z53&lt;=100%,'[30]Tabla probabilidad'!$B$9)))))</f>
        <v>0</v>
      </c>
      <c r="Z53" s="14" t="b">
        <f>IF(R53="Preventivo",(J50-(J50*T53)),IF(R53="Detectivo",(J50-(J50*T53)),IF(R53="Correctivo",(J50))))</f>
        <v>0</v>
      </c>
      <c r="AA53" s="192"/>
      <c r="AB53" s="192"/>
      <c r="AC53" s="14" t="b">
        <f t="shared" si="1"/>
        <v>0</v>
      </c>
      <c r="AD53" s="14" t="b">
        <f t="shared" si="18"/>
        <v>0</v>
      </c>
      <c r="AE53" s="192"/>
      <c r="AF53" s="192"/>
      <c r="AG53" s="201"/>
      <c r="AH53" s="201"/>
      <c r="AI53" s="212"/>
      <c r="AJ53" s="212"/>
      <c r="AK53" s="212"/>
      <c r="AL53" s="212"/>
      <c r="AM53" s="212"/>
      <c r="AN53" s="186"/>
    </row>
    <row r="54" spans="1:40">
      <c r="A54" s="186"/>
      <c r="B54" s="202"/>
      <c r="C54" s="186"/>
      <c r="D54" s="190"/>
      <c r="E54" s="186"/>
      <c r="F54" s="186"/>
      <c r="G54" s="186"/>
      <c r="H54" s="186"/>
      <c r="I54" s="194"/>
      <c r="J54" s="195"/>
      <c r="K54" s="186"/>
      <c r="L54" s="196"/>
      <c r="M54" s="196"/>
      <c r="N54" s="186"/>
      <c r="O54" s="12">
        <v>5</v>
      </c>
      <c r="P54" s="27"/>
      <c r="Q54" s="12" t="b">
        <f t="shared" si="13"/>
        <v>0</v>
      </c>
      <c r="R54" s="12"/>
      <c r="S54" s="12"/>
      <c r="T54" s="14" t="e">
        <f>VLOOKUP(R54&amp;S54,[30]Hoja1!$Q$4:$R$9,2,0)</f>
        <v>#N/A</v>
      </c>
      <c r="U54" s="12"/>
      <c r="V54" s="12"/>
      <c r="W54" s="12"/>
      <c r="X54" s="14" t="b">
        <f t="shared" ref="X54" si="19">IF(Q54="Probabilidad",($J$35*T54),IF(Q54="Impacto"," "))</f>
        <v>0</v>
      </c>
      <c r="Y54" s="14" t="b">
        <f>IF(Z54&lt;=20%,'[30]Tabla probabilidad'!$B$5,IF(Z54&lt;=40%,'[30]Tabla probabilidad'!$B$6,IF(Z54&lt;=60%,'[30]Tabla probabilidad'!$B$7,IF(Z54&lt;=80%,'[30]Tabla probabilidad'!$B$8,IF(Z54&lt;=100%,'[30]Tabla probabilidad'!$B$9)))))</f>
        <v>0</v>
      </c>
      <c r="Z54" s="14" t="b">
        <f>IF(R54="Preventivo",(J50-(J50*T54)),IF(R54="Detectivo",(J50-(J50*T54)),IF(R54="Correctivo",(J50))))</f>
        <v>0</v>
      </c>
      <c r="AA54" s="193"/>
      <c r="AB54" s="193"/>
      <c r="AC54" s="14" t="b">
        <f t="shared" si="1"/>
        <v>0</v>
      </c>
      <c r="AD54" s="14" t="b">
        <f t="shared" si="18"/>
        <v>0</v>
      </c>
      <c r="AE54" s="193"/>
      <c r="AF54" s="193"/>
      <c r="AG54" s="202"/>
      <c r="AH54" s="201"/>
      <c r="AI54" s="213"/>
      <c r="AJ54" s="213"/>
      <c r="AK54" s="213"/>
      <c r="AL54" s="213"/>
      <c r="AM54" s="213"/>
      <c r="AN54" s="200"/>
    </row>
    <row r="55" spans="1:40">
      <c r="A55" s="186"/>
      <c r="B55" s="200"/>
      <c r="C55" s="186"/>
      <c r="D55" s="190"/>
      <c r="E55" s="186"/>
      <c r="F55" s="186"/>
      <c r="G55" s="186"/>
      <c r="H55" s="186"/>
      <c r="I55" s="194" t="str">
        <f>IF(H55&lt;=2,'[30]Tabla probabilidad'!$B$5,IF(H55&lt;=24,'[30]Tabla probabilidad'!$B$6,IF(H55&lt;=500,'[30]Tabla probabilidad'!$B$7,IF(H55&lt;=5000,'[30]Tabla probabilidad'!$B$8,IF(H55&gt;5000,'[30]Tabla probabilidad'!$B$9)))))</f>
        <v>Muy Baja</v>
      </c>
      <c r="J55" s="195">
        <f>IF(H55&lt;=2,'[30]Tabla probabilidad'!$D$5,IF(H55&lt;=24,'[30]Tabla probabilidad'!$D$6,IF(H55&lt;=500,'[30]Tabla probabilidad'!$D$7,IF(H55&lt;=5000,'[30]Tabla probabilidad'!$D$8,IF(H55&gt;5000,'[30]Tabla probabilidad'!$D$9)))))</f>
        <v>0.2</v>
      </c>
      <c r="K55" s="186"/>
      <c r="L55" s="18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18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186" t="e">
        <f>VLOOKUP((I55&amp;L55),[30]Hoja1!$B$4:$C$28,2,0)</f>
        <v>#N/A</v>
      </c>
      <c r="O55" s="12">
        <v>1</v>
      </c>
      <c r="P55" s="25"/>
      <c r="Q55" s="12" t="b">
        <f t="shared" si="13"/>
        <v>0</v>
      </c>
      <c r="R55" s="12"/>
      <c r="S55" s="12"/>
      <c r="T55" s="14" t="e">
        <f>VLOOKUP(R55&amp;S55,[30]Hoja1!$Q$4:$R$9,2,0)</f>
        <v>#N/A</v>
      </c>
      <c r="U55" s="12"/>
      <c r="V55" s="12"/>
      <c r="W55" s="12"/>
      <c r="X55" s="14" t="b">
        <f>IF(Q55="Probabilidad",($J$55*T55),IF(Q55="Impacto"," "))</f>
        <v>0</v>
      </c>
      <c r="Y55" s="14" t="b">
        <f>IF(Z55&lt;=20%,'[30]Tabla probabilidad'!$B$5,IF(Z55&lt;=40%,'[30]Tabla probabilidad'!$B$6,IF(Z55&lt;=60%,'[30]Tabla probabilidad'!$B$7,IF(Z55&lt;=80%,'[30]Tabla probabilidad'!$B$8,IF(Z55&lt;=100%,'[30]Tabla probabilidad'!$B$9)))))</f>
        <v>0</v>
      </c>
      <c r="Z55" s="14" t="b">
        <f>IF(R55="Preventivo",(J55-(J55*T55)),IF(R55="Detectivo",(J55-(J55*T55)),IF(R55="Correctivo",(J55))))</f>
        <v>0</v>
      </c>
      <c r="AA55" s="191" t="e">
        <f>IF(AB55&lt;=20%,'[30]Tabla probabilidad'!$B$5,IF(AB55&lt;=40%,'[30]Tabla probabilidad'!$B$6,IF(AB55&lt;=60%,'[30]Tabla probabilidad'!$B$7,IF(AB55&lt;=80%,'[30]Tabla probabilidad'!$B$8,IF(AB55&lt;=100%,'[30]Tabla probabilidad'!$B$9)))))</f>
        <v>#DIV/0!</v>
      </c>
      <c r="AB55" s="191" t="e">
        <f>AVERAGE(Z55:Z59)</f>
        <v>#DIV/0!</v>
      </c>
      <c r="AC55" s="14" t="b">
        <f t="shared" si="1"/>
        <v>0</v>
      </c>
      <c r="AD55" s="14" t="b">
        <f>IF(Q55="Probabilidad",(($M$55-0)),IF(Q55="Impacto",($M$55-($M$55*T55))))</f>
        <v>0</v>
      </c>
      <c r="AE55" s="191" t="e">
        <f>IF(AF55&lt;=20%,"Leve",IF(AF55&lt;=40%,"Menor",IF(AF55&lt;=60%,"Moderado",IF(AF55&lt;=80%,"Mayor",IF(AF55&lt;=100%,"Catastrófico")))))</f>
        <v>#DIV/0!</v>
      </c>
      <c r="AF55" s="191" t="e">
        <f>AVERAGE(AD55:AD59)</f>
        <v>#DIV/0!</v>
      </c>
      <c r="AG55" s="200" t="e">
        <f>VLOOKUP(AA55&amp;AE55,[30]Hoja1!$B$4:$C$28,2,0)</f>
        <v>#DIV/0!</v>
      </c>
      <c r="AH55" s="186"/>
      <c r="AI55" s="211"/>
      <c r="AJ55" s="211"/>
      <c r="AK55" s="211"/>
      <c r="AL55" s="211"/>
      <c r="AM55" s="211"/>
      <c r="AN55" s="211"/>
    </row>
    <row r="56" spans="1:40">
      <c r="A56" s="186"/>
      <c r="B56" s="201"/>
      <c r="C56" s="186"/>
      <c r="D56" s="190"/>
      <c r="E56" s="186"/>
      <c r="F56" s="186"/>
      <c r="G56" s="186"/>
      <c r="H56" s="186"/>
      <c r="I56" s="194"/>
      <c r="J56" s="195"/>
      <c r="K56" s="186"/>
      <c r="L56" s="196"/>
      <c r="M56" s="196"/>
      <c r="N56" s="186"/>
      <c r="O56" s="12">
        <v>2</v>
      </c>
      <c r="P56" s="25"/>
      <c r="Q56" s="12" t="b">
        <f t="shared" si="13"/>
        <v>0</v>
      </c>
      <c r="R56" s="12"/>
      <c r="S56" s="12"/>
      <c r="T56" s="14" t="e">
        <f>VLOOKUP(R56&amp;S56,[30]Hoja1!$Q$4:$R$9,2,0)</f>
        <v>#N/A</v>
      </c>
      <c r="U56" s="12"/>
      <c r="V56" s="12"/>
      <c r="W56" s="12"/>
      <c r="X56" s="14" t="b">
        <f t="shared" ref="X56:X59" si="20">IF(Q56="Probabilidad",($J$55*T56),IF(Q56="Impacto"," "))</f>
        <v>0</v>
      </c>
      <c r="Y56" s="14" t="b">
        <f>IF(Z56&lt;=20%,'[30]Tabla probabilidad'!$B$5,IF(Z56&lt;=40%,'[30]Tabla probabilidad'!$B$6,IF(Z56&lt;=60%,'[30]Tabla probabilidad'!$B$7,IF(Z56&lt;=80%,'[30]Tabla probabilidad'!$B$8,IF(Z56&lt;=100%,'[30]Tabla probabilidad'!$B$9)))))</f>
        <v>0</v>
      </c>
      <c r="Z56" s="14" t="b">
        <f>IF(R56="Preventivo",(J55-(J55*T56)),IF(R56="Detectivo",(J55-(J55*T56)),IF(R56="Correctivo",(J55))))</f>
        <v>0</v>
      </c>
      <c r="AA56" s="192"/>
      <c r="AB56" s="192"/>
      <c r="AC56" s="14" t="b">
        <f t="shared" si="1"/>
        <v>0</v>
      </c>
      <c r="AD56" s="14" t="b">
        <f t="shared" ref="AD56:AD59" si="21">IF(Q56="Probabilidad",(($M$55-0)),IF(Q56="Impacto",($M$55-($M$55*T56))))</f>
        <v>0</v>
      </c>
      <c r="AE56" s="192"/>
      <c r="AF56" s="192"/>
      <c r="AG56" s="201"/>
      <c r="AH56" s="186"/>
      <c r="AI56" s="212"/>
      <c r="AJ56" s="212"/>
      <c r="AK56" s="212"/>
      <c r="AL56" s="212"/>
      <c r="AM56" s="212"/>
      <c r="AN56" s="212"/>
    </row>
    <row r="57" spans="1:40">
      <c r="A57" s="186"/>
      <c r="B57" s="201"/>
      <c r="C57" s="186"/>
      <c r="D57" s="190"/>
      <c r="E57" s="186"/>
      <c r="F57" s="186"/>
      <c r="G57" s="186"/>
      <c r="H57" s="186"/>
      <c r="I57" s="194"/>
      <c r="J57" s="195"/>
      <c r="K57" s="186"/>
      <c r="L57" s="196"/>
      <c r="M57" s="196"/>
      <c r="N57" s="186"/>
      <c r="O57" s="12">
        <v>3</v>
      </c>
      <c r="P57" s="25"/>
      <c r="Q57" s="12" t="b">
        <f t="shared" si="13"/>
        <v>0</v>
      </c>
      <c r="R57" s="12"/>
      <c r="S57" s="12"/>
      <c r="T57" s="14" t="e">
        <f>VLOOKUP(R57&amp;S57,[30]Hoja1!$Q$4:$R$9,2,0)</f>
        <v>#N/A</v>
      </c>
      <c r="U57" s="12"/>
      <c r="V57" s="12"/>
      <c r="W57" s="12"/>
      <c r="X57" s="14" t="b">
        <f t="shared" si="20"/>
        <v>0</v>
      </c>
      <c r="Y57" s="14" t="b">
        <f>IF(Z57&lt;=20%,'[30]Tabla probabilidad'!$B$5,IF(Z57&lt;=40%,'[30]Tabla probabilidad'!$B$6,IF(Z57&lt;=60%,'[30]Tabla probabilidad'!$B$7,IF(Z57&lt;=80%,'[30]Tabla probabilidad'!$B$8,IF(Z57&lt;=100%,'[30]Tabla probabilidad'!$B$9)))))</f>
        <v>0</v>
      </c>
      <c r="Z57" s="14" t="b">
        <f>IF(R57="Preventivo",(J55-(J55*T57)),IF(R57="Detectivo",(J55-(J55*T57)),IF(R57="Correctivo",(J55))))</f>
        <v>0</v>
      </c>
      <c r="AA57" s="192"/>
      <c r="AB57" s="192"/>
      <c r="AC57" s="14" t="b">
        <f t="shared" si="1"/>
        <v>0</v>
      </c>
      <c r="AD57" s="14" t="b">
        <f t="shared" si="21"/>
        <v>0</v>
      </c>
      <c r="AE57" s="192"/>
      <c r="AF57" s="192"/>
      <c r="AG57" s="201"/>
      <c r="AH57" s="186"/>
      <c r="AI57" s="212"/>
      <c r="AJ57" s="212"/>
      <c r="AK57" s="212"/>
      <c r="AL57" s="212"/>
      <c r="AM57" s="212"/>
      <c r="AN57" s="212"/>
    </row>
    <row r="58" spans="1:40">
      <c r="A58" s="186"/>
      <c r="B58" s="201"/>
      <c r="C58" s="186"/>
      <c r="D58" s="190"/>
      <c r="E58" s="186"/>
      <c r="F58" s="186"/>
      <c r="G58" s="186"/>
      <c r="H58" s="186"/>
      <c r="I58" s="194"/>
      <c r="J58" s="195"/>
      <c r="K58" s="186"/>
      <c r="L58" s="196"/>
      <c r="M58" s="196"/>
      <c r="N58" s="186"/>
      <c r="O58" s="12">
        <v>4</v>
      </c>
      <c r="P58" s="26"/>
      <c r="Q58" s="12" t="b">
        <f t="shared" si="13"/>
        <v>0</v>
      </c>
      <c r="R58" s="12"/>
      <c r="S58" s="12"/>
      <c r="T58" s="14" t="e">
        <f>VLOOKUP(R58&amp;S58,[30]Hoja1!$Q$4:$R$9,2,0)</f>
        <v>#N/A</v>
      </c>
      <c r="U58" s="12"/>
      <c r="V58" s="12"/>
      <c r="W58" s="12"/>
      <c r="X58" s="14" t="b">
        <f t="shared" si="20"/>
        <v>0</v>
      </c>
      <c r="Y58" s="14" t="b">
        <f>IF(Z58&lt;=20%,'[30]Tabla probabilidad'!$B$5,IF(Z58&lt;=40%,'[30]Tabla probabilidad'!$B$6,IF(Z58&lt;=60%,'[30]Tabla probabilidad'!$B$7,IF(Z58&lt;=80%,'[30]Tabla probabilidad'!$B$8,IF(Z58&lt;=100%,'[30]Tabla probabilidad'!$B$9)))))</f>
        <v>0</v>
      </c>
      <c r="Z58" s="14" t="b">
        <f>IF(R58="Preventivo",(J55-(J55*T58)),IF(R58="Detectivo",(J55-(J55*T58)),IF(R58="Correctivo",(J55))))</f>
        <v>0</v>
      </c>
      <c r="AA58" s="192"/>
      <c r="AB58" s="192"/>
      <c r="AC58" s="14" t="b">
        <f t="shared" si="1"/>
        <v>0</v>
      </c>
      <c r="AD58" s="14" t="b">
        <f t="shared" si="21"/>
        <v>0</v>
      </c>
      <c r="AE58" s="192"/>
      <c r="AF58" s="192"/>
      <c r="AG58" s="201"/>
      <c r="AH58" s="186"/>
      <c r="AI58" s="212"/>
      <c r="AJ58" s="212"/>
      <c r="AK58" s="212"/>
      <c r="AL58" s="212"/>
      <c r="AM58" s="212"/>
      <c r="AN58" s="212"/>
    </row>
    <row r="59" spans="1:40" ht="20.25" customHeight="1">
      <c r="A59" s="186"/>
      <c r="B59" s="202"/>
      <c r="C59" s="186"/>
      <c r="D59" s="190"/>
      <c r="E59" s="186"/>
      <c r="F59" s="186"/>
      <c r="G59" s="186"/>
      <c r="H59" s="186"/>
      <c r="I59" s="194"/>
      <c r="J59" s="195"/>
      <c r="K59" s="186"/>
      <c r="L59" s="196"/>
      <c r="M59" s="196"/>
      <c r="N59" s="186"/>
      <c r="O59" s="12">
        <v>5</v>
      </c>
      <c r="P59" s="27"/>
      <c r="Q59" s="12" t="b">
        <f t="shared" si="13"/>
        <v>0</v>
      </c>
      <c r="R59" s="12"/>
      <c r="S59" s="12"/>
      <c r="T59" s="14" t="e">
        <f>VLOOKUP(R59&amp;S59,[30]Hoja1!$Q$4:$R$9,2,0)</f>
        <v>#N/A</v>
      </c>
      <c r="U59" s="12"/>
      <c r="V59" s="12"/>
      <c r="W59" s="12"/>
      <c r="X59" s="14" t="b">
        <f t="shared" si="20"/>
        <v>0</v>
      </c>
      <c r="Y59" s="14" t="b">
        <f>IF(Z59&lt;=20%,'[30]Tabla probabilidad'!$B$5,IF(Z59&lt;=40%,'[30]Tabla probabilidad'!$B$6,IF(Z59&lt;=60%,'[30]Tabla probabilidad'!$B$7,IF(Z59&lt;=80%,'[30]Tabla probabilidad'!$B$8,IF(Z59&lt;=100%,'[30]Tabla probabilidad'!$B$9)))))</f>
        <v>0</v>
      </c>
      <c r="Z59" s="14" t="b">
        <f>IF(R59="Preventivo",(J55-(J55*T59)),IF(R59="Detectivo",(J55-(J55*T59)),IF(R59="Correctivo",(J55))))</f>
        <v>0</v>
      </c>
      <c r="AA59" s="193"/>
      <c r="AB59" s="193"/>
      <c r="AC59" s="14" t="b">
        <f t="shared" si="1"/>
        <v>0</v>
      </c>
      <c r="AD59" s="14" t="b">
        <f t="shared" si="21"/>
        <v>0</v>
      </c>
      <c r="AE59" s="193"/>
      <c r="AF59" s="193"/>
      <c r="AG59" s="202"/>
      <c r="AH59" s="186"/>
      <c r="AI59" s="213"/>
      <c r="AJ59" s="213"/>
      <c r="AK59" s="213"/>
      <c r="AL59" s="213"/>
      <c r="AM59" s="213"/>
      <c r="AN59" s="213"/>
    </row>
  </sheetData>
  <mergeCells count="306">
    <mergeCell ref="A55:A59"/>
    <mergeCell ref="B55:B59"/>
    <mergeCell ref="C55:C59"/>
    <mergeCell ref="D55:D59"/>
    <mergeCell ref="E55:E59"/>
    <mergeCell ref="F55:F59"/>
    <mergeCell ref="G55:G59"/>
    <mergeCell ref="H55:H59"/>
    <mergeCell ref="AG50:AG54"/>
    <mergeCell ref="M50:M54"/>
    <mergeCell ref="N50:N54"/>
    <mergeCell ref="AA55:AA59"/>
    <mergeCell ref="AB55:AB59"/>
    <mergeCell ref="AE55:AE59"/>
    <mergeCell ref="AF55:AF59"/>
    <mergeCell ref="AG55:AG59"/>
    <mergeCell ref="L50:L54"/>
    <mergeCell ref="I55:I59"/>
    <mergeCell ref="J55:J59"/>
    <mergeCell ref="K55:K59"/>
    <mergeCell ref="L55:L59"/>
    <mergeCell ref="M55:M59"/>
    <mergeCell ref="N55:N59"/>
    <mergeCell ref="A50:A54"/>
    <mergeCell ref="AM50:AM54"/>
    <mergeCell ref="AN50:AN54"/>
    <mergeCell ref="AH50:AH54"/>
    <mergeCell ref="AI50:AI54"/>
    <mergeCell ref="AJ50:AJ54"/>
    <mergeCell ref="AK50:AK54"/>
    <mergeCell ref="AL50:AL54"/>
    <mergeCell ref="AI55:AI59"/>
    <mergeCell ref="AJ55:AJ59"/>
    <mergeCell ref="AK55:AK59"/>
    <mergeCell ref="AL55:AL59"/>
    <mergeCell ref="AM55:AM59"/>
    <mergeCell ref="AN55:AN59"/>
    <mergeCell ref="AH55:AH59"/>
    <mergeCell ref="B50:B54"/>
    <mergeCell ref="C50:C54"/>
    <mergeCell ref="D50:D54"/>
    <mergeCell ref="E50:E54"/>
    <mergeCell ref="F50:F54"/>
    <mergeCell ref="AI45:AI49"/>
    <mergeCell ref="AJ45:AJ49"/>
    <mergeCell ref="AK45:AK49"/>
    <mergeCell ref="I45:I49"/>
    <mergeCell ref="J45:J49"/>
    <mergeCell ref="K45:K49"/>
    <mergeCell ref="L45:L49"/>
    <mergeCell ref="M45:M49"/>
    <mergeCell ref="N45:N49"/>
    <mergeCell ref="AA50:AA54"/>
    <mergeCell ref="AB50:AB54"/>
    <mergeCell ref="AE50:AE54"/>
    <mergeCell ref="AF50:AF54"/>
    <mergeCell ref="G50:G54"/>
    <mergeCell ref="H50:H54"/>
    <mergeCell ref="I50:I54"/>
    <mergeCell ref="J50:J54"/>
    <mergeCell ref="K50:K54"/>
    <mergeCell ref="AL45:AL49"/>
    <mergeCell ref="AM45:AM49"/>
    <mergeCell ref="AN45:AN49"/>
    <mergeCell ref="AA45:AA49"/>
    <mergeCell ref="AB45:AB49"/>
    <mergeCell ref="AE45:AE49"/>
    <mergeCell ref="AF45:AF49"/>
    <mergeCell ref="AG45:AG49"/>
    <mergeCell ref="AH45:AH49"/>
    <mergeCell ref="AM40:AM44"/>
    <mergeCell ref="AN40:AN44"/>
    <mergeCell ref="A45:A49"/>
    <mergeCell ref="B45:B49"/>
    <mergeCell ref="C45:C49"/>
    <mergeCell ref="D45:D49"/>
    <mergeCell ref="E45:E49"/>
    <mergeCell ref="F45:F49"/>
    <mergeCell ref="G45:G49"/>
    <mergeCell ref="H45:H49"/>
    <mergeCell ref="AG40:AG44"/>
    <mergeCell ref="AH40:AH44"/>
    <mergeCell ref="AI40:AI44"/>
    <mergeCell ref="AJ40:AJ44"/>
    <mergeCell ref="AK40:AK44"/>
    <mergeCell ref="AL40:AL44"/>
    <mergeCell ref="M40:M44"/>
    <mergeCell ref="N40:N44"/>
    <mergeCell ref="AA40:AA44"/>
    <mergeCell ref="AB40:AB44"/>
    <mergeCell ref="AE40:AE44"/>
    <mergeCell ref="AF40:AF44"/>
    <mergeCell ref="G40:G44"/>
    <mergeCell ref="H40:H44"/>
    <mergeCell ref="I40:I44"/>
    <mergeCell ref="J40:J44"/>
    <mergeCell ref="K40:K44"/>
    <mergeCell ref="L40:L44"/>
    <mergeCell ref="A40:A44"/>
    <mergeCell ref="B40:B44"/>
    <mergeCell ref="C40:C44"/>
    <mergeCell ref="D40:D44"/>
    <mergeCell ref="E40:E44"/>
    <mergeCell ref="F40:F44"/>
    <mergeCell ref="A35:A39"/>
    <mergeCell ref="B35:B39"/>
    <mergeCell ref="C35:C39"/>
    <mergeCell ref="D35:D39"/>
    <mergeCell ref="E35:E39"/>
    <mergeCell ref="F35:F39"/>
    <mergeCell ref="G35:G39"/>
    <mergeCell ref="H35:H39"/>
    <mergeCell ref="AG30:AG34"/>
    <mergeCell ref="M30:M34"/>
    <mergeCell ref="N30:N34"/>
    <mergeCell ref="AA35:AA39"/>
    <mergeCell ref="AB35:AB39"/>
    <mergeCell ref="AE35:AE39"/>
    <mergeCell ref="AF35:AF39"/>
    <mergeCell ref="AG35:AG39"/>
    <mergeCell ref="L30:L34"/>
    <mergeCell ref="I35:I39"/>
    <mergeCell ref="J35:J39"/>
    <mergeCell ref="K35:K39"/>
    <mergeCell ref="L35:L39"/>
    <mergeCell ref="M35:M39"/>
    <mergeCell ref="N35:N39"/>
    <mergeCell ref="A30:A34"/>
    <mergeCell ref="AM30:AM34"/>
    <mergeCell ref="AN30:AN34"/>
    <mergeCell ref="AH30:AH34"/>
    <mergeCell ref="AI30:AI34"/>
    <mergeCell ref="AJ30:AJ34"/>
    <mergeCell ref="AK30:AK34"/>
    <mergeCell ref="AL30:AL34"/>
    <mergeCell ref="AI35:AI39"/>
    <mergeCell ref="AJ35:AJ39"/>
    <mergeCell ref="AK35:AK39"/>
    <mergeCell ref="AL35:AL39"/>
    <mergeCell ref="AM35:AM39"/>
    <mergeCell ref="AN35:AN39"/>
    <mergeCell ref="AH35:AH39"/>
    <mergeCell ref="B30:B34"/>
    <mergeCell ref="C30:C34"/>
    <mergeCell ref="D30:D34"/>
    <mergeCell ref="E30:E34"/>
    <mergeCell ref="F30:F34"/>
    <mergeCell ref="AI25:AI29"/>
    <mergeCell ref="AJ25:AJ29"/>
    <mergeCell ref="AK25:AK29"/>
    <mergeCell ref="I25:I29"/>
    <mergeCell ref="J25:J29"/>
    <mergeCell ref="K25:K29"/>
    <mergeCell ref="L25:L29"/>
    <mergeCell ref="M25:M29"/>
    <mergeCell ref="N25:N29"/>
    <mergeCell ref="AA30:AA34"/>
    <mergeCell ref="AB30:AB34"/>
    <mergeCell ref="AE30:AE34"/>
    <mergeCell ref="AF30:AF34"/>
    <mergeCell ref="G30:G34"/>
    <mergeCell ref="H30:H34"/>
    <mergeCell ref="I30:I34"/>
    <mergeCell ref="J30:J34"/>
    <mergeCell ref="K30:K34"/>
    <mergeCell ref="AL25:AL29"/>
    <mergeCell ref="AM25:AM29"/>
    <mergeCell ref="AN25:AN29"/>
    <mergeCell ref="AA25:AA29"/>
    <mergeCell ref="AB25:AB29"/>
    <mergeCell ref="AE25:AE29"/>
    <mergeCell ref="AF25:AF29"/>
    <mergeCell ref="AG25:AG29"/>
    <mergeCell ref="AH25:AH29"/>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A20:AA24"/>
    <mergeCell ref="AB20:AB24"/>
    <mergeCell ref="AE20:AE24"/>
    <mergeCell ref="AF20:AF24"/>
    <mergeCell ref="G20:G24"/>
    <mergeCell ref="H20:H24"/>
    <mergeCell ref="I20:I24"/>
    <mergeCell ref="J20:J24"/>
    <mergeCell ref="K20:K24"/>
    <mergeCell ref="L20:L24"/>
    <mergeCell ref="A20:A24"/>
    <mergeCell ref="B20:B24"/>
    <mergeCell ref="C20:C24"/>
    <mergeCell ref="D20:D24"/>
    <mergeCell ref="E20:E24"/>
    <mergeCell ref="F20:F24"/>
    <mergeCell ref="AI15:AI19"/>
    <mergeCell ref="AJ15:AJ19"/>
    <mergeCell ref="AK15:AK19"/>
    <mergeCell ref="AL15:AL19"/>
    <mergeCell ref="AM15:AM19"/>
    <mergeCell ref="AN15:AN19"/>
    <mergeCell ref="AA15:AA19"/>
    <mergeCell ref="AB15:AB19"/>
    <mergeCell ref="AE15:AE19"/>
    <mergeCell ref="AF15:AF19"/>
    <mergeCell ref="AG15:AG19"/>
    <mergeCell ref="AH15:AH19"/>
    <mergeCell ref="I15:I19"/>
    <mergeCell ref="J15:J19"/>
    <mergeCell ref="K15:K19"/>
    <mergeCell ref="L15:L19"/>
    <mergeCell ref="M15:M19"/>
    <mergeCell ref="N15:N19"/>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I10:I14"/>
    <mergeCell ref="J10:J14"/>
    <mergeCell ref="K10:K14"/>
    <mergeCell ref="L10:L14"/>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A8:A9"/>
    <mergeCell ref="B8:B9"/>
    <mergeCell ref="C8:C9"/>
    <mergeCell ref="D8:D9"/>
    <mergeCell ref="E8:E9"/>
    <mergeCell ref="F8:F9"/>
    <mergeCell ref="G8:G9"/>
    <mergeCell ref="AL8:AL9"/>
    <mergeCell ref="AM8:AM9"/>
    <mergeCell ref="J8:J9"/>
    <mergeCell ref="K8:K9"/>
    <mergeCell ref="L8:L9"/>
    <mergeCell ref="M8:M9"/>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s>
  <conditionalFormatting sqref="I10">
    <cfRule type="containsText" dxfId="3051" priority="414" operator="containsText" text="Muy Baja">
      <formula>NOT(ISERROR(SEARCH("Muy Baja",I10)))</formula>
    </cfRule>
    <cfRule type="containsText" dxfId="3050" priority="415" operator="containsText" text="Baja">
      <formula>NOT(ISERROR(SEARCH("Baja",I10)))</formula>
    </cfRule>
    <cfRule type="containsText" dxfId="3049" priority="417" operator="containsText" text="Muy Alta">
      <formula>NOT(ISERROR(SEARCH("Muy Alta",I10)))</formula>
    </cfRule>
    <cfRule type="containsText" dxfId="3048" priority="418" operator="containsText" text="Alta">
      <formula>NOT(ISERROR(SEARCH("Alta",I10)))</formula>
    </cfRule>
    <cfRule type="containsText" dxfId="3047" priority="419" operator="containsText" text="Media">
      <formula>NOT(ISERROR(SEARCH("Media",I10)))</formula>
    </cfRule>
    <cfRule type="containsText" dxfId="3046" priority="420" operator="containsText" text="Media">
      <formula>NOT(ISERROR(SEARCH("Media",I10)))</formula>
    </cfRule>
    <cfRule type="containsText" dxfId="3045" priority="421" operator="containsText" text="Media">
      <formula>NOT(ISERROR(SEARCH("Media",I10)))</formula>
    </cfRule>
    <cfRule type="containsText" dxfId="3044" priority="422" operator="containsText" text="Muy Baja">
      <formula>NOT(ISERROR(SEARCH("Muy Baja",I10)))</formula>
    </cfRule>
    <cfRule type="containsText" dxfId="3043" priority="423" operator="containsText" text="Baja">
      <formula>NOT(ISERROR(SEARCH("Baja",I10)))</formula>
    </cfRule>
    <cfRule type="containsText" dxfId="3042" priority="424" operator="containsText" text="Muy Baja">
      <formula>NOT(ISERROR(SEARCH("Muy Baja",I10)))</formula>
    </cfRule>
    <cfRule type="containsText" dxfId="3041" priority="425" operator="containsText" text="Muy Baja">
      <formula>NOT(ISERROR(SEARCH("Muy Baja",I10)))</formula>
    </cfRule>
    <cfRule type="containsText" dxfId="3040" priority="426" operator="containsText" text="Muy Baja">
      <formula>NOT(ISERROR(SEARCH("Muy Baja",I10)))</formula>
    </cfRule>
    <cfRule type="containsText" dxfId="3039" priority="427" operator="containsText" text="Muy Baja'Tabla probabilidad'!">
      <formula>NOT(ISERROR(SEARCH("Muy Baja'Tabla probabilidad'!",I10)))</formula>
    </cfRule>
    <cfRule type="containsText" dxfId="3038" priority="428" operator="containsText" text="Muy bajo">
      <formula>NOT(ISERROR(SEARCH("Muy bajo",I10)))</formula>
    </cfRule>
    <cfRule type="containsText" dxfId="3037" priority="429" operator="containsText" text="Alta">
      <formula>NOT(ISERROR(SEARCH("Alta",I10)))</formula>
    </cfRule>
    <cfRule type="containsText" dxfId="3036" priority="430" operator="containsText" text="Media">
      <formula>NOT(ISERROR(SEARCH("Media",I10)))</formula>
    </cfRule>
    <cfRule type="containsText" dxfId="3035" priority="431" operator="containsText" text="Baja">
      <formula>NOT(ISERROR(SEARCH("Baja",I10)))</formula>
    </cfRule>
    <cfRule type="containsText" dxfId="3034" priority="432" operator="containsText" text="Muy baja">
      <formula>NOT(ISERROR(SEARCH("Muy baja",I10)))</formula>
    </cfRule>
    <cfRule type="cellIs" dxfId="3033" priority="435" operator="between">
      <formula>1</formula>
      <formula>2</formula>
    </cfRule>
    <cfRule type="cellIs" dxfId="3032" priority="436" operator="between">
      <formula>0</formula>
      <formula>2</formula>
    </cfRule>
  </conditionalFormatting>
  <conditionalFormatting sqref="I10">
    <cfRule type="containsText" dxfId="3031" priority="416" operator="containsText" text="Muy Alta">
      <formula>NOT(ISERROR(SEARCH("Muy Alta",I10)))</formula>
    </cfRule>
  </conditionalFormatting>
  <conditionalFormatting sqref="L10 L15 L20 L25 L30 L35 L40 L45 L50 L55">
    <cfRule type="containsText" dxfId="3030" priority="408" operator="containsText" text="Catastrófico">
      <formula>NOT(ISERROR(SEARCH("Catastrófico",L10)))</formula>
    </cfRule>
    <cfRule type="containsText" dxfId="3029" priority="409" operator="containsText" text="Mayor">
      <formula>NOT(ISERROR(SEARCH("Mayor",L10)))</formula>
    </cfRule>
    <cfRule type="containsText" dxfId="3028" priority="410" operator="containsText" text="Alta">
      <formula>NOT(ISERROR(SEARCH("Alta",L10)))</formula>
    </cfRule>
    <cfRule type="containsText" dxfId="3027" priority="411" operator="containsText" text="Moderado">
      <formula>NOT(ISERROR(SEARCH("Moderado",L10)))</formula>
    </cfRule>
    <cfRule type="containsText" dxfId="3026" priority="412" operator="containsText" text="Menor">
      <formula>NOT(ISERROR(SEARCH("Menor",L10)))</formula>
    </cfRule>
    <cfRule type="containsText" dxfId="3025" priority="413" operator="containsText" text="Leve">
      <formula>NOT(ISERROR(SEARCH("Leve",L10)))</formula>
    </cfRule>
  </conditionalFormatting>
  <conditionalFormatting sqref="N10 N15 N20 N25">
    <cfRule type="containsText" dxfId="3024" priority="403" operator="containsText" text="Extremo">
      <formula>NOT(ISERROR(SEARCH("Extremo",N10)))</formula>
    </cfRule>
    <cfRule type="containsText" dxfId="3023" priority="404" operator="containsText" text="Alto">
      <formula>NOT(ISERROR(SEARCH("Alto",N10)))</formula>
    </cfRule>
    <cfRule type="containsText" dxfId="3022" priority="405" operator="containsText" text="Bajo">
      <formula>NOT(ISERROR(SEARCH("Bajo",N10)))</formula>
    </cfRule>
    <cfRule type="containsText" dxfId="3021" priority="406" operator="containsText" text="Moderado">
      <formula>NOT(ISERROR(SEARCH("Moderado",N10)))</formula>
    </cfRule>
    <cfRule type="containsText" dxfId="3020" priority="407" operator="containsText" text="Extremo">
      <formula>NOT(ISERROR(SEARCH("Extremo",N10)))</formula>
    </cfRule>
  </conditionalFormatting>
  <conditionalFormatting sqref="M10 M15 M20 M25 M30 M35 M40 M45 M50 M55">
    <cfRule type="containsText" dxfId="3019" priority="397" operator="containsText" text="Catastrófico">
      <formula>NOT(ISERROR(SEARCH("Catastrófico",M10)))</formula>
    </cfRule>
    <cfRule type="containsText" dxfId="3018" priority="398" operator="containsText" text="Mayor">
      <formula>NOT(ISERROR(SEARCH("Mayor",M10)))</formula>
    </cfRule>
    <cfRule type="containsText" dxfId="3017" priority="399" operator="containsText" text="Alta">
      <formula>NOT(ISERROR(SEARCH("Alta",M10)))</formula>
    </cfRule>
    <cfRule type="containsText" dxfId="3016" priority="400" operator="containsText" text="Moderado">
      <formula>NOT(ISERROR(SEARCH("Moderado",M10)))</formula>
    </cfRule>
    <cfRule type="containsText" dxfId="3015" priority="401" operator="containsText" text="Menor">
      <formula>NOT(ISERROR(SEARCH("Menor",M10)))</formula>
    </cfRule>
    <cfRule type="containsText" dxfId="3014" priority="402" operator="containsText" text="Leve">
      <formula>NOT(ISERROR(SEARCH("Leve",M10)))</formula>
    </cfRule>
  </conditionalFormatting>
  <conditionalFormatting sqref="Y10:Y14">
    <cfRule type="containsText" dxfId="3013" priority="391" operator="containsText" text="Muy Alta">
      <formula>NOT(ISERROR(SEARCH("Muy Alta",Y10)))</formula>
    </cfRule>
    <cfRule type="containsText" dxfId="3012" priority="392" operator="containsText" text="Alta">
      <formula>NOT(ISERROR(SEARCH("Alta",Y10)))</formula>
    </cfRule>
    <cfRule type="containsText" dxfId="3011" priority="393" operator="containsText" text="Media">
      <formula>NOT(ISERROR(SEARCH("Media",Y10)))</formula>
    </cfRule>
    <cfRule type="containsText" dxfId="3010" priority="394" operator="containsText" text="Muy Baja">
      <formula>NOT(ISERROR(SEARCH("Muy Baja",Y10)))</formula>
    </cfRule>
    <cfRule type="containsText" dxfId="3009" priority="395" operator="containsText" text="Baja">
      <formula>NOT(ISERROR(SEARCH("Baja",Y10)))</formula>
    </cfRule>
    <cfRule type="containsText" dxfId="3008" priority="396" operator="containsText" text="Muy Baja">
      <formula>NOT(ISERROR(SEARCH("Muy Baja",Y10)))</formula>
    </cfRule>
  </conditionalFormatting>
  <conditionalFormatting sqref="AC10:AC14">
    <cfRule type="containsText" dxfId="3007" priority="386" operator="containsText" text="Catastrófico">
      <formula>NOT(ISERROR(SEARCH("Catastrófico",AC10)))</formula>
    </cfRule>
    <cfRule type="containsText" dxfId="3006" priority="387" operator="containsText" text="Mayor">
      <formula>NOT(ISERROR(SEARCH("Mayor",AC10)))</formula>
    </cfRule>
    <cfRule type="containsText" dxfId="3005" priority="388" operator="containsText" text="Moderado">
      <formula>NOT(ISERROR(SEARCH("Moderado",AC10)))</formula>
    </cfRule>
    <cfRule type="containsText" dxfId="3004" priority="389" operator="containsText" text="Menor">
      <formula>NOT(ISERROR(SEARCH("Menor",AC10)))</formula>
    </cfRule>
    <cfRule type="containsText" dxfId="3003" priority="390" operator="containsText" text="Leve">
      <formula>NOT(ISERROR(SEARCH("Leve",AC10)))</formula>
    </cfRule>
  </conditionalFormatting>
  <conditionalFormatting sqref="AG10">
    <cfRule type="containsText" dxfId="3002" priority="377" operator="containsText" text="Extremo">
      <formula>NOT(ISERROR(SEARCH("Extremo",AG10)))</formula>
    </cfRule>
    <cfRule type="containsText" dxfId="3001" priority="378" operator="containsText" text="Alto">
      <formula>NOT(ISERROR(SEARCH("Alto",AG10)))</formula>
    </cfRule>
    <cfRule type="containsText" dxfId="3000" priority="379" operator="containsText" text="Moderado">
      <formula>NOT(ISERROR(SEARCH("Moderado",AG10)))</formula>
    </cfRule>
    <cfRule type="containsText" dxfId="2999" priority="380" operator="containsText" text="Menor">
      <formula>NOT(ISERROR(SEARCH("Menor",AG10)))</formula>
    </cfRule>
    <cfRule type="containsText" dxfId="2998" priority="381" operator="containsText" text="Bajo">
      <formula>NOT(ISERROR(SEARCH("Bajo",AG10)))</formula>
    </cfRule>
    <cfRule type="containsText" dxfId="2997" priority="382" operator="containsText" text="Moderado">
      <formula>NOT(ISERROR(SEARCH("Moderado",AG10)))</formula>
    </cfRule>
    <cfRule type="containsText" dxfId="2996" priority="383" operator="containsText" text="Extremo">
      <formula>NOT(ISERROR(SEARCH("Extremo",AG10)))</formula>
    </cfRule>
    <cfRule type="containsText" dxfId="2995" priority="384" operator="containsText" text="Baja">
      <formula>NOT(ISERROR(SEARCH("Baja",AG10)))</formula>
    </cfRule>
    <cfRule type="containsText" dxfId="2994" priority="385" operator="containsText" text="Alto">
      <formula>NOT(ISERROR(SEARCH("Alto",AG10)))</formula>
    </cfRule>
  </conditionalFormatting>
  <conditionalFormatting sqref="AA10:AA59">
    <cfRule type="containsText" dxfId="2993" priority="1" operator="containsText" text="Muy Baja">
      <formula>NOT(ISERROR(SEARCH("Muy Baja",AA10)))</formula>
    </cfRule>
    <cfRule type="containsText" dxfId="2992" priority="372" operator="containsText" text="Muy Alta">
      <formula>NOT(ISERROR(SEARCH("Muy Alta",AA10)))</formula>
    </cfRule>
    <cfRule type="containsText" dxfId="2991" priority="373" operator="containsText" text="Alta">
      <formula>NOT(ISERROR(SEARCH("Alta",AA10)))</formula>
    </cfRule>
    <cfRule type="containsText" dxfId="2990" priority="374" operator="containsText" text="Media">
      <formula>NOT(ISERROR(SEARCH("Media",AA10)))</formula>
    </cfRule>
    <cfRule type="containsText" dxfId="2989" priority="375" operator="containsText" text="Baja">
      <formula>NOT(ISERROR(SEARCH("Baja",AA10)))</formula>
    </cfRule>
    <cfRule type="containsText" dxfId="2988" priority="376" operator="containsText" text="Muy Baja">
      <formula>NOT(ISERROR(SEARCH("Muy Baja",AA10)))</formula>
    </cfRule>
  </conditionalFormatting>
  <conditionalFormatting sqref="AE10:AE14">
    <cfRule type="containsText" dxfId="2987" priority="367" operator="containsText" text="Catastrófico">
      <formula>NOT(ISERROR(SEARCH("Catastrófico",AE10)))</formula>
    </cfRule>
    <cfRule type="containsText" dxfId="2986" priority="368" operator="containsText" text="Moderado">
      <formula>NOT(ISERROR(SEARCH("Moderado",AE10)))</formula>
    </cfRule>
    <cfRule type="containsText" dxfId="2985" priority="369" operator="containsText" text="Menor">
      <formula>NOT(ISERROR(SEARCH("Menor",AE10)))</formula>
    </cfRule>
    <cfRule type="containsText" dxfId="2984" priority="370" operator="containsText" text="Leve">
      <formula>NOT(ISERROR(SEARCH("Leve",AE10)))</formula>
    </cfRule>
    <cfRule type="containsText" dxfId="2983" priority="371" operator="containsText" text="Mayor">
      <formula>NOT(ISERROR(SEARCH("Mayor",AE10)))</formula>
    </cfRule>
  </conditionalFormatting>
  <conditionalFormatting sqref="I15 I20 I25">
    <cfRule type="containsText" dxfId="2982" priority="344" operator="containsText" text="Muy Baja">
      <formula>NOT(ISERROR(SEARCH("Muy Baja",I15)))</formula>
    </cfRule>
    <cfRule type="containsText" dxfId="2981" priority="345" operator="containsText" text="Baja">
      <formula>NOT(ISERROR(SEARCH("Baja",I15)))</formula>
    </cfRule>
    <cfRule type="containsText" dxfId="2980" priority="347" operator="containsText" text="Muy Alta">
      <formula>NOT(ISERROR(SEARCH("Muy Alta",I15)))</formula>
    </cfRule>
    <cfRule type="containsText" dxfId="2979" priority="348" operator="containsText" text="Alta">
      <formula>NOT(ISERROR(SEARCH("Alta",I15)))</formula>
    </cfRule>
    <cfRule type="containsText" dxfId="2978" priority="349" operator="containsText" text="Media">
      <formula>NOT(ISERROR(SEARCH("Media",I15)))</formula>
    </cfRule>
    <cfRule type="containsText" dxfId="2977" priority="350" operator="containsText" text="Media">
      <formula>NOT(ISERROR(SEARCH("Media",I15)))</formula>
    </cfRule>
    <cfRule type="containsText" dxfId="2976" priority="351" operator="containsText" text="Media">
      <formula>NOT(ISERROR(SEARCH("Media",I15)))</formula>
    </cfRule>
    <cfRule type="containsText" dxfId="2975" priority="352" operator="containsText" text="Muy Baja">
      <formula>NOT(ISERROR(SEARCH("Muy Baja",I15)))</formula>
    </cfRule>
    <cfRule type="containsText" dxfId="2974" priority="353" operator="containsText" text="Baja">
      <formula>NOT(ISERROR(SEARCH("Baja",I15)))</formula>
    </cfRule>
    <cfRule type="containsText" dxfId="2973" priority="354" operator="containsText" text="Muy Baja">
      <formula>NOT(ISERROR(SEARCH("Muy Baja",I15)))</formula>
    </cfRule>
    <cfRule type="containsText" dxfId="2972" priority="355" operator="containsText" text="Muy Baja">
      <formula>NOT(ISERROR(SEARCH("Muy Baja",I15)))</formula>
    </cfRule>
    <cfRule type="containsText" dxfId="2971" priority="356" operator="containsText" text="Muy Baja">
      <formula>NOT(ISERROR(SEARCH("Muy Baja",I15)))</formula>
    </cfRule>
    <cfRule type="containsText" dxfId="2970" priority="357" operator="containsText" text="Muy Baja'Tabla probabilidad'!">
      <formula>NOT(ISERROR(SEARCH("Muy Baja'Tabla probabilidad'!",I15)))</formula>
    </cfRule>
    <cfRule type="containsText" dxfId="2969" priority="358" operator="containsText" text="Muy bajo">
      <formula>NOT(ISERROR(SEARCH("Muy bajo",I15)))</formula>
    </cfRule>
    <cfRule type="containsText" dxfId="2968" priority="359" operator="containsText" text="Alta">
      <formula>NOT(ISERROR(SEARCH("Alta",I15)))</formula>
    </cfRule>
    <cfRule type="containsText" dxfId="2967" priority="360" operator="containsText" text="Media">
      <formula>NOT(ISERROR(SEARCH("Media",I15)))</formula>
    </cfRule>
    <cfRule type="containsText" dxfId="2966" priority="361" operator="containsText" text="Baja">
      <formula>NOT(ISERROR(SEARCH("Baja",I15)))</formula>
    </cfRule>
    <cfRule type="containsText" dxfId="2965" priority="362" operator="containsText" text="Muy baja">
      <formula>NOT(ISERROR(SEARCH("Muy baja",I15)))</formula>
    </cfRule>
    <cfRule type="cellIs" dxfId="2964" priority="365" operator="between">
      <formula>1</formula>
      <formula>2</formula>
    </cfRule>
    <cfRule type="cellIs" dxfId="2963" priority="366" operator="between">
      <formula>0</formula>
      <formula>2</formula>
    </cfRule>
  </conditionalFormatting>
  <conditionalFormatting sqref="I15 I20 I25">
    <cfRule type="containsText" dxfId="2962" priority="346" operator="containsText" text="Muy Alta">
      <formula>NOT(ISERROR(SEARCH("Muy Alta",I15)))</formula>
    </cfRule>
  </conditionalFormatting>
  <conditionalFormatting sqref="Y15:Y19">
    <cfRule type="containsText" dxfId="2961" priority="338" operator="containsText" text="Muy Alta">
      <formula>NOT(ISERROR(SEARCH("Muy Alta",Y15)))</formula>
    </cfRule>
    <cfRule type="containsText" dxfId="2960" priority="339" operator="containsText" text="Alta">
      <formula>NOT(ISERROR(SEARCH("Alta",Y15)))</formula>
    </cfRule>
    <cfRule type="containsText" dxfId="2959" priority="340" operator="containsText" text="Media">
      <formula>NOT(ISERROR(SEARCH("Media",Y15)))</formula>
    </cfRule>
    <cfRule type="containsText" dxfId="2958" priority="341" operator="containsText" text="Muy Baja">
      <formula>NOT(ISERROR(SEARCH("Muy Baja",Y15)))</formula>
    </cfRule>
    <cfRule type="containsText" dxfId="2957" priority="342" operator="containsText" text="Baja">
      <formula>NOT(ISERROR(SEARCH("Baja",Y15)))</formula>
    </cfRule>
    <cfRule type="containsText" dxfId="2956" priority="343" operator="containsText" text="Muy Baja">
      <formula>NOT(ISERROR(SEARCH("Muy Baja",Y15)))</formula>
    </cfRule>
  </conditionalFormatting>
  <conditionalFormatting sqref="AC15:AC19">
    <cfRule type="containsText" dxfId="2955" priority="333" operator="containsText" text="Catastrófico">
      <formula>NOT(ISERROR(SEARCH("Catastrófico",AC15)))</formula>
    </cfRule>
    <cfRule type="containsText" dxfId="2954" priority="334" operator="containsText" text="Mayor">
      <formula>NOT(ISERROR(SEARCH("Mayor",AC15)))</formula>
    </cfRule>
    <cfRule type="containsText" dxfId="2953" priority="335" operator="containsText" text="Moderado">
      <formula>NOT(ISERROR(SEARCH("Moderado",AC15)))</formula>
    </cfRule>
    <cfRule type="containsText" dxfId="2952" priority="336" operator="containsText" text="Menor">
      <formula>NOT(ISERROR(SEARCH("Menor",AC15)))</formula>
    </cfRule>
    <cfRule type="containsText" dxfId="2951" priority="337" operator="containsText" text="Leve">
      <formula>NOT(ISERROR(SEARCH("Leve",AC15)))</formula>
    </cfRule>
  </conditionalFormatting>
  <conditionalFormatting sqref="AG15">
    <cfRule type="containsText" dxfId="2950" priority="324" operator="containsText" text="Extremo">
      <formula>NOT(ISERROR(SEARCH("Extremo",AG15)))</formula>
    </cfRule>
    <cfRule type="containsText" dxfId="2949" priority="325" operator="containsText" text="Alto">
      <formula>NOT(ISERROR(SEARCH("Alto",AG15)))</formula>
    </cfRule>
    <cfRule type="containsText" dxfId="2948" priority="326" operator="containsText" text="Moderado">
      <formula>NOT(ISERROR(SEARCH("Moderado",AG15)))</formula>
    </cfRule>
    <cfRule type="containsText" dxfId="2947" priority="327" operator="containsText" text="Menor">
      <formula>NOT(ISERROR(SEARCH("Menor",AG15)))</formula>
    </cfRule>
    <cfRule type="containsText" dxfId="2946" priority="328" operator="containsText" text="Bajo">
      <formula>NOT(ISERROR(SEARCH("Bajo",AG15)))</formula>
    </cfRule>
    <cfRule type="containsText" dxfId="2945" priority="329" operator="containsText" text="Moderado">
      <formula>NOT(ISERROR(SEARCH("Moderado",AG15)))</formula>
    </cfRule>
    <cfRule type="containsText" dxfId="2944" priority="330" operator="containsText" text="Extremo">
      <formula>NOT(ISERROR(SEARCH("Extremo",AG15)))</formula>
    </cfRule>
    <cfRule type="containsText" dxfId="2943" priority="331" operator="containsText" text="Baja">
      <formula>NOT(ISERROR(SEARCH("Baja",AG15)))</formula>
    </cfRule>
    <cfRule type="containsText" dxfId="2942" priority="332" operator="containsText" text="Alto">
      <formula>NOT(ISERROR(SEARCH("Alto",AG15)))</formula>
    </cfRule>
  </conditionalFormatting>
  <conditionalFormatting sqref="AE15:AE19">
    <cfRule type="containsText" dxfId="2941" priority="319" operator="containsText" text="Catastrófico">
      <formula>NOT(ISERROR(SEARCH("Catastrófico",AE15)))</formula>
    </cfRule>
    <cfRule type="containsText" dxfId="2940" priority="320" operator="containsText" text="Moderado">
      <formula>NOT(ISERROR(SEARCH("Moderado",AE15)))</formula>
    </cfRule>
    <cfRule type="containsText" dxfId="2939" priority="321" operator="containsText" text="Menor">
      <formula>NOT(ISERROR(SEARCH("Menor",AE15)))</formula>
    </cfRule>
    <cfRule type="containsText" dxfId="2938" priority="322" operator="containsText" text="Leve">
      <formula>NOT(ISERROR(SEARCH("Leve",AE15)))</formula>
    </cfRule>
    <cfRule type="containsText" dxfId="2937" priority="323" operator="containsText" text="Mayor">
      <formula>NOT(ISERROR(SEARCH("Mayor",AE15)))</formula>
    </cfRule>
  </conditionalFormatting>
  <conditionalFormatting sqref="Y20:Y24">
    <cfRule type="containsText" dxfId="2936" priority="313" operator="containsText" text="Muy Alta">
      <formula>NOT(ISERROR(SEARCH("Muy Alta",Y20)))</formula>
    </cfRule>
    <cfRule type="containsText" dxfId="2935" priority="314" operator="containsText" text="Alta">
      <formula>NOT(ISERROR(SEARCH("Alta",Y20)))</formula>
    </cfRule>
    <cfRule type="containsText" dxfId="2934" priority="315" operator="containsText" text="Media">
      <formula>NOT(ISERROR(SEARCH("Media",Y20)))</formula>
    </cfRule>
    <cfRule type="containsText" dxfId="2933" priority="316" operator="containsText" text="Muy Baja">
      <formula>NOT(ISERROR(SEARCH("Muy Baja",Y20)))</formula>
    </cfRule>
    <cfRule type="containsText" dxfId="2932" priority="317" operator="containsText" text="Baja">
      <formula>NOT(ISERROR(SEARCH("Baja",Y20)))</formula>
    </cfRule>
    <cfRule type="containsText" dxfId="2931" priority="318" operator="containsText" text="Muy Baja">
      <formula>NOT(ISERROR(SEARCH("Muy Baja",Y20)))</formula>
    </cfRule>
  </conditionalFormatting>
  <conditionalFormatting sqref="AC20:AC24">
    <cfRule type="containsText" dxfId="2930" priority="308" operator="containsText" text="Catastrófico">
      <formula>NOT(ISERROR(SEARCH("Catastrófico",AC20)))</formula>
    </cfRule>
    <cfRule type="containsText" dxfId="2929" priority="309" operator="containsText" text="Mayor">
      <formula>NOT(ISERROR(SEARCH("Mayor",AC20)))</formula>
    </cfRule>
    <cfRule type="containsText" dxfId="2928" priority="310" operator="containsText" text="Moderado">
      <formula>NOT(ISERROR(SEARCH("Moderado",AC20)))</formula>
    </cfRule>
    <cfRule type="containsText" dxfId="2927" priority="311" operator="containsText" text="Menor">
      <formula>NOT(ISERROR(SEARCH("Menor",AC20)))</formula>
    </cfRule>
    <cfRule type="containsText" dxfId="2926" priority="312" operator="containsText" text="Leve">
      <formula>NOT(ISERROR(SEARCH("Leve",AC20)))</formula>
    </cfRule>
  </conditionalFormatting>
  <conditionalFormatting sqref="AG20">
    <cfRule type="containsText" dxfId="2925" priority="299" operator="containsText" text="Extremo">
      <formula>NOT(ISERROR(SEARCH("Extremo",AG20)))</formula>
    </cfRule>
    <cfRule type="containsText" dxfId="2924" priority="300" operator="containsText" text="Alto">
      <formula>NOT(ISERROR(SEARCH("Alto",AG20)))</formula>
    </cfRule>
    <cfRule type="containsText" dxfId="2923" priority="301" operator="containsText" text="Moderado">
      <formula>NOT(ISERROR(SEARCH("Moderado",AG20)))</formula>
    </cfRule>
    <cfRule type="containsText" dxfId="2922" priority="302" operator="containsText" text="Menor">
      <formula>NOT(ISERROR(SEARCH("Menor",AG20)))</formula>
    </cfRule>
    <cfRule type="containsText" dxfId="2921" priority="303" operator="containsText" text="Bajo">
      <formula>NOT(ISERROR(SEARCH("Bajo",AG20)))</formula>
    </cfRule>
    <cfRule type="containsText" dxfId="2920" priority="304" operator="containsText" text="Moderado">
      <formula>NOT(ISERROR(SEARCH("Moderado",AG20)))</formula>
    </cfRule>
    <cfRule type="containsText" dxfId="2919" priority="305" operator="containsText" text="Extremo">
      <formula>NOT(ISERROR(SEARCH("Extremo",AG20)))</formula>
    </cfRule>
    <cfRule type="containsText" dxfId="2918" priority="306" operator="containsText" text="Baja">
      <formula>NOT(ISERROR(SEARCH("Baja",AG20)))</formula>
    </cfRule>
    <cfRule type="containsText" dxfId="2917" priority="307" operator="containsText" text="Alto">
      <formula>NOT(ISERROR(SEARCH("Alto",AG20)))</formula>
    </cfRule>
  </conditionalFormatting>
  <conditionalFormatting sqref="AE20:AE24">
    <cfRule type="containsText" dxfId="2916" priority="294" operator="containsText" text="Catastrófico">
      <formula>NOT(ISERROR(SEARCH("Catastrófico",AE20)))</formula>
    </cfRule>
    <cfRule type="containsText" dxfId="2915" priority="295" operator="containsText" text="Moderado">
      <formula>NOT(ISERROR(SEARCH("Moderado",AE20)))</formula>
    </cfRule>
    <cfRule type="containsText" dxfId="2914" priority="296" operator="containsText" text="Menor">
      <formula>NOT(ISERROR(SEARCH("Menor",AE20)))</formula>
    </cfRule>
    <cfRule type="containsText" dxfId="2913" priority="297" operator="containsText" text="Leve">
      <formula>NOT(ISERROR(SEARCH("Leve",AE20)))</formula>
    </cfRule>
    <cfRule type="containsText" dxfId="2912" priority="298" operator="containsText" text="Mayor">
      <formula>NOT(ISERROR(SEARCH("Mayor",AE20)))</formula>
    </cfRule>
  </conditionalFormatting>
  <conditionalFormatting sqref="Y25:Y29">
    <cfRule type="containsText" dxfId="2911" priority="288" operator="containsText" text="Muy Alta">
      <formula>NOT(ISERROR(SEARCH("Muy Alta",Y25)))</formula>
    </cfRule>
    <cfRule type="containsText" dxfId="2910" priority="289" operator="containsText" text="Alta">
      <formula>NOT(ISERROR(SEARCH("Alta",Y25)))</formula>
    </cfRule>
    <cfRule type="containsText" dxfId="2909" priority="290" operator="containsText" text="Media">
      <formula>NOT(ISERROR(SEARCH("Media",Y25)))</formula>
    </cfRule>
    <cfRule type="containsText" dxfId="2908" priority="291" operator="containsText" text="Muy Baja">
      <formula>NOT(ISERROR(SEARCH("Muy Baja",Y25)))</formula>
    </cfRule>
    <cfRule type="containsText" dxfId="2907" priority="292" operator="containsText" text="Baja">
      <formula>NOT(ISERROR(SEARCH("Baja",Y25)))</formula>
    </cfRule>
    <cfRule type="containsText" dxfId="2906" priority="293" operator="containsText" text="Muy Baja">
      <formula>NOT(ISERROR(SEARCH("Muy Baja",Y25)))</formula>
    </cfRule>
  </conditionalFormatting>
  <conditionalFormatting sqref="AC25:AC29">
    <cfRule type="containsText" dxfId="2905" priority="283" operator="containsText" text="Catastrófico">
      <formula>NOT(ISERROR(SEARCH("Catastrófico",AC25)))</formula>
    </cfRule>
    <cfRule type="containsText" dxfId="2904" priority="284" operator="containsText" text="Mayor">
      <formula>NOT(ISERROR(SEARCH("Mayor",AC25)))</formula>
    </cfRule>
    <cfRule type="containsText" dxfId="2903" priority="285" operator="containsText" text="Moderado">
      <formula>NOT(ISERROR(SEARCH("Moderado",AC25)))</formula>
    </cfRule>
    <cfRule type="containsText" dxfId="2902" priority="286" operator="containsText" text="Menor">
      <formula>NOT(ISERROR(SEARCH("Menor",AC25)))</formula>
    </cfRule>
    <cfRule type="containsText" dxfId="2901" priority="287" operator="containsText" text="Leve">
      <formula>NOT(ISERROR(SEARCH("Leve",AC25)))</formula>
    </cfRule>
  </conditionalFormatting>
  <conditionalFormatting sqref="AG25">
    <cfRule type="containsText" dxfId="2900" priority="274" operator="containsText" text="Extremo">
      <formula>NOT(ISERROR(SEARCH("Extremo",AG25)))</formula>
    </cfRule>
    <cfRule type="containsText" dxfId="2899" priority="275" operator="containsText" text="Alto">
      <formula>NOT(ISERROR(SEARCH("Alto",AG25)))</formula>
    </cfRule>
    <cfRule type="containsText" dxfId="2898" priority="276" operator="containsText" text="Moderado">
      <formula>NOT(ISERROR(SEARCH("Moderado",AG25)))</formula>
    </cfRule>
    <cfRule type="containsText" dxfId="2897" priority="277" operator="containsText" text="Menor">
      <formula>NOT(ISERROR(SEARCH("Menor",AG25)))</formula>
    </cfRule>
    <cfRule type="containsText" dxfId="2896" priority="278" operator="containsText" text="Bajo">
      <formula>NOT(ISERROR(SEARCH("Bajo",AG25)))</formula>
    </cfRule>
    <cfRule type="containsText" dxfId="2895" priority="279" operator="containsText" text="Moderado">
      <formula>NOT(ISERROR(SEARCH("Moderado",AG25)))</formula>
    </cfRule>
    <cfRule type="containsText" dxfId="2894" priority="280" operator="containsText" text="Extremo">
      <formula>NOT(ISERROR(SEARCH("Extremo",AG25)))</formula>
    </cfRule>
    <cfRule type="containsText" dxfId="2893" priority="281" operator="containsText" text="Baja">
      <formula>NOT(ISERROR(SEARCH("Baja",AG25)))</formula>
    </cfRule>
    <cfRule type="containsText" dxfId="2892" priority="282" operator="containsText" text="Alto">
      <formula>NOT(ISERROR(SEARCH("Alto",AG25)))</formula>
    </cfRule>
  </conditionalFormatting>
  <conditionalFormatting sqref="AE25:AE29">
    <cfRule type="containsText" dxfId="2891" priority="269" operator="containsText" text="Catastrófico">
      <formula>NOT(ISERROR(SEARCH("Catastrófico",AE25)))</formula>
    </cfRule>
    <cfRule type="containsText" dxfId="2890" priority="270" operator="containsText" text="Moderado">
      <formula>NOT(ISERROR(SEARCH("Moderado",AE25)))</formula>
    </cfRule>
    <cfRule type="containsText" dxfId="2889" priority="271" operator="containsText" text="Menor">
      <formula>NOT(ISERROR(SEARCH("Menor",AE25)))</formula>
    </cfRule>
    <cfRule type="containsText" dxfId="2888" priority="272" operator="containsText" text="Leve">
      <formula>NOT(ISERROR(SEARCH("Leve",AE25)))</formula>
    </cfRule>
    <cfRule type="containsText" dxfId="2887" priority="273" operator="containsText" text="Mayor">
      <formula>NOT(ISERROR(SEARCH("Mayor",AE25)))</formula>
    </cfRule>
  </conditionalFormatting>
  <conditionalFormatting sqref="N30 N35">
    <cfRule type="containsText" dxfId="2886" priority="264" operator="containsText" text="Extremo">
      <formula>NOT(ISERROR(SEARCH("Extremo",N30)))</formula>
    </cfRule>
    <cfRule type="containsText" dxfId="2885" priority="265" operator="containsText" text="Alto">
      <formula>NOT(ISERROR(SEARCH("Alto",N30)))</formula>
    </cfRule>
    <cfRule type="containsText" dxfId="2884" priority="266" operator="containsText" text="Bajo">
      <formula>NOT(ISERROR(SEARCH("Bajo",N30)))</formula>
    </cfRule>
    <cfRule type="containsText" dxfId="2883" priority="267" operator="containsText" text="Moderado">
      <formula>NOT(ISERROR(SEARCH("Moderado",N30)))</formula>
    </cfRule>
    <cfRule type="containsText" dxfId="2882" priority="268" operator="containsText" text="Extremo">
      <formula>NOT(ISERROR(SEARCH("Extremo",N30)))</formula>
    </cfRule>
  </conditionalFormatting>
  <conditionalFormatting sqref="I30 I35 I40">
    <cfRule type="containsText" dxfId="2881" priority="241" operator="containsText" text="Muy Baja">
      <formula>NOT(ISERROR(SEARCH("Muy Baja",I30)))</formula>
    </cfRule>
    <cfRule type="containsText" dxfId="2880" priority="242" operator="containsText" text="Baja">
      <formula>NOT(ISERROR(SEARCH("Baja",I30)))</formula>
    </cfRule>
    <cfRule type="containsText" dxfId="2879" priority="244" operator="containsText" text="Muy Alta">
      <formula>NOT(ISERROR(SEARCH("Muy Alta",I30)))</formula>
    </cfRule>
    <cfRule type="containsText" dxfId="2878" priority="245" operator="containsText" text="Alta">
      <formula>NOT(ISERROR(SEARCH("Alta",I30)))</formula>
    </cfRule>
    <cfRule type="containsText" dxfId="2877" priority="246" operator="containsText" text="Media">
      <formula>NOT(ISERROR(SEARCH("Media",I30)))</formula>
    </cfRule>
    <cfRule type="containsText" dxfId="2876" priority="247" operator="containsText" text="Media">
      <formula>NOT(ISERROR(SEARCH("Media",I30)))</formula>
    </cfRule>
    <cfRule type="containsText" dxfId="2875" priority="248" operator="containsText" text="Media">
      <formula>NOT(ISERROR(SEARCH("Media",I30)))</formula>
    </cfRule>
    <cfRule type="containsText" dxfId="2874" priority="249" operator="containsText" text="Muy Baja">
      <formula>NOT(ISERROR(SEARCH("Muy Baja",I30)))</formula>
    </cfRule>
    <cfRule type="containsText" dxfId="2873" priority="250" operator="containsText" text="Baja">
      <formula>NOT(ISERROR(SEARCH("Baja",I30)))</formula>
    </cfRule>
    <cfRule type="containsText" dxfId="2872" priority="251" operator="containsText" text="Muy Baja">
      <formula>NOT(ISERROR(SEARCH("Muy Baja",I30)))</formula>
    </cfRule>
    <cfRule type="containsText" dxfId="2871" priority="252" operator="containsText" text="Muy Baja">
      <formula>NOT(ISERROR(SEARCH("Muy Baja",I30)))</formula>
    </cfRule>
    <cfRule type="containsText" dxfId="2870" priority="253" operator="containsText" text="Muy Baja">
      <formula>NOT(ISERROR(SEARCH("Muy Baja",I30)))</formula>
    </cfRule>
    <cfRule type="containsText" dxfId="2869" priority="254" operator="containsText" text="Muy Baja'Tabla probabilidad'!">
      <formula>NOT(ISERROR(SEARCH("Muy Baja'Tabla probabilidad'!",I30)))</formula>
    </cfRule>
    <cfRule type="containsText" dxfId="2868" priority="255" operator="containsText" text="Muy bajo">
      <formula>NOT(ISERROR(SEARCH("Muy bajo",I30)))</formula>
    </cfRule>
    <cfRule type="containsText" dxfId="2867" priority="256" operator="containsText" text="Alta">
      <formula>NOT(ISERROR(SEARCH("Alta",I30)))</formula>
    </cfRule>
    <cfRule type="containsText" dxfId="2866" priority="257" operator="containsText" text="Media">
      <formula>NOT(ISERROR(SEARCH("Media",I30)))</formula>
    </cfRule>
    <cfRule type="containsText" dxfId="2865" priority="258" operator="containsText" text="Baja">
      <formula>NOT(ISERROR(SEARCH("Baja",I30)))</formula>
    </cfRule>
    <cfRule type="containsText" dxfId="2864" priority="259" operator="containsText" text="Muy baja">
      <formula>NOT(ISERROR(SEARCH("Muy baja",I30)))</formula>
    </cfRule>
    <cfRule type="cellIs" dxfId="2863" priority="262" operator="between">
      <formula>1</formula>
      <formula>2</formula>
    </cfRule>
    <cfRule type="cellIs" dxfId="2862" priority="263" operator="between">
      <formula>0</formula>
      <formula>2</formula>
    </cfRule>
  </conditionalFormatting>
  <conditionalFormatting sqref="I30 I35 I40">
    <cfRule type="containsText" dxfId="2861" priority="243" operator="containsText" text="Muy Alta">
      <formula>NOT(ISERROR(SEARCH("Muy Alta",I30)))</formula>
    </cfRule>
  </conditionalFormatting>
  <conditionalFormatting sqref="Y30:Y34">
    <cfRule type="containsText" dxfId="2860" priority="235" operator="containsText" text="Muy Alta">
      <formula>NOT(ISERROR(SEARCH("Muy Alta",Y30)))</formula>
    </cfRule>
    <cfRule type="containsText" dxfId="2859" priority="236" operator="containsText" text="Alta">
      <formula>NOT(ISERROR(SEARCH("Alta",Y30)))</formula>
    </cfRule>
    <cfRule type="containsText" dxfId="2858" priority="237" operator="containsText" text="Media">
      <formula>NOT(ISERROR(SEARCH("Media",Y30)))</formula>
    </cfRule>
    <cfRule type="containsText" dxfId="2857" priority="238" operator="containsText" text="Muy Baja">
      <formula>NOT(ISERROR(SEARCH("Muy Baja",Y30)))</formula>
    </cfRule>
    <cfRule type="containsText" dxfId="2856" priority="239" operator="containsText" text="Baja">
      <formula>NOT(ISERROR(SEARCH("Baja",Y30)))</formula>
    </cfRule>
    <cfRule type="containsText" dxfId="2855" priority="240" operator="containsText" text="Muy Baja">
      <formula>NOT(ISERROR(SEARCH("Muy Baja",Y30)))</formula>
    </cfRule>
  </conditionalFormatting>
  <conditionalFormatting sqref="AC30:AC34">
    <cfRule type="containsText" dxfId="2854" priority="230" operator="containsText" text="Catastrófico">
      <formula>NOT(ISERROR(SEARCH("Catastrófico",AC30)))</formula>
    </cfRule>
    <cfRule type="containsText" dxfId="2853" priority="231" operator="containsText" text="Mayor">
      <formula>NOT(ISERROR(SEARCH("Mayor",AC30)))</formula>
    </cfRule>
    <cfRule type="containsText" dxfId="2852" priority="232" operator="containsText" text="Moderado">
      <formula>NOT(ISERROR(SEARCH("Moderado",AC30)))</formula>
    </cfRule>
    <cfRule type="containsText" dxfId="2851" priority="233" operator="containsText" text="Menor">
      <formula>NOT(ISERROR(SEARCH("Menor",AC30)))</formula>
    </cfRule>
    <cfRule type="containsText" dxfId="2850" priority="234" operator="containsText" text="Leve">
      <formula>NOT(ISERROR(SEARCH("Leve",AC30)))</formula>
    </cfRule>
  </conditionalFormatting>
  <conditionalFormatting sqref="AG30">
    <cfRule type="containsText" dxfId="2849" priority="221" operator="containsText" text="Extremo">
      <formula>NOT(ISERROR(SEARCH("Extremo",AG30)))</formula>
    </cfRule>
    <cfRule type="containsText" dxfId="2848" priority="222" operator="containsText" text="Alto">
      <formula>NOT(ISERROR(SEARCH("Alto",AG30)))</formula>
    </cfRule>
    <cfRule type="containsText" dxfId="2847" priority="223" operator="containsText" text="Moderado">
      <formula>NOT(ISERROR(SEARCH("Moderado",AG30)))</formula>
    </cfRule>
    <cfRule type="containsText" dxfId="2846" priority="224" operator="containsText" text="Menor">
      <formula>NOT(ISERROR(SEARCH("Menor",AG30)))</formula>
    </cfRule>
    <cfRule type="containsText" dxfId="2845" priority="225" operator="containsText" text="Bajo">
      <formula>NOT(ISERROR(SEARCH("Bajo",AG30)))</formula>
    </cfRule>
    <cfRule type="containsText" dxfId="2844" priority="226" operator="containsText" text="Moderado">
      <formula>NOT(ISERROR(SEARCH("Moderado",AG30)))</formula>
    </cfRule>
    <cfRule type="containsText" dxfId="2843" priority="227" operator="containsText" text="Extremo">
      <formula>NOT(ISERROR(SEARCH("Extremo",AG30)))</formula>
    </cfRule>
    <cfRule type="containsText" dxfId="2842" priority="228" operator="containsText" text="Baja">
      <formula>NOT(ISERROR(SEARCH("Baja",AG30)))</formula>
    </cfRule>
    <cfRule type="containsText" dxfId="2841" priority="229" operator="containsText" text="Alto">
      <formula>NOT(ISERROR(SEARCH("Alto",AG30)))</formula>
    </cfRule>
  </conditionalFormatting>
  <conditionalFormatting sqref="AE30:AE34">
    <cfRule type="containsText" dxfId="2840" priority="216" operator="containsText" text="Catastrófico">
      <formula>NOT(ISERROR(SEARCH("Catastrófico",AE30)))</formula>
    </cfRule>
    <cfRule type="containsText" dxfId="2839" priority="217" operator="containsText" text="Moderado">
      <formula>NOT(ISERROR(SEARCH("Moderado",AE30)))</formula>
    </cfRule>
    <cfRule type="containsText" dxfId="2838" priority="218" operator="containsText" text="Menor">
      <formula>NOT(ISERROR(SEARCH("Menor",AE30)))</formula>
    </cfRule>
    <cfRule type="containsText" dxfId="2837" priority="219" operator="containsText" text="Leve">
      <formula>NOT(ISERROR(SEARCH("Leve",AE30)))</formula>
    </cfRule>
    <cfRule type="containsText" dxfId="2836" priority="220" operator="containsText" text="Mayor">
      <formula>NOT(ISERROR(SEARCH("Mayor",AE30)))</formula>
    </cfRule>
  </conditionalFormatting>
  <conditionalFormatting sqref="Y35:Y39">
    <cfRule type="containsText" dxfId="2835" priority="210" operator="containsText" text="Muy Alta">
      <formula>NOT(ISERROR(SEARCH("Muy Alta",Y35)))</formula>
    </cfRule>
    <cfRule type="containsText" dxfId="2834" priority="211" operator="containsText" text="Alta">
      <formula>NOT(ISERROR(SEARCH("Alta",Y35)))</formula>
    </cfRule>
    <cfRule type="containsText" dxfId="2833" priority="212" operator="containsText" text="Media">
      <formula>NOT(ISERROR(SEARCH("Media",Y35)))</formula>
    </cfRule>
    <cfRule type="containsText" dxfId="2832" priority="213" operator="containsText" text="Muy Baja">
      <formula>NOT(ISERROR(SEARCH("Muy Baja",Y35)))</formula>
    </cfRule>
    <cfRule type="containsText" dxfId="2831" priority="214" operator="containsText" text="Baja">
      <formula>NOT(ISERROR(SEARCH("Baja",Y35)))</formula>
    </cfRule>
    <cfRule type="containsText" dxfId="2830" priority="215" operator="containsText" text="Muy Baja">
      <formula>NOT(ISERROR(SEARCH("Muy Baja",Y35)))</formula>
    </cfRule>
  </conditionalFormatting>
  <conditionalFormatting sqref="AC35:AC39">
    <cfRule type="containsText" dxfId="2829" priority="205" operator="containsText" text="Catastrófico">
      <formula>NOT(ISERROR(SEARCH("Catastrófico",AC35)))</formula>
    </cfRule>
    <cfRule type="containsText" dxfId="2828" priority="206" operator="containsText" text="Mayor">
      <formula>NOT(ISERROR(SEARCH("Mayor",AC35)))</formula>
    </cfRule>
    <cfRule type="containsText" dxfId="2827" priority="207" operator="containsText" text="Moderado">
      <formula>NOT(ISERROR(SEARCH("Moderado",AC35)))</formula>
    </cfRule>
    <cfRule type="containsText" dxfId="2826" priority="208" operator="containsText" text="Menor">
      <formula>NOT(ISERROR(SEARCH("Menor",AC35)))</formula>
    </cfRule>
    <cfRule type="containsText" dxfId="2825" priority="209" operator="containsText" text="Leve">
      <formula>NOT(ISERROR(SEARCH("Leve",AC35)))</formula>
    </cfRule>
  </conditionalFormatting>
  <conditionalFormatting sqref="AG35">
    <cfRule type="containsText" dxfId="2824" priority="196" operator="containsText" text="Extremo">
      <formula>NOT(ISERROR(SEARCH("Extremo",AG35)))</formula>
    </cfRule>
    <cfRule type="containsText" dxfId="2823" priority="197" operator="containsText" text="Alto">
      <formula>NOT(ISERROR(SEARCH("Alto",AG35)))</formula>
    </cfRule>
    <cfRule type="containsText" dxfId="2822" priority="198" operator="containsText" text="Moderado">
      <formula>NOT(ISERROR(SEARCH("Moderado",AG35)))</formula>
    </cfRule>
    <cfRule type="containsText" dxfId="2821" priority="199" operator="containsText" text="Menor">
      <formula>NOT(ISERROR(SEARCH("Menor",AG35)))</formula>
    </cfRule>
    <cfRule type="containsText" dxfId="2820" priority="200" operator="containsText" text="Bajo">
      <formula>NOT(ISERROR(SEARCH("Bajo",AG35)))</formula>
    </cfRule>
    <cfRule type="containsText" dxfId="2819" priority="201" operator="containsText" text="Moderado">
      <formula>NOT(ISERROR(SEARCH("Moderado",AG35)))</formula>
    </cfRule>
    <cfRule type="containsText" dxfId="2818" priority="202" operator="containsText" text="Extremo">
      <formula>NOT(ISERROR(SEARCH("Extremo",AG35)))</formula>
    </cfRule>
    <cfRule type="containsText" dxfId="2817" priority="203" operator="containsText" text="Baja">
      <formula>NOT(ISERROR(SEARCH("Baja",AG35)))</formula>
    </cfRule>
    <cfRule type="containsText" dxfId="2816" priority="204" operator="containsText" text="Alto">
      <formula>NOT(ISERROR(SEARCH("Alto",AG35)))</formula>
    </cfRule>
  </conditionalFormatting>
  <conditionalFormatting sqref="AE35:AE39">
    <cfRule type="containsText" dxfId="2815" priority="191" operator="containsText" text="Catastrófico">
      <formula>NOT(ISERROR(SEARCH("Catastrófico",AE35)))</formula>
    </cfRule>
    <cfRule type="containsText" dxfId="2814" priority="192" operator="containsText" text="Moderado">
      <formula>NOT(ISERROR(SEARCH("Moderado",AE35)))</formula>
    </cfRule>
    <cfRule type="containsText" dxfId="2813" priority="193" operator="containsText" text="Menor">
      <formula>NOT(ISERROR(SEARCH("Menor",AE35)))</formula>
    </cfRule>
    <cfRule type="containsText" dxfId="2812" priority="194" operator="containsText" text="Leve">
      <formula>NOT(ISERROR(SEARCH("Leve",AE35)))</formula>
    </cfRule>
    <cfRule type="containsText" dxfId="2811" priority="195" operator="containsText" text="Mayor">
      <formula>NOT(ISERROR(SEARCH("Mayor",AE35)))</formula>
    </cfRule>
  </conditionalFormatting>
  <conditionalFormatting sqref="N40">
    <cfRule type="containsText" dxfId="2810" priority="186" operator="containsText" text="Extremo">
      <formula>NOT(ISERROR(SEARCH("Extremo",N40)))</formula>
    </cfRule>
    <cfRule type="containsText" dxfId="2809" priority="187" operator="containsText" text="Alto">
      <formula>NOT(ISERROR(SEARCH("Alto",N40)))</formula>
    </cfRule>
    <cfRule type="containsText" dxfId="2808" priority="188" operator="containsText" text="Bajo">
      <formula>NOT(ISERROR(SEARCH("Bajo",N40)))</formula>
    </cfRule>
    <cfRule type="containsText" dxfId="2807" priority="189" operator="containsText" text="Moderado">
      <formula>NOT(ISERROR(SEARCH("Moderado",N40)))</formula>
    </cfRule>
    <cfRule type="containsText" dxfId="2806" priority="190" operator="containsText" text="Extremo">
      <formula>NOT(ISERROR(SEARCH("Extremo",N40)))</formula>
    </cfRule>
  </conditionalFormatting>
  <conditionalFormatting sqref="Y40:Y44">
    <cfRule type="containsText" dxfId="2805" priority="180" operator="containsText" text="Muy Alta">
      <formula>NOT(ISERROR(SEARCH("Muy Alta",Y40)))</formula>
    </cfRule>
    <cfRule type="containsText" dxfId="2804" priority="181" operator="containsText" text="Alta">
      <formula>NOT(ISERROR(SEARCH("Alta",Y40)))</formula>
    </cfRule>
    <cfRule type="containsText" dxfId="2803" priority="182" operator="containsText" text="Media">
      <formula>NOT(ISERROR(SEARCH("Media",Y40)))</formula>
    </cfRule>
    <cfRule type="containsText" dxfId="2802" priority="183" operator="containsText" text="Muy Baja">
      <formula>NOT(ISERROR(SEARCH("Muy Baja",Y40)))</formula>
    </cfRule>
    <cfRule type="containsText" dxfId="2801" priority="184" operator="containsText" text="Baja">
      <formula>NOT(ISERROR(SEARCH("Baja",Y40)))</formula>
    </cfRule>
    <cfRule type="containsText" dxfId="2800" priority="185" operator="containsText" text="Muy Baja">
      <formula>NOT(ISERROR(SEARCH("Muy Baja",Y40)))</formula>
    </cfRule>
  </conditionalFormatting>
  <conditionalFormatting sqref="AC40:AC44">
    <cfRule type="containsText" dxfId="2799" priority="175" operator="containsText" text="Catastrófico">
      <formula>NOT(ISERROR(SEARCH("Catastrófico",AC40)))</formula>
    </cfRule>
    <cfRule type="containsText" dxfId="2798" priority="176" operator="containsText" text="Mayor">
      <formula>NOT(ISERROR(SEARCH("Mayor",AC40)))</formula>
    </cfRule>
    <cfRule type="containsText" dxfId="2797" priority="177" operator="containsText" text="Moderado">
      <formula>NOT(ISERROR(SEARCH("Moderado",AC40)))</formula>
    </cfRule>
    <cfRule type="containsText" dxfId="2796" priority="178" operator="containsText" text="Menor">
      <formula>NOT(ISERROR(SEARCH("Menor",AC40)))</formula>
    </cfRule>
    <cfRule type="containsText" dxfId="2795" priority="179" operator="containsText" text="Leve">
      <formula>NOT(ISERROR(SEARCH("Leve",AC40)))</formula>
    </cfRule>
  </conditionalFormatting>
  <conditionalFormatting sqref="AG40">
    <cfRule type="containsText" dxfId="2794" priority="166" operator="containsText" text="Extremo">
      <formula>NOT(ISERROR(SEARCH("Extremo",AG40)))</formula>
    </cfRule>
    <cfRule type="containsText" dxfId="2793" priority="167" operator="containsText" text="Alto">
      <formula>NOT(ISERROR(SEARCH("Alto",AG40)))</formula>
    </cfRule>
    <cfRule type="containsText" dxfId="2792" priority="168" operator="containsText" text="Moderado">
      <formula>NOT(ISERROR(SEARCH("Moderado",AG40)))</formula>
    </cfRule>
    <cfRule type="containsText" dxfId="2791" priority="169" operator="containsText" text="Menor">
      <formula>NOT(ISERROR(SEARCH("Menor",AG40)))</formula>
    </cfRule>
    <cfRule type="containsText" dxfId="2790" priority="170" operator="containsText" text="Bajo">
      <formula>NOT(ISERROR(SEARCH("Bajo",AG40)))</formula>
    </cfRule>
    <cfRule type="containsText" dxfId="2789" priority="171" operator="containsText" text="Moderado">
      <formula>NOT(ISERROR(SEARCH("Moderado",AG40)))</formula>
    </cfRule>
    <cfRule type="containsText" dxfId="2788" priority="172" operator="containsText" text="Extremo">
      <formula>NOT(ISERROR(SEARCH("Extremo",AG40)))</formula>
    </cfRule>
    <cfRule type="containsText" dxfId="2787" priority="173" operator="containsText" text="Baja">
      <formula>NOT(ISERROR(SEARCH("Baja",AG40)))</formula>
    </cfRule>
    <cfRule type="containsText" dxfId="2786" priority="174" operator="containsText" text="Alto">
      <formula>NOT(ISERROR(SEARCH("Alto",AG40)))</formula>
    </cfRule>
  </conditionalFormatting>
  <conditionalFormatting sqref="AE40:AE44">
    <cfRule type="containsText" dxfId="2785" priority="161" operator="containsText" text="Catastrófico">
      <formula>NOT(ISERROR(SEARCH("Catastrófico",AE40)))</formula>
    </cfRule>
    <cfRule type="containsText" dxfId="2784" priority="162" operator="containsText" text="Moderado">
      <formula>NOT(ISERROR(SEARCH("Moderado",AE40)))</formula>
    </cfRule>
    <cfRule type="containsText" dxfId="2783" priority="163" operator="containsText" text="Menor">
      <formula>NOT(ISERROR(SEARCH("Menor",AE40)))</formula>
    </cfRule>
    <cfRule type="containsText" dxfId="2782" priority="164" operator="containsText" text="Leve">
      <formula>NOT(ISERROR(SEARCH("Leve",AE40)))</formula>
    </cfRule>
    <cfRule type="containsText" dxfId="2781" priority="165" operator="containsText" text="Mayor">
      <formula>NOT(ISERROR(SEARCH("Mayor",AE40)))</formula>
    </cfRule>
  </conditionalFormatting>
  <conditionalFormatting sqref="N45">
    <cfRule type="containsText" dxfId="2780" priority="156" operator="containsText" text="Extremo">
      <formula>NOT(ISERROR(SEARCH("Extremo",N45)))</formula>
    </cfRule>
    <cfRule type="containsText" dxfId="2779" priority="157" operator="containsText" text="Alto">
      <formula>NOT(ISERROR(SEARCH("Alto",N45)))</formula>
    </cfRule>
    <cfRule type="containsText" dxfId="2778" priority="158" operator="containsText" text="Bajo">
      <formula>NOT(ISERROR(SEARCH("Bajo",N45)))</formula>
    </cfRule>
    <cfRule type="containsText" dxfId="2777" priority="159" operator="containsText" text="Moderado">
      <formula>NOT(ISERROR(SEARCH("Moderado",N45)))</formula>
    </cfRule>
    <cfRule type="containsText" dxfId="2776" priority="160" operator="containsText" text="Extremo">
      <formula>NOT(ISERROR(SEARCH("Extremo",N45)))</formula>
    </cfRule>
  </conditionalFormatting>
  <conditionalFormatting sqref="I45">
    <cfRule type="containsText" dxfId="2775" priority="133" operator="containsText" text="Muy Baja">
      <formula>NOT(ISERROR(SEARCH("Muy Baja",I45)))</formula>
    </cfRule>
    <cfRule type="containsText" dxfId="2774" priority="134" operator="containsText" text="Baja">
      <formula>NOT(ISERROR(SEARCH("Baja",I45)))</formula>
    </cfRule>
    <cfRule type="containsText" dxfId="2773" priority="136" operator="containsText" text="Muy Alta">
      <formula>NOT(ISERROR(SEARCH("Muy Alta",I45)))</formula>
    </cfRule>
    <cfRule type="containsText" dxfId="2772" priority="137" operator="containsText" text="Alta">
      <formula>NOT(ISERROR(SEARCH("Alta",I45)))</formula>
    </cfRule>
    <cfRule type="containsText" dxfId="2771" priority="138" operator="containsText" text="Media">
      <formula>NOT(ISERROR(SEARCH("Media",I45)))</formula>
    </cfRule>
    <cfRule type="containsText" dxfId="2770" priority="139" operator="containsText" text="Media">
      <formula>NOT(ISERROR(SEARCH("Media",I45)))</formula>
    </cfRule>
    <cfRule type="containsText" dxfId="2769" priority="140" operator="containsText" text="Media">
      <formula>NOT(ISERROR(SEARCH("Media",I45)))</formula>
    </cfRule>
    <cfRule type="containsText" dxfId="2768" priority="141" operator="containsText" text="Muy Baja">
      <formula>NOT(ISERROR(SEARCH("Muy Baja",I45)))</formula>
    </cfRule>
    <cfRule type="containsText" dxfId="2767" priority="142" operator="containsText" text="Baja">
      <formula>NOT(ISERROR(SEARCH("Baja",I45)))</formula>
    </cfRule>
    <cfRule type="containsText" dxfId="2766" priority="143" operator="containsText" text="Muy Baja">
      <formula>NOT(ISERROR(SEARCH("Muy Baja",I45)))</formula>
    </cfRule>
    <cfRule type="containsText" dxfId="2765" priority="144" operator="containsText" text="Muy Baja">
      <formula>NOT(ISERROR(SEARCH("Muy Baja",I45)))</formula>
    </cfRule>
    <cfRule type="containsText" dxfId="2764" priority="145" operator="containsText" text="Muy Baja">
      <formula>NOT(ISERROR(SEARCH("Muy Baja",I45)))</formula>
    </cfRule>
    <cfRule type="containsText" dxfId="2763" priority="146" operator="containsText" text="Muy Baja'Tabla probabilidad'!">
      <formula>NOT(ISERROR(SEARCH("Muy Baja'Tabla probabilidad'!",I45)))</formula>
    </cfRule>
    <cfRule type="containsText" dxfId="2762" priority="147" operator="containsText" text="Muy bajo">
      <formula>NOT(ISERROR(SEARCH("Muy bajo",I45)))</formula>
    </cfRule>
    <cfRule type="containsText" dxfId="2761" priority="148" operator="containsText" text="Alta">
      <formula>NOT(ISERROR(SEARCH("Alta",I45)))</formula>
    </cfRule>
    <cfRule type="containsText" dxfId="2760" priority="149" operator="containsText" text="Media">
      <formula>NOT(ISERROR(SEARCH("Media",I45)))</formula>
    </cfRule>
    <cfRule type="containsText" dxfId="2759" priority="150" operator="containsText" text="Baja">
      <formula>NOT(ISERROR(SEARCH("Baja",I45)))</formula>
    </cfRule>
    <cfRule type="containsText" dxfId="2758" priority="151" operator="containsText" text="Muy baja">
      <formula>NOT(ISERROR(SEARCH("Muy baja",I45)))</formula>
    </cfRule>
    <cfRule type="cellIs" dxfId="2757" priority="154" operator="between">
      <formula>1</formula>
      <formula>2</formula>
    </cfRule>
    <cfRule type="cellIs" dxfId="2756" priority="155" operator="between">
      <formula>0</formula>
      <formula>2</formula>
    </cfRule>
  </conditionalFormatting>
  <conditionalFormatting sqref="I45">
    <cfRule type="containsText" dxfId="2755" priority="135" operator="containsText" text="Muy Alta">
      <formula>NOT(ISERROR(SEARCH("Muy Alta",I45)))</formula>
    </cfRule>
  </conditionalFormatting>
  <conditionalFormatting sqref="Y45:Y49">
    <cfRule type="containsText" dxfId="2754" priority="127" operator="containsText" text="Muy Alta">
      <formula>NOT(ISERROR(SEARCH("Muy Alta",Y45)))</formula>
    </cfRule>
    <cfRule type="containsText" dxfId="2753" priority="128" operator="containsText" text="Alta">
      <formula>NOT(ISERROR(SEARCH("Alta",Y45)))</formula>
    </cfRule>
    <cfRule type="containsText" dxfId="2752" priority="129" operator="containsText" text="Media">
      <formula>NOT(ISERROR(SEARCH("Media",Y45)))</formula>
    </cfRule>
    <cfRule type="containsText" dxfId="2751" priority="130" operator="containsText" text="Muy Baja">
      <formula>NOT(ISERROR(SEARCH("Muy Baja",Y45)))</formula>
    </cfRule>
    <cfRule type="containsText" dxfId="2750" priority="131" operator="containsText" text="Baja">
      <formula>NOT(ISERROR(SEARCH("Baja",Y45)))</formula>
    </cfRule>
    <cfRule type="containsText" dxfId="2749" priority="132" operator="containsText" text="Muy Baja">
      <formula>NOT(ISERROR(SEARCH("Muy Baja",Y45)))</formula>
    </cfRule>
  </conditionalFormatting>
  <conditionalFormatting sqref="AC45:AC49">
    <cfRule type="containsText" dxfId="2748" priority="122" operator="containsText" text="Catastrófico">
      <formula>NOT(ISERROR(SEARCH("Catastrófico",AC45)))</formula>
    </cfRule>
    <cfRule type="containsText" dxfId="2747" priority="123" operator="containsText" text="Mayor">
      <formula>NOT(ISERROR(SEARCH("Mayor",AC45)))</formula>
    </cfRule>
    <cfRule type="containsText" dxfId="2746" priority="124" operator="containsText" text="Moderado">
      <formula>NOT(ISERROR(SEARCH("Moderado",AC45)))</formula>
    </cfRule>
    <cfRule type="containsText" dxfId="2745" priority="125" operator="containsText" text="Menor">
      <formula>NOT(ISERROR(SEARCH("Menor",AC45)))</formula>
    </cfRule>
    <cfRule type="containsText" dxfId="2744" priority="126" operator="containsText" text="Leve">
      <formula>NOT(ISERROR(SEARCH("Leve",AC45)))</formula>
    </cfRule>
  </conditionalFormatting>
  <conditionalFormatting sqref="AG45">
    <cfRule type="containsText" dxfId="2743" priority="113" operator="containsText" text="Extremo">
      <formula>NOT(ISERROR(SEARCH("Extremo",AG45)))</formula>
    </cfRule>
    <cfRule type="containsText" dxfId="2742" priority="114" operator="containsText" text="Alto">
      <formula>NOT(ISERROR(SEARCH("Alto",AG45)))</formula>
    </cfRule>
    <cfRule type="containsText" dxfId="2741" priority="115" operator="containsText" text="Moderado">
      <formula>NOT(ISERROR(SEARCH("Moderado",AG45)))</formula>
    </cfRule>
    <cfRule type="containsText" dxfId="2740" priority="116" operator="containsText" text="Menor">
      <formula>NOT(ISERROR(SEARCH("Menor",AG45)))</formula>
    </cfRule>
    <cfRule type="containsText" dxfId="2739" priority="117" operator="containsText" text="Bajo">
      <formula>NOT(ISERROR(SEARCH("Bajo",AG45)))</formula>
    </cfRule>
    <cfRule type="containsText" dxfId="2738" priority="118" operator="containsText" text="Moderado">
      <formula>NOT(ISERROR(SEARCH("Moderado",AG45)))</formula>
    </cfRule>
    <cfRule type="containsText" dxfId="2737" priority="119" operator="containsText" text="Extremo">
      <formula>NOT(ISERROR(SEARCH("Extremo",AG45)))</formula>
    </cfRule>
    <cfRule type="containsText" dxfId="2736" priority="120" operator="containsText" text="Baja">
      <formula>NOT(ISERROR(SEARCH("Baja",AG45)))</formula>
    </cfRule>
    <cfRule type="containsText" dxfId="2735" priority="121" operator="containsText" text="Alto">
      <formula>NOT(ISERROR(SEARCH("Alto",AG45)))</formula>
    </cfRule>
  </conditionalFormatting>
  <conditionalFormatting sqref="AE45:AE49">
    <cfRule type="containsText" dxfId="2734" priority="108" operator="containsText" text="Catastrófico">
      <formula>NOT(ISERROR(SEARCH("Catastrófico",AE45)))</formula>
    </cfRule>
    <cfRule type="containsText" dxfId="2733" priority="109" operator="containsText" text="Moderado">
      <formula>NOT(ISERROR(SEARCH("Moderado",AE45)))</formula>
    </cfRule>
    <cfRule type="containsText" dxfId="2732" priority="110" operator="containsText" text="Menor">
      <formula>NOT(ISERROR(SEARCH("Menor",AE45)))</formula>
    </cfRule>
    <cfRule type="containsText" dxfId="2731" priority="111" operator="containsText" text="Leve">
      <formula>NOT(ISERROR(SEARCH("Leve",AE45)))</formula>
    </cfRule>
    <cfRule type="containsText" dxfId="2730" priority="112" operator="containsText" text="Mayor">
      <formula>NOT(ISERROR(SEARCH("Mayor",AE45)))</formula>
    </cfRule>
  </conditionalFormatting>
  <conditionalFormatting sqref="N50">
    <cfRule type="containsText" dxfId="2729" priority="103" operator="containsText" text="Extremo">
      <formula>NOT(ISERROR(SEARCH("Extremo",N50)))</formula>
    </cfRule>
    <cfRule type="containsText" dxfId="2728" priority="104" operator="containsText" text="Alto">
      <formula>NOT(ISERROR(SEARCH("Alto",N50)))</formula>
    </cfRule>
    <cfRule type="containsText" dxfId="2727" priority="105" operator="containsText" text="Bajo">
      <formula>NOT(ISERROR(SEARCH("Bajo",N50)))</formula>
    </cfRule>
    <cfRule type="containsText" dxfId="2726" priority="106" operator="containsText" text="Moderado">
      <formula>NOT(ISERROR(SEARCH("Moderado",N50)))</formula>
    </cfRule>
    <cfRule type="containsText" dxfId="2725" priority="107" operator="containsText" text="Extremo">
      <formula>NOT(ISERROR(SEARCH("Extremo",N50)))</formula>
    </cfRule>
  </conditionalFormatting>
  <conditionalFormatting sqref="I50">
    <cfRule type="containsText" dxfId="2724" priority="80" operator="containsText" text="Muy Baja">
      <formula>NOT(ISERROR(SEARCH("Muy Baja",I50)))</formula>
    </cfRule>
    <cfRule type="containsText" dxfId="2723" priority="81" operator="containsText" text="Baja">
      <formula>NOT(ISERROR(SEARCH("Baja",I50)))</formula>
    </cfRule>
    <cfRule type="containsText" dxfId="2722" priority="83" operator="containsText" text="Muy Alta">
      <formula>NOT(ISERROR(SEARCH("Muy Alta",I50)))</formula>
    </cfRule>
    <cfRule type="containsText" dxfId="2721" priority="84" operator="containsText" text="Alta">
      <formula>NOT(ISERROR(SEARCH("Alta",I50)))</formula>
    </cfRule>
    <cfRule type="containsText" dxfId="2720" priority="85" operator="containsText" text="Media">
      <formula>NOT(ISERROR(SEARCH("Media",I50)))</formula>
    </cfRule>
    <cfRule type="containsText" dxfId="2719" priority="86" operator="containsText" text="Media">
      <formula>NOT(ISERROR(SEARCH("Media",I50)))</formula>
    </cfRule>
    <cfRule type="containsText" dxfId="2718" priority="87" operator="containsText" text="Media">
      <formula>NOT(ISERROR(SEARCH("Media",I50)))</formula>
    </cfRule>
    <cfRule type="containsText" dxfId="2717" priority="88" operator="containsText" text="Muy Baja">
      <formula>NOT(ISERROR(SEARCH("Muy Baja",I50)))</formula>
    </cfRule>
    <cfRule type="containsText" dxfId="2716" priority="89" operator="containsText" text="Baja">
      <formula>NOT(ISERROR(SEARCH("Baja",I50)))</formula>
    </cfRule>
    <cfRule type="containsText" dxfId="2715" priority="90" operator="containsText" text="Muy Baja">
      <formula>NOT(ISERROR(SEARCH("Muy Baja",I50)))</formula>
    </cfRule>
    <cfRule type="containsText" dxfId="2714" priority="91" operator="containsText" text="Muy Baja">
      <formula>NOT(ISERROR(SEARCH("Muy Baja",I50)))</formula>
    </cfRule>
    <cfRule type="containsText" dxfId="2713" priority="92" operator="containsText" text="Muy Baja">
      <formula>NOT(ISERROR(SEARCH("Muy Baja",I50)))</formula>
    </cfRule>
    <cfRule type="containsText" dxfId="2712" priority="93" operator="containsText" text="Muy Baja'Tabla probabilidad'!">
      <formula>NOT(ISERROR(SEARCH("Muy Baja'Tabla probabilidad'!",I50)))</formula>
    </cfRule>
    <cfRule type="containsText" dxfId="2711" priority="94" operator="containsText" text="Muy bajo">
      <formula>NOT(ISERROR(SEARCH("Muy bajo",I50)))</formula>
    </cfRule>
    <cfRule type="containsText" dxfId="2710" priority="95" operator="containsText" text="Alta">
      <formula>NOT(ISERROR(SEARCH("Alta",I50)))</formula>
    </cfRule>
    <cfRule type="containsText" dxfId="2709" priority="96" operator="containsText" text="Media">
      <formula>NOT(ISERROR(SEARCH("Media",I50)))</formula>
    </cfRule>
    <cfRule type="containsText" dxfId="2708" priority="97" operator="containsText" text="Baja">
      <formula>NOT(ISERROR(SEARCH("Baja",I50)))</formula>
    </cfRule>
    <cfRule type="containsText" dxfId="2707" priority="98" operator="containsText" text="Muy baja">
      <formula>NOT(ISERROR(SEARCH("Muy baja",I50)))</formula>
    </cfRule>
    <cfRule type="cellIs" dxfId="2706" priority="101" operator="between">
      <formula>1</formula>
      <formula>2</formula>
    </cfRule>
    <cfRule type="cellIs" dxfId="2705" priority="102" operator="between">
      <formula>0</formula>
      <formula>2</formula>
    </cfRule>
  </conditionalFormatting>
  <conditionalFormatting sqref="I50">
    <cfRule type="containsText" dxfId="2704" priority="82" operator="containsText" text="Muy Alta">
      <formula>NOT(ISERROR(SEARCH("Muy Alta",I50)))</formula>
    </cfRule>
  </conditionalFormatting>
  <conditionalFormatting sqref="Y50:Y54">
    <cfRule type="containsText" dxfId="2703" priority="74" operator="containsText" text="Muy Alta">
      <formula>NOT(ISERROR(SEARCH("Muy Alta",Y50)))</formula>
    </cfRule>
    <cfRule type="containsText" dxfId="2702" priority="75" operator="containsText" text="Alta">
      <formula>NOT(ISERROR(SEARCH("Alta",Y50)))</formula>
    </cfRule>
    <cfRule type="containsText" dxfId="2701" priority="76" operator="containsText" text="Media">
      <formula>NOT(ISERROR(SEARCH("Media",Y50)))</formula>
    </cfRule>
    <cfRule type="containsText" dxfId="2700" priority="77" operator="containsText" text="Muy Baja">
      <formula>NOT(ISERROR(SEARCH("Muy Baja",Y50)))</formula>
    </cfRule>
    <cfRule type="containsText" dxfId="2699" priority="78" operator="containsText" text="Baja">
      <formula>NOT(ISERROR(SEARCH("Baja",Y50)))</formula>
    </cfRule>
    <cfRule type="containsText" dxfId="2698" priority="79" operator="containsText" text="Muy Baja">
      <formula>NOT(ISERROR(SEARCH("Muy Baja",Y50)))</formula>
    </cfRule>
  </conditionalFormatting>
  <conditionalFormatting sqref="AC50:AC54">
    <cfRule type="containsText" dxfId="2697" priority="69" operator="containsText" text="Catastrófico">
      <formula>NOT(ISERROR(SEARCH("Catastrófico",AC50)))</formula>
    </cfRule>
    <cfRule type="containsText" dxfId="2696" priority="70" operator="containsText" text="Mayor">
      <formula>NOT(ISERROR(SEARCH("Mayor",AC50)))</formula>
    </cfRule>
    <cfRule type="containsText" dxfId="2695" priority="71" operator="containsText" text="Moderado">
      <formula>NOT(ISERROR(SEARCH("Moderado",AC50)))</formula>
    </cfRule>
    <cfRule type="containsText" dxfId="2694" priority="72" operator="containsText" text="Menor">
      <formula>NOT(ISERROR(SEARCH("Menor",AC50)))</formula>
    </cfRule>
    <cfRule type="containsText" dxfId="2693" priority="73" operator="containsText" text="Leve">
      <formula>NOT(ISERROR(SEARCH("Leve",AC50)))</formula>
    </cfRule>
  </conditionalFormatting>
  <conditionalFormatting sqref="AG50">
    <cfRule type="containsText" dxfId="2692" priority="60" operator="containsText" text="Extremo">
      <formula>NOT(ISERROR(SEARCH("Extremo",AG50)))</formula>
    </cfRule>
    <cfRule type="containsText" dxfId="2691" priority="61" operator="containsText" text="Alto">
      <formula>NOT(ISERROR(SEARCH("Alto",AG50)))</formula>
    </cfRule>
    <cfRule type="containsText" dxfId="2690" priority="62" operator="containsText" text="Moderado">
      <formula>NOT(ISERROR(SEARCH("Moderado",AG50)))</formula>
    </cfRule>
    <cfRule type="containsText" dxfId="2689" priority="63" operator="containsText" text="Menor">
      <formula>NOT(ISERROR(SEARCH("Menor",AG50)))</formula>
    </cfRule>
    <cfRule type="containsText" dxfId="2688" priority="64" operator="containsText" text="Bajo">
      <formula>NOT(ISERROR(SEARCH("Bajo",AG50)))</formula>
    </cfRule>
    <cfRule type="containsText" dxfId="2687" priority="65" operator="containsText" text="Moderado">
      <formula>NOT(ISERROR(SEARCH("Moderado",AG50)))</formula>
    </cfRule>
    <cfRule type="containsText" dxfId="2686" priority="66" operator="containsText" text="Extremo">
      <formula>NOT(ISERROR(SEARCH("Extremo",AG50)))</formula>
    </cfRule>
    <cfRule type="containsText" dxfId="2685" priority="67" operator="containsText" text="Baja">
      <formula>NOT(ISERROR(SEARCH("Baja",AG50)))</formula>
    </cfRule>
    <cfRule type="containsText" dxfId="2684" priority="68" operator="containsText" text="Alto">
      <formula>NOT(ISERROR(SEARCH("Alto",AG50)))</formula>
    </cfRule>
  </conditionalFormatting>
  <conditionalFormatting sqref="AE50:AE54">
    <cfRule type="containsText" dxfId="2683" priority="55" operator="containsText" text="Catastrófico">
      <formula>NOT(ISERROR(SEARCH("Catastrófico",AE50)))</formula>
    </cfRule>
    <cfRule type="containsText" dxfId="2682" priority="56" operator="containsText" text="Moderado">
      <formula>NOT(ISERROR(SEARCH("Moderado",AE50)))</formula>
    </cfRule>
    <cfRule type="containsText" dxfId="2681" priority="57" operator="containsText" text="Menor">
      <formula>NOT(ISERROR(SEARCH("Menor",AE50)))</formula>
    </cfRule>
    <cfRule type="containsText" dxfId="2680" priority="58" operator="containsText" text="Leve">
      <formula>NOT(ISERROR(SEARCH("Leve",AE50)))</formula>
    </cfRule>
    <cfRule type="containsText" dxfId="2679" priority="59" operator="containsText" text="Mayor">
      <formula>NOT(ISERROR(SEARCH("Mayor",AE50)))</formula>
    </cfRule>
  </conditionalFormatting>
  <conditionalFormatting sqref="N55">
    <cfRule type="containsText" dxfId="2678" priority="50" operator="containsText" text="Extremo">
      <formula>NOT(ISERROR(SEARCH("Extremo",N55)))</formula>
    </cfRule>
    <cfRule type="containsText" dxfId="2677" priority="51" operator="containsText" text="Alto">
      <formula>NOT(ISERROR(SEARCH("Alto",N55)))</formula>
    </cfRule>
    <cfRule type="containsText" dxfId="2676" priority="52" operator="containsText" text="Bajo">
      <formula>NOT(ISERROR(SEARCH("Bajo",N55)))</formula>
    </cfRule>
    <cfRule type="containsText" dxfId="2675" priority="53" operator="containsText" text="Moderado">
      <formula>NOT(ISERROR(SEARCH("Moderado",N55)))</formula>
    </cfRule>
    <cfRule type="containsText" dxfId="2674" priority="54" operator="containsText" text="Extremo">
      <formula>NOT(ISERROR(SEARCH("Extremo",N55)))</formula>
    </cfRule>
  </conditionalFormatting>
  <conditionalFormatting sqref="I55">
    <cfRule type="containsText" dxfId="2673" priority="27" operator="containsText" text="Muy Baja">
      <formula>NOT(ISERROR(SEARCH("Muy Baja",I55)))</formula>
    </cfRule>
    <cfRule type="containsText" dxfId="2672" priority="28" operator="containsText" text="Baja">
      <formula>NOT(ISERROR(SEARCH("Baja",I55)))</formula>
    </cfRule>
    <cfRule type="containsText" dxfId="2671" priority="30" operator="containsText" text="Muy Alta">
      <formula>NOT(ISERROR(SEARCH("Muy Alta",I55)))</formula>
    </cfRule>
    <cfRule type="containsText" dxfId="2670" priority="31" operator="containsText" text="Alta">
      <formula>NOT(ISERROR(SEARCH("Alta",I55)))</formula>
    </cfRule>
    <cfRule type="containsText" dxfId="2669" priority="32" operator="containsText" text="Media">
      <formula>NOT(ISERROR(SEARCH("Media",I55)))</formula>
    </cfRule>
    <cfRule type="containsText" dxfId="2668" priority="33" operator="containsText" text="Media">
      <formula>NOT(ISERROR(SEARCH("Media",I55)))</formula>
    </cfRule>
    <cfRule type="containsText" dxfId="2667" priority="34" operator="containsText" text="Media">
      <formula>NOT(ISERROR(SEARCH("Media",I55)))</formula>
    </cfRule>
    <cfRule type="containsText" dxfId="2666" priority="35" operator="containsText" text="Muy Baja">
      <formula>NOT(ISERROR(SEARCH("Muy Baja",I55)))</formula>
    </cfRule>
    <cfRule type="containsText" dxfId="2665" priority="36" operator="containsText" text="Baja">
      <formula>NOT(ISERROR(SEARCH("Baja",I55)))</formula>
    </cfRule>
    <cfRule type="containsText" dxfId="2664" priority="37" operator="containsText" text="Muy Baja">
      <formula>NOT(ISERROR(SEARCH("Muy Baja",I55)))</formula>
    </cfRule>
    <cfRule type="containsText" dxfId="2663" priority="38" operator="containsText" text="Muy Baja">
      <formula>NOT(ISERROR(SEARCH("Muy Baja",I55)))</formula>
    </cfRule>
    <cfRule type="containsText" dxfId="2662" priority="39" operator="containsText" text="Muy Baja">
      <formula>NOT(ISERROR(SEARCH("Muy Baja",I55)))</formula>
    </cfRule>
    <cfRule type="containsText" dxfId="2661" priority="40" operator="containsText" text="Muy Baja'Tabla probabilidad'!">
      <formula>NOT(ISERROR(SEARCH("Muy Baja'Tabla probabilidad'!",I55)))</formula>
    </cfRule>
    <cfRule type="containsText" dxfId="2660" priority="41" operator="containsText" text="Muy bajo">
      <formula>NOT(ISERROR(SEARCH("Muy bajo",I55)))</formula>
    </cfRule>
    <cfRule type="containsText" dxfId="2659" priority="42" operator="containsText" text="Alta">
      <formula>NOT(ISERROR(SEARCH("Alta",I55)))</formula>
    </cfRule>
    <cfRule type="containsText" dxfId="2658" priority="43" operator="containsText" text="Media">
      <formula>NOT(ISERROR(SEARCH("Media",I55)))</formula>
    </cfRule>
    <cfRule type="containsText" dxfId="2657" priority="44" operator="containsText" text="Baja">
      <formula>NOT(ISERROR(SEARCH("Baja",I55)))</formula>
    </cfRule>
    <cfRule type="containsText" dxfId="2656" priority="45" operator="containsText" text="Muy baja">
      <formula>NOT(ISERROR(SEARCH("Muy baja",I55)))</formula>
    </cfRule>
    <cfRule type="cellIs" dxfId="2655" priority="48" operator="between">
      <formula>1</formula>
      <formula>2</formula>
    </cfRule>
    <cfRule type="cellIs" dxfId="2654" priority="49" operator="between">
      <formula>0</formula>
      <formula>2</formula>
    </cfRule>
  </conditionalFormatting>
  <conditionalFormatting sqref="I55">
    <cfRule type="containsText" dxfId="2653" priority="29" operator="containsText" text="Muy Alta">
      <formula>NOT(ISERROR(SEARCH("Muy Alta",I55)))</formula>
    </cfRule>
  </conditionalFormatting>
  <conditionalFormatting sqref="Y55:Y59">
    <cfRule type="containsText" dxfId="2652" priority="21" operator="containsText" text="Muy Alta">
      <formula>NOT(ISERROR(SEARCH("Muy Alta",Y55)))</formula>
    </cfRule>
    <cfRule type="containsText" dxfId="2651" priority="22" operator="containsText" text="Alta">
      <formula>NOT(ISERROR(SEARCH("Alta",Y55)))</formula>
    </cfRule>
    <cfRule type="containsText" dxfId="2650" priority="23" operator="containsText" text="Media">
      <formula>NOT(ISERROR(SEARCH("Media",Y55)))</formula>
    </cfRule>
    <cfRule type="containsText" dxfId="2649" priority="24" operator="containsText" text="Muy Baja">
      <formula>NOT(ISERROR(SEARCH("Muy Baja",Y55)))</formula>
    </cfRule>
    <cfRule type="containsText" dxfId="2648" priority="25" operator="containsText" text="Baja">
      <formula>NOT(ISERROR(SEARCH("Baja",Y55)))</formula>
    </cfRule>
    <cfRule type="containsText" dxfId="2647" priority="26" operator="containsText" text="Muy Baja">
      <formula>NOT(ISERROR(SEARCH("Muy Baja",Y55)))</formula>
    </cfRule>
  </conditionalFormatting>
  <conditionalFormatting sqref="AC55:AC59">
    <cfRule type="containsText" dxfId="2646" priority="16" operator="containsText" text="Catastrófico">
      <formula>NOT(ISERROR(SEARCH("Catastrófico",AC55)))</formula>
    </cfRule>
    <cfRule type="containsText" dxfId="2645" priority="17" operator="containsText" text="Mayor">
      <formula>NOT(ISERROR(SEARCH("Mayor",AC55)))</formula>
    </cfRule>
    <cfRule type="containsText" dxfId="2644" priority="18" operator="containsText" text="Moderado">
      <formula>NOT(ISERROR(SEARCH("Moderado",AC55)))</formula>
    </cfRule>
    <cfRule type="containsText" dxfId="2643" priority="19" operator="containsText" text="Menor">
      <formula>NOT(ISERROR(SEARCH("Menor",AC55)))</formula>
    </cfRule>
    <cfRule type="containsText" dxfId="2642" priority="20" operator="containsText" text="Leve">
      <formula>NOT(ISERROR(SEARCH("Leve",AC55)))</formula>
    </cfRule>
  </conditionalFormatting>
  <conditionalFormatting sqref="AG55">
    <cfRule type="containsText" dxfId="2641" priority="7" operator="containsText" text="Extremo">
      <formula>NOT(ISERROR(SEARCH("Extremo",AG55)))</formula>
    </cfRule>
    <cfRule type="containsText" dxfId="2640" priority="8" operator="containsText" text="Alto">
      <formula>NOT(ISERROR(SEARCH("Alto",AG55)))</formula>
    </cfRule>
    <cfRule type="containsText" dxfId="2639" priority="9" operator="containsText" text="Moderado">
      <formula>NOT(ISERROR(SEARCH("Moderado",AG55)))</formula>
    </cfRule>
    <cfRule type="containsText" dxfId="2638" priority="10" operator="containsText" text="Menor">
      <formula>NOT(ISERROR(SEARCH("Menor",AG55)))</formula>
    </cfRule>
    <cfRule type="containsText" dxfId="2637" priority="11" operator="containsText" text="Bajo">
      <formula>NOT(ISERROR(SEARCH("Bajo",AG55)))</formula>
    </cfRule>
    <cfRule type="containsText" dxfId="2636" priority="12" operator="containsText" text="Moderado">
      <formula>NOT(ISERROR(SEARCH("Moderado",AG55)))</formula>
    </cfRule>
    <cfRule type="containsText" dxfId="2635" priority="13" operator="containsText" text="Extremo">
      <formula>NOT(ISERROR(SEARCH("Extremo",AG55)))</formula>
    </cfRule>
    <cfRule type="containsText" dxfId="2634" priority="14" operator="containsText" text="Baja">
      <formula>NOT(ISERROR(SEARCH("Baja",AG55)))</formula>
    </cfRule>
    <cfRule type="containsText" dxfId="2633" priority="15" operator="containsText" text="Alto">
      <formula>NOT(ISERROR(SEARCH("Alto",AG55)))</formula>
    </cfRule>
  </conditionalFormatting>
  <conditionalFormatting sqref="AE55:AE59">
    <cfRule type="containsText" dxfId="2632" priority="2" operator="containsText" text="Catastrófico">
      <formula>NOT(ISERROR(SEARCH("Catastrófico",AE55)))</formula>
    </cfRule>
    <cfRule type="containsText" dxfId="2631" priority="3" operator="containsText" text="Moderado">
      <formula>NOT(ISERROR(SEARCH("Moderado",AE55)))</formula>
    </cfRule>
    <cfRule type="containsText" dxfId="2630" priority="4" operator="containsText" text="Menor">
      <formula>NOT(ISERROR(SEARCH("Menor",AE55)))</formula>
    </cfRule>
    <cfRule type="containsText" dxfId="2629" priority="5" operator="containsText" text="Leve">
      <formula>NOT(ISERROR(SEARCH("Leve",AE55)))</formula>
    </cfRule>
    <cfRule type="containsText" dxfId="2628" priority="6" operator="containsText" text="Mayor">
      <formula>NOT(ISERROR(SEARCH("Mayor",AE55)))</formula>
    </cfRule>
  </conditionalFormatting>
  <dataValidations count="1">
    <dataValidation allowBlank="1" showInputMessage="1" showErrorMessage="1" prompt="Enunciar cuál es el control" sqref="P13 P10:P11 P15:P18 P23" xr:uid="{00000000-0002-0000-0B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33" operator="containsText" id="{52B228E5-16CA-4B35-A123-051378066150}">
            <xm:f>NOT(ISERROR(SEARCH('\Users\ymarting\Documents\2021\Mejoramiento Infraestructura\[Matriz de Riesgos SIGCMA 5x5 Mejoramiento Fisico1.xlsx]Tabla probabilidad'!#REF!,I10)))</xm:f>
            <xm:f>'\Users\ymarting\Documents\2021\Mejoramiento Infraestructura\[Matriz de Riesgos SIGCMA 5x5 Mejoramiento Fisico1.xlsx]Tabla probabilidad'!#REF!</xm:f>
            <x14:dxf>
              <font>
                <color rgb="FF006100"/>
              </font>
              <fill>
                <patternFill>
                  <bgColor rgb="FFC6EFCE"/>
                </patternFill>
              </fill>
            </x14:dxf>
          </x14:cfRule>
          <x14:cfRule type="containsText" priority="434" operator="containsText" id="{57C32BF3-2005-4345-9042-6FF361A885B9}">
            <xm:f>NOT(ISERROR(SEARCH('\Users\ymarting\Documents\2021\Mejoramiento Infraestructura\[Matriz de Riesgos SIGCMA 5x5 Mejoramiento Fisico1.xlsx]Tabla probabilidad'!#REF!,I10)))</xm:f>
            <xm:f>'\Users\ymarting\Documents\2021\Mejoramiento Infraestructura\[Matriz de Riesgos SIGCMA 5x5 Mejoramiento Fisico1.xlsx]Tabla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363" operator="containsText" id="{C476577F-9F4B-4B54-A1DB-46C37206422A}">
            <xm:f>NOT(ISERROR(SEARCH('\Users\ymarting\Documents\2021\Mejoramiento Infraestructura\[Matriz de Riesgos SIGCMA 5x5 Mejoramiento Fisico1.xlsx]Tabla probabilidad'!#REF!,I15)))</xm:f>
            <xm:f>'\Users\ymarting\Documents\2021\Mejoramiento Infraestructura\[Matriz de Riesgos SIGCMA 5x5 Mejoramiento Fisico1.xlsx]Tabla probabilidad'!#REF!</xm:f>
            <x14:dxf>
              <font>
                <color rgb="FF006100"/>
              </font>
              <fill>
                <patternFill>
                  <bgColor rgb="FFC6EFCE"/>
                </patternFill>
              </fill>
            </x14:dxf>
          </x14:cfRule>
          <x14:cfRule type="containsText" priority="364" operator="containsText" id="{06E2A767-CD15-4309-872E-5119ECF50C92}">
            <xm:f>NOT(ISERROR(SEARCH('\Users\ymarting\Documents\2021\Mejoramiento Infraestructura\[Matriz de Riesgos SIGCMA 5x5 Mejoramiento Fisico1.xlsx]Tabla probabilidad'!#REF!,I15)))</xm:f>
            <xm:f>'\Users\ymarting\Documents\2021\Mejoramiento Infraestructura\[Matriz de Riesgos SIGCMA 5x5 Mejoramiento Fisico1.xlsx]Tabla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260" operator="containsText" id="{CD26E571-54FD-4888-9149-A41A43A3315B}">
            <xm:f>NOT(ISERROR(SEARCH('\Users\ymarting\Documents\2021\Mejoramiento Infraestructura\[Matriz de Riesgos SIGCMA 5x5 Mejoramiento Fisico1.xlsx]Tabla probabilidad'!#REF!,I30)))</xm:f>
            <xm:f>'\Users\ymarting\Documents\2021\Mejoramiento Infraestructura\[Matriz de Riesgos SIGCMA 5x5 Mejoramiento Fisico1.xlsx]Tabla probabilidad'!#REF!</xm:f>
            <x14:dxf>
              <font>
                <color rgb="FF006100"/>
              </font>
              <fill>
                <patternFill>
                  <bgColor rgb="FFC6EFCE"/>
                </patternFill>
              </fill>
            </x14:dxf>
          </x14:cfRule>
          <x14:cfRule type="containsText" priority="261" operator="containsText" id="{7D1C84EC-9DE7-4E52-A017-958674C33EEC}">
            <xm:f>NOT(ISERROR(SEARCH('\Users\ymarting\Documents\2021\Mejoramiento Infraestructura\[Matriz de Riesgos SIGCMA 5x5 Mejoramiento Fisico1.xlsx]Tabla probabilidad'!#REF!,I30)))</xm:f>
            <xm:f>'\Users\ymarting\Documents\2021\Mejoramiento Infraestructura\[Matriz de Riesgos SIGCMA 5x5 Mejoramiento Fisico1.xlsx]Tabla probabilidad'!#REF!</xm:f>
            <x14:dxf>
              <font>
                <color rgb="FF9C0006"/>
              </font>
              <fill>
                <patternFill>
                  <bgColor rgb="FFFFC7CE"/>
                </patternFill>
              </fill>
            </x14:dxf>
          </x14:cfRule>
          <xm:sqref>I30 I35 I40</xm:sqref>
        </x14:conditionalFormatting>
        <x14:conditionalFormatting xmlns:xm="http://schemas.microsoft.com/office/excel/2006/main">
          <x14:cfRule type="containsText" priority="152" operator="containsText" id="{E96E4F32-7C34-42BF-A37A-060CA6D8230A}">
            <xm:f>NOT(ISERROR(SEARCH('\Users\ymarting\Documents\2021\Mejoramiento Infraestructura\[Matriz de Riesgos SIGCMA 5x5 Mejoramiento Fisico1.xlsx]Tabla probabilidad'!#REF!,I45)))</xm:f>
            <xm:f>'\Users\ymarting\Documents\2021\Mejoramiento Infraestructura\[Matriz de Riesgos SIGCMA 5x5 Mejoramiento Fisico1.xlsx]Tabla probabilidad'!#REF!</xm:f>
            <x14:dxf>
              <font>
                <color rgb="FF006100"/>
              </font>
              <fill>
                <patternFill>
                  <bgColor rgb="FFC6EFCE"/>
                </patternFill>
              </fill>
            </x14:dxf>
          </x14:cfRule>
          <x14:cfRule type="containsText" priority="153" operator="containsText" id="{C20C22CF-2E5A-47D8-9F4E-C81A1C8B74C0}">
            <xm:f>NOT(ISERROR(SEARCH('\Users\ymarting\Documents\2021\Mejoramiento Infraestructura\[Matriz de Riesgos SIGCMA 5x5 Mejoramiento Fisico1.xlsx]Tabla probabilidad'!#REF!,I45)))</xm:f>
            <xm:f>'\Users\ymarting\Documents\2021\Mejoramiento Infraestructura\[Matriz de Riesgos SIGCMA 5x5 Mejoramiento Fisico1.xlsx]Tabla probabilidad'!#REF!</xm:f>
            <x14:dxf>
              <font>
                <color rgb="FF9C0006"/>
              </font>
              <fill>
                <patternFill>
                  <bgColor rgb="FFFFC7CE"/>
                </patternFill>
              </fill>
            </x14:dxf>
          </x14:cfRule>
          <xm:sqref>I45</xm:sqref>
        </x14:conditionalFormatting>
        <x14:conditionalFormatting xmlns:xm="http://schemas.microsoft.com/office/excel/2006/main">
          <x14:cfRule type="containsText" priority="99" operator="containsText" id="{13C74817-8DD0-42AE-AA13-B8BB2694416B}">
            <xm:f>NOT(ISERROR(SEARCH('\Users\ymarting\Documents\2021\Mejoramiento Infraestructura\[Matriz de Riesgos SIGCMA 5x5 Mejoramiento Fisico1.xlsx]Tabla probabilidad'!#REF!,I50)))</xm:f>
            <xm:f>'\Users\ymarting\Documents\2021\Mejoramiento Infraestructura\[Matriz de Riesgos SIGCMA 5x5 Mejoramiento Fisico1.xlsx]Tabla probabilidad'!#REF!</xm:f>
            <x14:dxf>
              <font>
                <color rgb="FF006100"/>
              </font>
              <fill>
                <patternFill>
                  <bgColor rgb="FFC6EFCE"/>
                </patternFill>
              </fill>
            </x14:dxf>
          </x14:cfRule>
          <x14:cfRule type="containsText" priority="100" operator="containsText" id="{AFB17C54-5EEB-4878-BD08-4F3DB4603ADF}">
            <xm:f>NOT(ISERROR(SEARCH('\Users\ymarting\Documents\2021\Mejoramiento Infraestructura\[Matriz de Riesgos SIGCMA 5x5 Mejoramiento Fisico1.xlsx]Tabla probabilidad'!#REF!,I50)))</xm:f>
            <xm:f>'\Users\ymarting\Documents\2021\Mejoramiento Infraestructura\[Matriz de Riesgos SIGCMA 5x5 Mejoramiento Fisico1.xlsx]Tabla probabilidad'!#REF!</xm:f>
            <x14:dxf>
              <font>
                <color rgb="FF9C0006"/>
              </font>
              <fill>
                <patternFill>
                  <bgColor rgb="FFFFC7CE"/>
                </patternFill>
              </fill>
            </x14:dxf>
          </x14:cfRule>
          <xm:sqref>I50</xm:sqref>
        </x14:conditionalFormatting>
        <x14:conditionalFormatting xmlns:xm="http://schemas.microsoft.com/office/excel/2006/main">
          <x14:cfRule type="containsText" priority="46" operator="containsText" id="{5F7487E3-0EC4-4C42-94B5-F3EB51F47AF5}">
            <xm:f>NOT(ISERROR(SEARCH('\Users\ymarting\Documents\2021\Mejoramiento Infraestructura\[Matriz de Riesgos SIGCMA 5x5 Mejoramiento Fisico1.xlsx]Tabla probabilidad'!#REF!,I55)))</xm:f>
            <xm:f>'\Users\ymarting\Documents\2021\Mejoramiento Infraestructura\[Matriz de Riesgos SIGCMA 5x5 Mejoramiento Fisico1.xlsx]Tabla probabilidad'!#REF!</xm:f>
            <x14:dxf>
              <font>
                <color rgb="FF006100"/>
              </font>
              <fill>
                <patternFill>
                  <bgColor rgb="FFC6EFCE"/>
                </patternFill>
              </fill>
            </x14:dxf>
          </x14:cfRule>
          <x14:cfRule type="containsText" priority="47" operator="containsText" id="{1D074276-A819-4F81-BB70-C36E400B96B8}">
            <xm:f>NOT(ISERROR(SEARCH('\Users\ymarting\Documents\2021\Mejoramiento Infraestructura\[Matriz de Riesgos SIGCMA 5x5 Mejoramiento Fisico1.xlsx]Tabla probabilidad'!#REF!,I55)))</xm:f>
            <xm:f>'\Users\ymarting\Documents\2021\Mejoramiento Infraestructura\[Matriz de Riesgos SIGCMA 5x5 Mejoramiento Fisico1.xlsx]Tabla probabilidad'!#REF!</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1000000}">
          <x14:formula1>
            <xm:f>'C:\Users\pcram\OneDrive - Consejo Superior de la Judicatura\Centro de Servicio\SIGCMA\Riesgos\2021\Mejoramiento Infraestructura\[Matriz de Riesgos SIGCMA 5x5 Mejoramiento Fisico1.xlsx]LISTA'!#REF!</xm:f>
          </x14:formula1>
          <xm:sqref>C10:C59</xm:sqref>
        </x14:dataValidation>
        <x14:dataValidation type="list" allowBlank="1" showInputMessage="1" showErrorMessage="1" xr:uid="{00000000-0002-0000-0B00-000002000000}">
          <x14:formula1>
            <xm:f>'C:\Users\pcram\OneDrive - Consejo Superior de la Judicatura\Centro de Servicio\SIGCMA\Riesgos\2021\Mejoramiento Infraestructura\[Matriz de Riesgos SIGCMA 5x5 Mejoramiento Fisico1.xlsx]LISTA'!#REF!</xm:f>
          </x14:formula1>
          <xm:sqref>K10:K59 AN10 AN15 AN20 AN25 AN30 AN35 AN40 AN45 AN50 AN55 AH10 AH15 AH20 AH25 AH30 AH35 AH40 AH45 AH50 AH55 R10:S59 U10:W59 G10:G59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249977111117893"/>
  </sheetPr>
  <dimension ref="A1:KL59"/>
  <sheetViews>
    <sheetView topLeftCell="A19" zoomScale="77" zoomScaleNormal="77" workbookViewId="0">
      <selection activeCell="C30" sqref="C30:C34"/>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25" customWidth="1"/>
    <col min="36" max="36" width="15" customWidth="1"/>
    <col min="37" max="37" width="16.140625" customWidth="1"/>
    <col min="38" max="38" width="17.85546875" bestFit="1" customWidth="1"/>
    <col min="39" max="39" width="12" bestFit="1" customWidth="1"/>
    <col min="41" max="298" width="11.42578125" style="15"/>
    <col min="299" max="16384" width="11.42578125" style="16"/>
  </cols>
  <sheetData>
    <row r="1" spans="1:298" s="2" customFormat="1" ht="16.5" customHeight="1">
      <c r="A1" s="157"/>
      <c r="B1" s="158"/>
      <c r="C1" s="158"/>
      <c r="D1" s="161" t="s">
        <v>0</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3" t="s">
        <v>1</v>
      </c>
      <c r="AM1" s="163"/>
      <c r="AN1" s="163"/>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row>
    <row r="2" spans="1:298" s="2" customFormat="1" ht="39.75" customHeight="1">
      <c r="A2" s="159"/>
      <c r="B2" s="160"/>
      <c r="C2" s="160"/>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3"/>
      <c r="AN2" s="163"/>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row>
    <row r="3" spans="1:298" s="2" customFormat="1" ht="16.5">
      <c r="A3" s="3"/>
      <c r="B3" s="3"/>
      <c r="C3" s="4"/>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c r="AM3" s="163"/>
      <c r="AN3" s="163"/>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row>
    <row r="4" spans="1:298" s="2" customFormat="1" ht="26.25" customHeight="1">
      <c r="A4" s="148" t="s">
        <v>2</v>
      </c>
      <c r="B4" s="149"/>
      <c r="C4" s="150"/>
      <c r="D4" s="164" t="s">
        <v>359</v>
      </c>
      <c r="E4" s="165"/>
      <c r="F4" s="165"/>
      <c r="G4" s="165"/>
      <c r="H4" s="165"/>
      <c r="I4" s="165"/>
      <c r="J4" s="165"/>
      <c r="K4" s="165"/>
      <c r="L4" s="165"/>
      <c r="M4" s="165"/>
      <c r="N4" s="166"/>
      <c r="O4" s="167"/>
      <c r="P4" s="167"/>
      <c r="Q4" s="167"/>
      <c r="R4" s="5"/>
      <c r="S4" s="5"/>
      <c r="T4" s="5"/>
      <c r="U4" s="5"/>
      <c r="V4" s="5"/>
      <c r="W4" s="5"/>
      <c r="X4" s="5"/>
      <c r="Y4" s="5"/>
      <c r="Z4" s="5"/>
      <c r="AA4" s="5"/>
      <c r="AB4" s="5"/>
      <c r="AC4" s="5"/>
      <c r="AD4" s="5"/>
      <c r="AE4" s="5"/>
      <c r="AF4" s="5"/>
      <c r="AG4" s="5"/>
      <c r="AH4" s="5"/>
      <c r="AI4" s="5"/>
      <c r="AJ4" s="5"/>
      <c r="AK4" s="5"/>
      <c r="AL4" s="5"/>
      <c r="AM4" s="5"/>
      <c r="AN4" s="5"/>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2" customFormat="1" ht="57.75" customHeight="1">
      <c r="A5" s="148" t="s">
        <v>3</v>
      </c>
      <c r="B5" s="149"/>
      <c r="C5" s="150"/>
      <c r="D5" s="151" t="s">
        <v>360</v>
      </c>
      <c r="E5" s="152"/>
      <c r="F5" s="152"/>
      <c r="G5" s="152"/>
      <c r="H5" s="152"/>
      <c r="I5" s="152"/>
      <c r="J5" s="152"/>
      <c r="K5" s="152"/>
      <c r="L5" s="152"/>
      <c r="M5" s="152"/>
      <c r="N5" s="153"/>
      <c r="O5" s="5"/>
      <c r="P5" s="5"/>
      <c r="Q5" s="5"/>
      <c r="R5" s="5"/>
      <c r="S5" s="5"/>
      <c r="T5" s="5"/>
      <c r="U5" s="5"/>
      <c r="V5" s="5"/>
      <c r="W5" s="5"/>
      <c r="X5" s="5"/>
      <c r="Y5" s="5"/>
      <c r="Z5" s="5"/>
      <c r="AA5" s="5"/>
      <c r="AB5" s="5"/>
      <c r="AC5" s="5"/>
      <c r="AD5" s="5"/>
      <c r="AE5" s="5"/>
      <c r="AF5" s="5"/>
      <c r="AG5" s="5"/>
      <c r="AH5" s="5"/>
      <c r="AI5" s="5"/>
      <c r="AJ5" s="5"/>
      <c r="AK5" s="5"/>
      <c r="AL5" s="5"/>
      <c r="AM5" s="5"/>
      <c r="AN5" s="5"/>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row>
    <row r="6" spans="1:298" s="2" customFormat="1" ht="49.5" customHeight="1">
      <c r="A6" s="148" t="s">
        <v>5</v>
      </c>
      <c r="B6" s="149"/>
      <c r="C6" s="150"/>
      <c r="D6" s="151" t="s">
        <v>361</v>
      </c>
      <c r="E6" s="152"/>
      <c r="F6" s="152"/>
      <c r="G6" s="152"/>
      <c r="H6" s="152"/>
      <c r="I6" s="152"/>
      <c r="J6" s="152"/>
      <c r="K6" s="152"/>
      <c r="L6" s="152"/>
      <c r="M6" s="152"/>
      <c r="N6" s="153"/>
      <c r="O6" s="5"/>
      <c r="P6" s="5"/>
      <c r="Q6" s="5"/>
      <c r="R6" s="5"/>
      <c r="S6" s="5"/>
      <c r="T6" s="5"/>
      <c r="U6" s="5"/>
      <c r="V6" s="5"/>
      <c r="W6" s="5"/>
      <c r="X6" s="5"/>
      <c r="Y6" s="5"/>
      <c r="Z6" s="5"/>
      <c r="AA6" s="5"/>
      <c r="AB6" s="5"/>
      <c r="AC6" s="5"/>
      <c r="AD6" s="5"/>
      <c r="AE6" s="5"/>
      <c r="AF6" s="5"/>
      <c r="AG6" s="5"/>
      <c r="AH6" s="5"/>
      <c r="AI6" s="5"/>
      <c r="AJ6" s="5"/>
      <c r="AK6" s="5"/>
      <c r="AL6" s="5"/>
      <c r="AM6" s="5"/>
      <c r="AN6" s="5"/>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 customFormat="1" ht="16.5">
      <c r="A7" s="154" t="s">
        <v>7</v>
      </c>
      <c r="B7" s="155"/>
      <c r="C7" s="155"/>
      <c r="D7" s="155"/>
      <c r="E7" s="155"/>
      <c r="F7" s="155"/>
      <c r="G7" s="155"/>
      <c r="H7" s="156"/>
      <c r="I7" s="154" t="s">
        <v>8</v>
      </c>
      <c r="J7" s="155"/>
      <c r="K7" s="155"/>
      <c r="L7" s="155"/>
      <c r="M7" s="155"/>
      <c r="N7" s="156"/>
      <c r="O7" s="154" t="s">
        <v>9</v>
      </c>
      <c r="P7" s="155"/>
      <c r="Q7" s="155"/>
      <c r="R7" s="155"/>
      <c r="S7" s="155"/>
      <c r="T7" s="155"/>
      <c r="U7" s="155"/>
      <c r="V7" s="155"/>
      <c r="W7" s="156"/>
      <c r="X7" s="154" t="s">
        <v>10</v>
      </c>
      <c r="Y7" s="155"/>
      <c r="Z7" s="155"/>
      <c r="AA7" s="155"/>
      <c r="AB7" s="155"/>
      <c r="AC7" s="155"/>
      <c r="AD7" s="155"/>
      <c r="AE7" s="155"/>
      <c r="AF7" s="155"/>
      <c r="AG7" s="155"/>
      <c r="AH7" s="156"/>
      <c r="AI7" s="154" t="s">
        <v>11</v>
      </c>
      <c r="AJ7" s="155"/>
      <c r="AK7" s="155"/>
      <c r="AL7" s="155"/>
      <c r="AM7" s="155"/>
      <c r="AN7" s="168"/>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row>
    <row r="8" spans="1:298" s="2" customFormat="1" ht="16.5" customHeight="1">
      <c r="A8" s="169" t="s">
        <v>12</v>
      </c>
      <c r="B8" s="171" t="s">
        <v>13</v>
      </c>
      <c r="C8" s="173" t="s">
        <v>14</v>
      </c>
      <c r="D8" s="174" t="s">
        <v>15</v>
      </c>
      <c r="E8" s="174" t="s">
        <v>16</v>
      </c>
      <c r="F8" s="176" t="s">
        <v>17</v>
      </c>
      <c r="G8" s="175" t="s">
        <v>18</v>
      </c>
      <c r="H8" s="174" t="s">
        <v>19</v>
      </c>
      <c r="I8" s="177" t="s">
        <v>20</v>
      </c>
      <c r="J8" s="181" t="s">
        <v>21</v>
      </c>
      <c r="K8" s="175" t="s">
        <v>22</v>
      </c>
      <c r="L8" s="175" t="s">
        <v>23</v>
      </c>
      <c r="M8" s="181" t="s">
        <v>21</v>
      </c>
      <c r="N8" s="174" t="s">
        <v>24</v>
      </c>
      <c r="O8" s="182" t="s">
        <v>25</v>
      </c>
      <c r="P8" s="178" t="s">
        <v>26</v>
      </c>
      <c r="Q8" s="175" t="s">
        <v>27</v>
      </c>
      <c r="R8" s="178" t="s">
        <v>28</v>
      </c>
      <c r="S8" s="178"/>
      <c r="T8" s="178"/>
      <c r="U8" s="178"/>
      <c r="V8" s="178"/>
      <c r="W8" s="178"/>
      <c r="X8" s="184" t="s">
        <v>29</v>
      </c>
      <c r="Y8" s="182" t="s">
        <v>30</v>
      </c>
      <c r="Z8" s="182" t="s">
        <v>21</v>
      </c>
      <c r="AA8" s="6"/>
      <c r="AB8" s="6"/>
      <c r="AC8" s="182" t="s">
        <v>31</v>
      </c>
      <c r="AD8" s="182" t="s">
        <v>21</v>
      </c>
      <c r="AE8" s="6"/>
      <c r="AF8" s="6"/>
      <c r="AG8" s="184" t="s">
        <v>32</v>
      </c>
      <c r="AH8" s="182" t="s">
        <v>33</v>
      </c>
      <c r="AI8" s="178" t="s">
        <v>11</v>
      </c>
      <c r="AJ8" s="178" t="s">
        <v>34</v>
      </c>
      <c r="AK8" s="178" t="s">
        <v>35</v>
      </c>
      <c r="AL8" s="178" t="s">
        <v>36</v>
      </c>
      <c r="AM8" s="179" t="s">
        <v>37</v>
      </c>
      <c r="AN8" s="179" t="s">
        <v>38</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row>
    <row r="9" spans="1:298" s="11" customFormat="1" ht="94.5" customHeight="1" thickBot="1">
      <c r="A9" s="170"/>
      <c r="B9" s="172"/>
      <c r="C9" s="171"/>
      <c r="D9" s="175"/>
      <c r="E9" s="175"/>
      <c r="F9" s="171"/>
      <c r="G9" s="177"/>
      <c r="H9" s="175"/>
      <c r="I9" s="177"/>
      <c r="J9" s="181"/>
      <c r="K9" s="177"/>
      <c r="L9" s="177"/>
      <c r="M9" s="181"/>
      <c r="N9" s="175"/>
      <c r="O9" s="185"/>
      <c r="P9" s="175"/>
      <c r="Q9" s="177"/>
      <c r="R9" s="7" t="s">
        <v>39</v>
      </c>
      <c r="S9" s="7" t="s">
        <v>40</v>
      </c>
      <c r="T9" s="7" t="s">
        <v>41</v>
      </c>
      <c r="U9" s="7" t="s">
        <v>42</v>
      </c>
      <c r="V9" s="7" t="s">
        <v>43</v>
      </c>
      <c r="W9" s="7" t="s">
        <v>44</v>
      </c>
      <c r="X9" s="182"/>
      <c r="Y9" s="183"/>
      <c r="Z9" s="183"/>
      <c r="AA9" s="8" t="s">
        <v>45</v>
      </c>
      <c r="AB9" s="8" t="s">
        <v>21</v>
      </c>
      <c r="AC9" s="183"/>
      <c r="AD9" s="183"/>
      <c r="AE9" s="9" t="s">
        <v>31</v>
      </c>
      <c r="AF9" s="9" t="s">
        <v>21</v>
      </c>
      <c r="AG9" s="182"/>
      <c r="AH9" s="185"/>
      <c r="AI9" s="175"/>
      <c r="AJ9" s="175"/>
      <c r="AK9" s="175"/>
      <c r="AL9" s="175"/>
      <c r="AM9" s="180"/>
      <c r="AN9" s="18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row>
    <row r="10" spans="1:298" ht="57.75" customHeight="1">
      <c r="A10" s="186">
        <v>1</v>
      </c>
      <c r="B10" s="187" t="s">
        <v>362</v>
      </c>
      <c r="C10" s="186" t="s">
        <v>78</v>
      </c>
      <c r="D10" s="190" t="s">
        <v>363</v>
      </c>
      <c r="E10" s="186" t="s">
        <v>364</v>
      </c>
      <c r="F10" s="186" t="s">
        <v>365</v>
      </c>
      <c r="G10" s="186" t="s">
        <v>105</v>
      </c>
      <c r="H10" s="186">
        <v>4</v>
      </c>
      <c r="I10" s="194" t="str">
        <f>IF(H10&lt;=2,'[33]Tabla probabilidad'!$B$5,IF(H10&lt;=24,'[33]Tabla probabilidad'!$B$6,IF(H10&lt;=500,'[33]Tabla probabilidad'!$B$7,IF(H10&lt;=5000,'[33]Tabla probabilidad'!$B$8,IF(H10&gt;5000,'[33]Tabla probabilidad'!$B$9)))))</f>
        <v>Baja</v>
      </c>
      <c r="J10" s="195">
        <f>IF(H10&lt;=2,'[33]Tabla probabilidad'!$D$5,IF(H10&lt;=24,'[33]Tabla probabilidad'!$D$6,IF(H10&lt;=500,'[33]Tabla probabilidad'!$D$7,IF(H10&lt;=5000,'[33]Tabla probabilidad'!$D$8,IF(H10&gt;5000,'[33]Tabla probabilidad'!$D$9)))))</f>
        <v>0.4</v>
      </c>
      <c r="K10" s="186" t="s">
        <v>119</v>
      </c>
      <c r="L10" s="1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1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186" t="str">
        <f>VLOOKUP((I10&amp;L10),[33]Hoja1!$B$4:$C$28,2,0)</f>
        <v>Moderado</v>
      </c>
      <c r="O10" s="12">
        <v>1</v>
      </c>
      <c r="P10" s="13" t="s">
        <v>366</v>
      </c>
      <c r="Q10" s="12" t="str">
        <f t="shared" ref="Q10:Q35" si="0">IF(R10="Preventivo","Probabilidad",IF(R10="Detectivo","Probabilidad", IF(R10="Correctivo","Impacto")))</f>
        <v>Probabilidad</v>
      </c>
      <c r="R10" s="12" t="s">
        <v>54</v>
      </c>
      <c r="S10" s="12" t="s">
        <v>55</v>
      </c>
      <c r="T10" s="14">
        <f>VLOOKUP(R10&amp;S10,[33]Hoja1!$Q$4:$R$9,2,0)</f>
        <v>0.45</v>
      </c>
      <c r="U10" s="12" t="s">
        <v>56</v>
      </c>
      <c r="V10" s="12" t="s">
        <v>57</v>
      </c>
      <c r="W10" s="12" t="s">
        <v>58</v>
      </c>
      <c r="X10" s="14">
        <f>IF(Q10="Probabilidad",($J$10*T10),IF(Q10="Impacto"," "))</f>
        <v>0.18000000000000002</v>
      </c>
      <c r="Y10" s="14" t="str">
        <f>IF(Z10&lt;=20%,'[33]Tabla probabilidad'!$B$5,IF(Z10&lt;=40%,'[33]Tabla probabilidad'!$B$6,IF(Z10&lt;=60%,'[33]Tabla probabilidad'!$B$7,IF(Z10&lt;=80%,'[33]Tabla probabilidad'!$B$8,IF(Z10&lt;=100%,'[33]Tabla probabilidad'!$B$9)))))</f>
        <v>Baja</v>
      </c>
      <c r="Z10" s="14">
        <f>IF(R10="Preventivo",(J10-(J10*T10)),IF(R10="Detectivo",(J10-(J10*T10)),IF(R10="Correctivo",(J10))))</f>
        <v>0.22</v>
      </c>
      <c r="AA10" s="191" t="str">
        <f>IF(AB10&lt;=20%,'[33]Tabla probabilidad'!$B$5,IF(AB10&lt;=40%,'[33]Tabla probabilidad'!$B$6,IF(AB10&lt;=60%,'[33]Tabla probabilidad'!$B$7,IF(AB10&lt;=80%,'[33]Tabla probabilidad'!$B$8,IF(AB10&lt;=100%,'[33]Tabla probabilidad'!$B$9)))))</f>
        <v>Baja</v>
      </c>
      <c r="AB10" s="191">
        <f>AVERAGE(Z10:Z14)</f>
        <v>0.22</v>
      </c>
      <c r="AC10" s="14" t="str">
        <f t="shared" ref="AC10:AC59" si="1">IF(AD10&lt;=20%,"Leve",IF(AD10&lt;=40%,"Menor",IF(AD10&lt;=60%,"Moderado",IF(AD10&lt;=80%,"Mayor",IF(AD10&lt;=100%,"Catastrófico")))))</f>
        <v>Moderado</v>
      </c>
      <c r="AD10" s="14">
        <f>IF(Q10="Probabilidad",(($M$10-0)),IF(Q10="Impacto",($M$10-($M$10*T10))))</f>
        <v>0.6</v>
      </c>
      <c r="AE10" s="191" t="str">
        <f>IF(AF10&lt;=20%,"Leve",IF(AF10&lt;=40%,"Menor",IF(AF10&lt;=60%,"Moderado",IF(AF10&lt;=80%,"Mayor",IF(AF10&lt;=100%,"Catastrófico")))))</f>
        <v>Moderado</v>
      </c>
      <c r="AF10" s="191">
        <f>AVERAGE(AD10:AD14)</f>
        <v>0.6</v>
      </c>
      <c r="AG10" s="200" t="str">
        <f>VLOOKUP(AA10&amp;AE10,[33]Hoja1!$B$4:$C$28,2,0)</f>
        <v>Moderado</v>
      </c>
      <c r="AH10" s="200" t="s">
        <v>59</v>
      </c>
      <c r="AI10" s="200" t="s">
        <v>367</v>
      </c>
      <c r="AJ10" s="200" t="s">
        <v>61</v>
      </c>
      <c r="AK10" s="206">
        <v>44926</v>
      </c>
      <c r="AL10" s="206">
        <v>44926</v>
      </c>
      <c r="AM10" s="197" t="s">
        <v>178</v>
      </c>
      <c r="AN10" s="186" t="s">
        <v>63</v>
      </c>
    </row>
    <row r="11" spans="1:298" ht="57.75" customHeight="1">
      <c r="A11" s="186"/>
      <c r="B11" s="188"/>
      <c r="C11" s="186"/>
      <c r="D11" s="190"/>
      <c r="E11" s="186"/>
      <c r="F11" s="186"/>
      <c r="G11" s="186"/>
      <c r="H11" s="186"/>
      <c r="I11" s="194"/>
      <c r="J11" s="195"/>
      <c r="K11" s="186"/>
      <c r="L11" s="196"/>
      <c r="M11" s="196"/>
      <c r="N11" s="186"/>
      <c r="O11" s="12">
        <v>2</v>
      </c>
      <c r="P11" s="17"/>
      <c r="Q11" s="12" t="str">
        <f t="shared" si="0"/>
        <v>Probabilidad</v>
      </c>
      <c r="R11" s="12" t="s">
        <v>54</v>
      </c>
      <c r="S11" s="12" t="s">
        <v>55</v>
      </c>
      <c r="T11" s="14">
        <f>VLOOKUP(R11&amp;S11,[33]Hoja1!$Q$4:$R$9,2,0)</f>
        <v>0.45</v>
      </c>
      <c r="U11" s="12" t="s">
        <v>56</v>
      </c>
      <c r="V11" s="12" t="s">
        <v>57</v>
      </c>
      <c r="W11" s="12" t="s">
        <v>58</v>
      </c>
      <c r="X11" s="14">
        <f>IF(Q11="Probabilidad",($J$10*T11),IF(Q11="Impacto"," "))</f>
        <v>0.18000000000000002</v>
      </c>
      <c r="Y11" s="14" t="str">
        <f>IF(Z11&lt;=20%,'[33]Tabla probabilidad'!$B$5,IF(Z11&lt;=40%,'[33]Tabla probabilidad'!$B$6,IF(Z11&lt;=60%,'[33]Tabla probabilidad'!$B$7,IF(Z11&lt;=80%,'[33]Tabla probabilidad'!$B$8,IF(Z11&lt;=100%,'[33]Tabla probabilidad'!$B$9)))))</f>
        <v>Baja</v>
      </c>
      <c r="Z11" s="14">
        <f>IF(R11="Preventivo",(J10-(J10*T11)),IF(R11="Detectivo",(J10-(J10*T11)),IF(R11="Correctivo",(J10))))</f>
        <v>0.22</v>
      </c>
      <c r="AA11" s="192"/>
      <c r="AB11" s="192"/>
      <c r="AC11" s="14" t="str">
        <f t="shared" si="1"/>
        <v>Moderado</v>
      </c>
      <c r="AD11" s="14">
        <f>IF(Q11="Probabilidad",(($M$10-0)),IF(Q11="Impacto",($M$10-($M$10*T11))))</f>
        <v>0.6</v>
      </c>
      <c r="AE11" s="192"/>
      <c r="AF11" s="192"/>
      <c r="AG11" s="201"/>
      <c r="AH11" s="201"/>
      <c r="AI11" s="201"/>
      <c r="AJ11" s="201"/>
      <c r="AK11" s="201"/>
      <c r="AL11" s="201"/>
      <c r="AM11" s="198"/>
      <c r="AN11" s="186"/>
    </row>
    <row r="12" spans="1:298" ht="69.75" customHeight="1">
      <c r="A12" s="186"/>
      <c r="B12" s="188"/>
      <c r="C12" s="186"/>
      <c r="D12" s="190"/>
      <c r="E12" s="186"/>
      <c r="F12" s="186"/>
      <c r="G12" s="186"/>
      <c r="H12" s="186"/>
      <c r="I12" s="194"/>
      <c r="J12" s="195"/>
      <c r="K12" s="186"/>
      <c r="L12" s="196"/>
      <c r="M12" s="196"/>
      <c r="N12" s="186"/>
      <c r="O12" s="12">
        <v>3</v>
      </c>
      <c r="P12" s="17"/>
      <c r="Q12" s="12"/>
      <c r="R12" s="12"/>
      <c r="S12" s="12"/>
      <c r="T12" s="14"/>
      <c r="U12" s="12"/>
      <c r="V12" s="12"/>
      <c r="W12" s="12"/>
      <c r="X12" s="14" t="b">
        <f t="shared" ref="X12:X14" si="2">IF(Q12="Probabilidad",($J$10*T12),IF(Q12="Impacto"," "))</f>
        <v>0</v>
      </c>
      <c r="Y12" s="14" t="b">
        <f>IF(Z12&lt;=20%,'[33]Tabla probabilidad'!$B$5,IF(Z12&lt;=40%,'[33]Tabla probabilidad'!$B$6,IF(Z12&lt;=60%,'[33]Tabla probabilidad'!$B$7,IF(Z12&lt;=80%,'[33]Tabla probabilidad'!$B$8,IF(Z12&lt;=100%,'[33]Tabla probabilidad'!$B$9)))))</f>
        <v>0</v>
      </c>
      <c r="Z12" s="14" t="b">
        <f>IF(R12="Preventivo",(J10-(J10*T12)),IF(R12="Detectivo",(J10-(J10*T12)),IF(R12="Correctivo",(J10))))</f>
        <v>0</v>
      </c>
      <c r="AA12" s="192"/>
      <c r="AB12" s="192"/>
      <c r="AC12" s="14" t="b">
        <f t="shared" si="1"/>
        <v>0</v>
      </c>
      <c r="AD12" s="14" t="b">
        <f>IF(Q12="Probabilidad",(($M$10-0)),IF(Q12="Impacto",($M$10-($M$10*T12))))</f>
        <v>0</v>
      </c>
      <c r="AE12" s="192"/>
      <c r="AF12" s="192"/>
      <c r="AG12" s="201"/>
      <c r="AH12" s="201"/>
      <c r="AI12" s="201"/>
      <c r="AJ12" s="201"/>
      <c r="AK12" s="201"/>
      <c r="AL12" s="201"/>
      <c r="AM12" s="198"/>
      <c r="AN12" s="186"/>
    </row>
    <row r="13" spans="1:298" ht="72" customHeight="1">
      <c r="A13" s="186"/>
      <c r="B13" s="188"/>
      <c r="C13" s="186"/>
      <c r="D13" s="190"/>
      <c r="E13" s="186"/>
      <c r="F13" s="186"/>
      <c r="G13" s="186"/>
      <c r="H13" s="186"/>
      <c r="I13" s="194"/>
      <c r="J13" s="195"/>
      <c r="K13" s="186"/>
      <c r="L13" s="196"/>
      <c r="M13" s="196"/>
      <c r="N13" s="186"/>
      <c r="O13" s="12">
        <v>4</v>
      </c>
      <c r="P13" s="18"/>
      <c r="Q13" s="12"/>
      <c r="R13" s="12"/>
      <c r="S13" s="12"/>
      <c r="T13" s="14"/>
      <c r="U13" s="12"/>
      <c r="V13" s="12"/>
      <c r="W13" s="12"/>
      <c r="X13" s="14" t="b">
        <f t="shared" si="2"/>
        <v>0</v>
      </c>
      <c r="Y13" s="14" t="b">
        <f>IF(Z13&lt;=20%,'[33]Tabla probabilidad'!$B$5,IF(Z13&lt;=40%,'[33]Tabla probabilidad'!$B$6,IF(Z13&lt;=60%,'[33]Tabla probabilidad'!$B$7,IF(Z13&lt;=80%,'[33]Tabla probabilidad'!$B$8,IF(Z13&lt;=100%,'[33]Tabla probabilidad'!$B$9)))))</f>
        <v>0</v>
      </c>
      <c r="Z13" s="14" t="b">
        <f>IF(R13="Preventivo",(J10-(J10*T13)),IF(R13="Detectivo",(J10-(J10*T13)),IF(R13="Correctivo",(J10))))</f>
        <v>0</v>
      </c>
      <c r="AA13" s="192"/>
      <c r="AB13" s="192"/>
      <c r="AC13" s="14" t="b">
        <f t="shared" si="1"/>
        <v>0</v>
      </c>
      <c r="AD13" s="14" t="b">
        <f>IF(Q13="Probabilidad",(($M$10-0)),IF(Q13="Impacto",($M$10-($M$10*T13))))</f>
        <v>0</v>
      </c>
      <c r="AE13" s="192"/>
      <c r="AF13" s="192"/>
      <c r="AG13" s="201"/>
      <c r="AH13" s="201"/>
      <c r="AI13" s="201"/>
      <c r="AJ13" s="201"/>
      <c r="AK13" s="201"/>
      <c r="AL13" s="201"/>
      <c r="AM13" s="198"/>
      <c r="AN13" s="186"/>
    </row>
    <row r="14" spans="1:298" ht="54" customHeight="1" thickBot="1">
      <c r="A14" s="186"/>
      <c r="B14" s="189"/>
      <c r="C14" s="186"/>
      <c r="D14" s="190"/>
      <c r="E14" s="186"/>
      <c r="F14" s="186"/>
      <c r="G14" s="186"/>
      <c r="H14" s="186"/>
      <c r="I14" s="194"/>
      <c r="J14" s="195"/>
      <c r="K14" s="186"/>
      <c r="L14" s="196"/>
      <c r="M14" s="196"/>
      <c r="N14" s="186"/>
      <c r="O14" s="12">
        <v>5</v>
      </c>
      <c r="P14" s="18"/>
      <c r="Q14" s="12"/>
      <c r="R14" s="12"/>
      <c r="S14" s="12"/>
      <c r="T14" s="14"/>
      <c r="U14" s="12"/>
      <c r="V14" s="12"/>
      <c r="W14" s="12"/>
      <c r="X14" s="14" t="b">
        <f t="shared" si="2"/>
        <v>0</v>
      </c>
      <c r="Y14" s="14" t="b">
        <f>IF(Z14&lt;=20%,'[33]Tabla probabilidad'!$B$5,IF(Z14&lt;=40%,'[33]Tabla probabilidad'!$B$6,IF(Z14&lt;=60%,'[33]Tabla probabilidad'!$B$7,IF(Z14&lt;=80%,'[33]Tabla probabilidad'!$B$8,IF(Z14&lt;=100%,'[33]Tabla probabilidad'!$B$9)))))</f>
        <v>0</v>
      </c>
      <c r="Z14" s="14" t="b">
        <f>IF(R14="Preventivo",(J10-(J10*T14)),IF(R14="Detectivo",(J10-(J10*T14)),IF(R14="Correctivo",(J10))))</f>
        <v>0</v>
      </c>
      <c r="AA14" s="193"/>
      <c r="AB14" s="193"/>
      <c r="AC14" s="14" t="b">
        <f t="shared" si="1"/>
        <v>0</v>
      </c>
      <c r="AD14" s="14" t="b">
        <f>IF(Q14="Probabilidad",(($M$10-0)),IF(Q14="Impacto",($M$10-($M$10*T14))))</f>
        <v>0</v>
      </c>
      <c r="AE14" s="193"/>
      <c r="AF14" s="193"/>
      <c r="AG14" s="202"/>
      <c r="AH14" s="202"/>
      <c r="AI14" s="202"/>
      <c r="AJ14" s="202"/>
      <c r="AK14" s="202"/>
      <c r="AL14" s="202"/>
      <c r="AM14" s="199"/>
      <c r="AN14" s="186"/>
    </row>
    <row r="15" spans="1:298" ht="75" customHeight="1">
      <c r="A15" s="186">
        <v>2</v>
      </c>
      <c r="B15" s="200" t="s">
        <v>368</v>
      </c>
      <c r="C15" s="186" t="s">
        <v>78</v>
      </c>
      <c r="D15" s="214" t="s">
        <v>369</v>
      </c>
      <c r="E15" s="200" t="s">
        <v>370</v>
      </c>
      <c r="F15" s="200" t="s">
        <v>371</v>
      </c>
      <c r="G15" s="186" t="s">
        <v>105</v>
      </c>
      <c r="H15" s="200">
        <v>4</v>
      </c>
      <c r="I15" s="194" t="str">
        <f>IF(H15&lt;=2,'[33]Tabla probabilidad'!$B$5,IF(H15&lt;=24,'[33]Tabla probabilidad'!$B$6,IF(H15&lt;=500,'[33]Tabla probabilidad'!$B$7,IF(H15&lt;=5000,'[33]Tabla probabilidad'!$B$8,IF(H15&gt;5000,'[33]Tabla probabilidad'!$B$9)))))</f>
        <v>Baja</v>
      </c>
      <c r="J15" s="195">
        <f>IF(H15&lt;=2,'[33]Tabla probabilidad'!$D$5,IF(H15&lt;=24,'[33]Tabla probabilidad'!$D$6,IF(H15&lt;=500,'[33]Tabla probabilidad'!$D$7,IF(H15&lt;=5000,'[33]Tabla probabilidad'!$D$8,IF(H15&gt;5000,'[33]Tabla probabilidad'!$D$9)))))</f>
        <v>0.4</v>
      </c>
      <c r="K15" s="186" t="s">
        <v>119</v>
      </c>
      <c r="L15" s="18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Moderado</v>
      </c>
      <c r="M15" s="18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60%</v>
      </c>
      <c r="N15" s="186" t="str">
        <f>VLOOKUP((I15&amp;L15),[33]Hoja1!$B$4:$C$28,2,0)</f>
        <v>Moderado</v>
      </c>
      <c r="O15" s="12">
        <v>1</v>
      </c>
      <c r="P15" s="13" t="s">
        <v>372</v>
      </c>
      <c r="Q15" s="12" t="str">
        <f t="shared" si="0"/>
        <v>Probabilidad</v>
      </c>
      <c r="R15" s="12" t="s">
        <v>54</v>
      </c>
      <c r="S15" s="12" t="s">
        <v>55</v>
      </c>
      <c r="T15" s="14">
        <f>VLOOKUP(R15&amp;S15,[33]Hoja1!$Q$4:$R$9,2,0)</f>
        <v>0.45</v>
      </c>
      <c r="U15" s="12" t="s">
        <v>56</v>
      </c>
      <c r="V15" s="12" t="s">
        <v>57</v>
      </c>
      <c r="W15" s="12" t="s">
        <v>58</v>
      </c>
      <c r="X15" s="14">
        <f>IF(Q15="Probabilidad",($J$15*T15),IF(Q15="Impacto"," "))</f>
        <v>0.18000000000000002</v>
      </c>
      <c r="Y15" s="14" t="str">
        <f>IF(Z15&lt;=20%,'[33]Tabla probabilidad'!$B$5,IF(Z15&lt;=40%,'[33]Tabla probabilidad'!$B$6,IF(Z15&lt;=60%,'[33]Tabla probabilidad'!$B$7,IF(Z15&lt;=80%,'[33]Tabla probabilidad'!$B$8,IF(Z15&lt;=100%,'[33]Tabla probabilidad'!$B$9)))))</f>
        <v>Baja</v>
      </c>
      <c r="Z15" s="14">
        <f>IF(R15="Preventivo",(J15-(J15*T15)),IF(R15="Detectivo",(J15-(J15*T15)),IF(R15="Correctivo",(J15))))</f>
        <v>0.22</v>
      </c>
      <c r="AA15" s="191" t="str">
        <f>IF(AB15&lt;=20%,'[33]Tabla probabilidad'!$B$5,IF(AB15&lt;=40%,'[33]Tabla probabilidad'!$B$6,IF(AB15&lt;=60%,'[33]Tabla probabilidad'!$B$7,IF(AB15&lt;=80%,'[33]Tabla probabilidad'!$B$8,IF(AB15&lt;=100%,'[33]Tabla probabilidad'!$B$9)))))</f>
        <v>Baja</v>
      </c>
      <c r="AB15" s="191">
        <f>AVERAGE(Z15:Z19)</f>
        <v>0.22</v>
      </c>
      <c r="AC15" s="14" t="str">
        <f t="shared" si="1"/>
        <v>Moderado</v>
      </c>
      <c r="AD15" s="14">
        <f>IF(Q15="Probabilidad",(($M$15-0)),IF(Q15="Impacto",($M$15-($M$15*T15))))</f>
        <v>0.6</v>
      </c>
      <c r="AE15" s="191" t="str">
        <f>IF(AF15&lt;=20%,"Leve",IF(AF15&lt;=40%,"Menor",IF(AF15&lt;=60%,"Moderado",IF(AF15&lt;=80%,"Mayor",IF(AF15&lt;=100%,"Catastrófico")))))</f>
        <v>Moderado</v>
      </c>
      <c r="AF15" s="191">
        <f>AVERAGE(AD15:AD19)</f>
        <v>0.6</v>
      </c>
      <c r="AG15" s="200" t="str">
        <f>VLOOKUP(AA15&amp;AE15,[33]Hoja1!$B$4:$C$28,2,0)</f>
        <v>Moderado</v>
      </c>
      <c r="AH15" s="200" t="s">
        <v>59</v>
      </c>
      <c r="AI15" s="200" t="s">
        <v>373</v>
      </c>
      <c r="AJ15" s="200" t="s">
        <v>61</v>
      </c>
      <c r="AK15" s="206">
        <v>44926</v>
      </c>
      <c r="AL15" s="206">
        <v>44926</v>
      </c>
      <c r="AM15" s="197" t="s">
        <v>178</v>
      </c>
      <c r="AN15" s="186" t="s">
        <v>63</v>
      </c>
    </row>
    <row r="16" spans="1:298" ht="25.5" customHeight="1">
      <c r="A16" s="186"/>
      <c r="B16" s="201"/>
      <c r="C16" s="186"/>
      <c r="D16" s="204"/>
      <c r="E16" s="201"/>
      <c r="F16" s="201"/>
      <c r="G16" s="186"/>
      <c r="H16" s="201"/>
      <c r="I16" s="194"/>
      <c r="J16" s="195"/>
      <c r="K16" s="186"/>
      <c r="L16" s="196"/>
      <c r="M16" s="196"/>
      <c r="N16" s="186"/>
      <c r="O16" s="12">
        <v>2</v>
      </c>
      <c r="P16" s="17" t="s">
        <v>374</v>
      </c>
      <c r="Q16" s="12" t="str">
        <f t="shared" si="0"/>
        <v>Probabilidad</v>
      </c>
      <c r="R16" s="12" t="s">
        <v>54</v>
      </c>
      <c r="S16" s="12" t="s">
        <v>55</v>
      </c>
      <c r="T16" s="14">
        <f>VLOOKUP(R16&amp;S16,[33]Hoja1!$Q$4:$R$9,2,0)</f>
        <v>0.45</v>
      </c>
      <c r="U16" s="12" t="s">
        <v>56</v>
      </c>
      <c r="V16" s="12" t="s">
        <v>57</v>
      </c>
      <c r="W16" s="12" t="s">
        <v>58</v>
      </c>
      <c r="X16" s="14">
        <f>IF(Q16="Probabilidad",($J$15*T16),IF(Q16="Impacto"," "))</f>
        <v>0.18000000000000002</v>
      </c>
      <c r="Y16" s="14" t="str">
        <f>IF(Z16&lt;=20%,'[33]Tabla probabilidad'!$B$5,IF(Z16&lt;=40%,'[33]Tabla probabilidad'!$B$6,IF(Z16&lt;=60%,'[33]Tabla probabilidad'!$B$7,IF(Z16&lt;=80%,'[33]Tabla probabilidad'!$B$8,IF(Z16&lt;=100%,'[33]Tabla probabilidad'!$B$9)))))</f>
        <v>Baja</v>
      </c>
      <c r="Z16" s="14">
        <f>IF(R16="Preventivo",(J15-(J15*T16)),IF(R16="Detectivo",(J15-(J15*T16)),IF(R16="Correctivo",(J15))))</f>
        <v>0.22</v>
      </c>
      <c r="AA16" s="192"/>
      <c r="AB16" s="192"/>
      <c r="AC16" s="14" t="str">
        <f t="shared" si="1"/>
        <v>Moderado</v>
      </c>
      <c r="AD16" s="14">
        <f t="shared" ref="AD16:AD19" si="3">IF(Q16="Probabilidad",(($M$15-0)),IF(Q16="Impacto",($M$15-($M$15*T16))))</f>
        <v>0.6</v>
      </c>
      <c r="AE16" s="192"/>
      <c r="AF16" s="192"/>
      <c r="AG16" s="201"/>
      <c r="AH16" s="201"/>
      <c r="AI16" s="201"/>
      <c r="AJ16" s="201"/>
      <c r="AK16" s="201"/>
      <c r="AL16" s="201"/>
      <c r="AM16" s="198"/>
      <c r="AN16" s="186"/>
    </row>
    <row r="17" spans="1:40" ht="115.5" customHeight="1">
      <c r="A17" s="186"/>
      <c r="B17" s="201"/>
      <c r="C17" s="186"/>
      <c r="D17" s="204"/>
      <c r="E17" s="201"/>
      <c r="F17" s="201"/>
      <c r="G17" s="186"/>
      <c r="H17" s="201"/>
      <c r="I17" s="194"/>
      <c r="J17" s="195"/>
      <c r="K17" s="186"/>
      <c r="L17" s="196"/>
      <c r="M17" s="196"/>
      <c r="N17" s="186"/>
      <c r="O17" s="12">
        <v>3</v>
      </c>
      <c r="P17" s="17" t="s">
        <v>375</v>
      </c>
      <c r="Q17" s="12" t="str">
        <f t="shared" si="0"/>
        <v>Probabilidad</v>
      </c>
      <c r="R17" s="12" t="s">
        <v>54</v>
      </c>
      <c r="S17" s="12" t="s">
        <v>55</v>
      </c>
      <c r="T17" s="14">
        <f>VLOOKUP(R17&amp;S17,[33]Hoja1!$Q$4:$R$9,2,0)</f>
        <v>0.45</v>
      </c>
      <c r="U17" s="12" t="s">
        <v>56</v>
      </c>
      <c r="V17" s="12" t="s">
        <v>57</v>
      </c>
      <c r="W17" s="12" t="s">
        <v>58</v>
      </c>
      <c r="X17" s="14">
        <f t="shared" ref="X17:X19" si="4">IF(Q17="Probabilidad",($J$15*T17),IF(Q17="Impacto"," "))</f>
        <v>0.18000000000000002</v>
      </c>
      <c r="Y17" s="14" t="str">
        <f>IF(Z17&lt;=20%,'[33]Tabla probabilidad'!$B$5,IF(Z17&lt;=40%,'[33]Tabla probabilidad'!$B$6,IF(Z17&lt;=60%,'[33]Tabla probabilidad'!$B$7,IF(Z17&lt;=80%,'[33]Tabla probabilidad'!$B$8,IF(Z17&lt;=100%,'[33]Tabla probabilidad'!$B$9)))))</f>
        <v>Baja</v>
      </c>
      <c r="Z17" s="14">
        <f>IF(R17="Preventivo",(J15-(J15*T17)),IF(R17="Detectivo",(J15-(J15*T17)),IF(R17="Correctivo",(J15))))</f>
        <v>0.22</v>
      </c>
      <c r="AA17" s="192"/>
      <c r="AB17" s="192"/>
      <c r="AC17" s="14" t="str">
        <f t="shared" si="1"/>
        <v>Moderado</v>
      </c>
      <c r="AD17" s="14">
        <f t="shared" si="3"/>
        <v>0.6</v>
      </c>
      <c r="AE17" s="192"/>
      <c r="AF17" s="192"/>
      <c r="AG17" s="201"/>
      <c r="AH17" s="201"/>
      <c r="AI17" s="201"/>
      <c r="AJ17" s="201"/>
      <c r="AK17" s="201"/>
      <c r="AL17" s="201"/>
      <c r="AM17" s="198"/>
      <c r="AN17" s="186"/>
    </row>
    <row r="18" spans="1:40" ht="60" customHeight="1">
      <c r="A18" s="186"/>
      <c r="B18" s="201"/>
      <c r="C18" s="186"/>
      <c r="D18" s="204"/>
      <c r="E18" s="201"/>
      <c r="F18" s="201"/>
      <c r="G18" s="186"/>
      <c r="H18" s="201"/>
      <c r="I18" s="194"/>
      <c r="J18" s="195"/>
      <c r="K18" s="186"/>
      <c r="L18" s="196"/>
      <c r="M18" s="196"/>
      <c r="N18" s="186"/>
      <c r="O18" s="12">
        <v>4</v>
      </c>
      <c r="P18" s="17"/>
      <c r="Q18" s="12"/>
      <c r="R18" s="12"/>
      <c r="S18" s="12"/>
      <c r="T18" s="14"/>
      <c r="U18" s="12"/>
      <c r="V18" s="12"/>
      <c r="W18" s="12"/>
      <c r="X18" s="14" t="b">
        <f t="shared" si="4"/>
        <v>0</v>
      </c>
      <c r="Y18" s="14" t="b">
        <f>IF(Z18&lt;=20%,'[33]Tabla probabilidad'!$B$5,IF(Z18&lt;=40%,'[33]Tabla probabilidad'!$B$6,IF(Z18&lt;=60%,'[33]Tabla probabilidad'!$B$7,IF(Z18&lt;=80%,'[33]Tabla probabilidad'!$B$8,IF(Z18&lt;=100%,'[33]Tabla probabilidad'!$B$9)))))</f>
        <v>0</v>
      </c>
      <c r="Z18" s="14" t="b">
        <f>IF(R18="Preventivo",(J15-(J15*T18)),IF(R18="Detectivo",(J15-(J15*T18)),IF(R18="Correctivo",(J15))))</f>
        <v>0</v>
      </c>
      <c r="AA18" s="192"/>
      <c r="AB18" s="192"/>
      <c r="AC18" s="14" t="b">
        <f t="shared" si="1"/>
        <v>0</v>
      </c>
      <c r="AD18" s="14" t="b">
        <f t="shared" si="3"/>
        <v>0</v>
      </c>
      <c r="AE18" s="192"/>
      <c r="AF18" s="192"/>
      <c r="AG18" s="201"/>
      <c r="AH18" s="201"/>
      <c r="AI18" s="201"/>
      <c r="AJ18" s="201"/>
      <c r="AK18" s="201"/>
      <c r="AL18" s="201"/>
      <c r="AM18" s="198"/>
      <c r="AN18" s="186"/>
    </row>
    <row r="19" spans="1:40" ht="40.5" customHeight="1">
      <c r="A19" s="186"/>
      <c r="B19" s="202"/>
      <c r="C19" s="186"/>
      <c r="D19" s="205"/>
      <c r="E19" s="202"/>
      <c r="F19" s="202"/>
      <c r="G19" s="186"/>
      <c r="H19" s="202"/>
      <c r="I19" s="194"/>
      <c r="J19" s="195"/>
      <c r="K19" s="186"/>
      <c r="L19" s="196"/>
      <c r="M19" s="196"/>
      <c r="N19" s="186"/>
      <c r="O19" s="12">
        <v>5</v>
      </c>
      <c r="P19" s="19"/>
      <c r="Q19" s="12"/>
      <c r="R19" s="12"/>
      <c r="S19" s="12"/>
      <c r="T19" s="14"/>
      <c r="U19" s="12"/>
      <c r="V19" s="12"/>
      <c r="W19" s="12"/>
      <c r="X19" s="14" t="b">
        <f t="shared" si="4"/>
        <v>0</v>
      </c>
      <c r="Y19" s="14" t="b">
        <f>IF(Z19&lt;=20%,'[33]Tabla probabilidad'!$B$5,IF(Z19&lt;=40%,'[33]Tabla probabilidad'!$B$6,IF(Z19&lt;=60%,'[33]Tabla probabilidad'!$B$7,IF(Z19&lt;=80%,'[33]Tabla probabilidad'!$B$8,IF(Z19&lt;=100%,'[33]Tabla probabilidad'!$B$9)))))</f>
        <v>0</v>
      </c>
      <c r="Z19" s="14" t="b">
        <f>IF(R19="Preventivo",(J15-(J15*T19)),IF(R19="Detectivo",(J15-(J15*T19)),IF(R19="Correctivo",(J15))))</f>
        <v>0</v>
      </c>
      <c r="AA19" s="193"/>
      <c r="AB19" s="193"/>
      <c r="AC19" s="14" t="b">
        <f t="shared" si="1"/>
        <v>0</v>
      </c>
      <c r="AD19" s="14" t="b">
        <f t="shared" si="3"/>
        <v>0</v>
      </c>
      <c r="AE19" s="193"/>
      <c r="AF19" s="193"/>
      <c r="AG19" s="202"/>
      <c r="AH19" s="202"/>
      <c r="AI19" s="202"/>
      <c r="AJ19" s="202"/>
      <c r="AK19" s="202"/>
      <c r="AL19" s="202"/>
      <c r="AM19" s="199"/>
      <c r="AN19" s="186"/>
    </row>
    <row r="20" spans="1:40" ht="66.75" hidden="1" customHeight="1">
      <c r="A20" s="186">
        <v>3</v>
      </c>
      <c r="B20" s="187" t="s">
        <v>146</v>
      </c>
      <c r="C20" s="186" t="s">
        <v>147</v>
      </c>
      <c r="D20" s="203" t="s">
        <v>148</v>
      </c>
      <c r="E20" s="186" t="s">
        <v>149</v>
      </c>
      <c r="F20" s="186" t="s">
        <v>150</v>
      </c>
      <c r="G20" s="186" t="s">
        <v>71</v>
      </c>
      <c r="H20" s="186">
        <v>12</v>
      </c>
      <c r="I20" s="194" t="str">
        <f>IF(H20&lt;=2,'[33]Tabla probabilidad'!$B$5,IF(H20&lt;=24,'[33]Tabla probabilidad'!$B$6,IF(H20&lt;=500,'[33]Tabla probabilidad'!$B$7,IF(H20&lt;=5000,'[33]Tabla probabilidad'!$B$8,IF(H20&gt;5000,'[33]Tabla probabilidad'!$B$9)))))</f>
        <v>Baja</v>
      </c>
      <c r="J20" s="195">
        <f>IF(H20&lt;=2,'[33]Tabla probabilidad'!$D$5,IF(H20&lt;=24,'[33]Tabla probabilidad'!$D$6,IF(H20&lt;=500,'[33]Tabla probabilidad'!$D$7,IF(H20&lt;=5000,'[33]Tabla probabilidad'!$D$8,IF(H20&gt;5000,'[33]Tabla probabilidad'!$D$9)))))</f>
        <v>0.4</v>
      </c>
      <c r="K20" s="186" t="s">
        <v>151</v>
      </c>
      <c r="L20" s="1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1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186" t="str">
        <f>VLOOKUP((I20&amp;L20),[33]Hoja1!$B$4:$C$28,2,0)</f>
        <v>Moderado</v>
      </c>
      <c r="O20" s="12">
        <v>1</v>
      </c>
      <c r="P20" s="13" t="s">
        <v>152</v>
      </c>
      <c r="Q20" s="12" t="str">
        <f t="shared" si="0"/>
        <v>Probabilidad</v>
      </c>
      <c r="R20" s="12" t="s">
        <v>54</v>
      </c>
      <c r="S20" s="12" t="s">
        <v>55</v>
      </c>
      <c r="T20" s="14">
        <f>VLOOKUP(R20&amp;S20,[33]Hoja1!$Q$4:$R$9,2,0)</f>
        <v>0.45</v>
      </c>
      <c r="U20" s="12" t="s">
        <v>56</v>
      </c>
      <c r="V20" s="12" t="s">
        <v>57</v>
      </c>
      <c r="W20" s="12" t="s">
        <v>58</v>
      </c>
      <c r="X20" s="14">
        <f>IF(Q20="Probabilidad",($J$20*T20),IF(Q20="Impacto"," "))</f>
        <v>0.18000000000000002</v>
      </c>
      <c r="Y20" s="14" t="str">
        <f>IF(Z20&lt;=20%,'[33]Tabla probabilidad'!$B$5,IF(Z20&lt;=40%,'[33]Tabla probabilidad'!$B$6,IF(Z20&lt;=60%,'[33]Tabla probabilidad'!$B$7,IF(Z20&lt;=80%,'[33]Tabla probabilidad'!$B$8,IF(Z20&lt;=100%,'[33]Tabla probabilidad'!$B$9)))))</f>
        <v>Baja</v>
      </c>
      <c r="Z20" s="14">
        <f>IF(R20="Preventivo",(J20-(J20*T20)),IF(R20="Detectivo",(J20-(J20*T20)),IF(R20="Correctivo",(J20))))</f>
        <v>0.22</v>
      </c>
      <c r="AA20" s="191" t="str">
        <f>IF(AB20&lt;=20%,'[33]Tabla probabilidad'!$B$5,IF(AB20&lt;=40%,'[33]Tabla probabilidad'!$B$6,IF(AB20&lt;=60%,'[33]Tabla probabilidad'!$B$7,IF(AB20&lt;=80%,'[33]Tabla probabilidad'!$B$8,IF(AB20&lt;=100%,'[33]Tabla probabilidad'!$B$9)))))</f>
        <v>Baja</v>
      </c>
      <c r="AB20" s="191">
        <f>AVERAGE(Z20:Z24)</f>
        <v>0.22</v>
      </c>
      <c r="AC20" s="14" t="str">
        <f t="shared" si="1"/>
        <v>Menor</v>
      </c>
      <c r="AD20" s="14">
        <f>IF(Q20="Probabilidad",(($M$20-0)),IF(Q20="Impacto",($M$20-($M$20*T20))))</f>
        <v>0.4</v>
      </c>
      <c r="AE20" s="191" t="str">
        <f>IF(AF20&lt;=20%,"Leve",IF(AF20&lt;=40%,"Menor",IF(AF20&lt;=60%,"Moderado",IF(AF20&lt;=80%,"Mayor",IF(AF20&lt;=100%,"Catastrófico")))))</f>
        <v>Menor</v>
      </c>
      <c r="AF20" s="191">
        <f>AVERAGE(AD20:AD24)</f>
        <v>0.4</v>
      </c>
      <c r="AG20" s="200" t="str">
        <f>VLOOKUP(AA20&amp;AE20,[33]Hoja1!$B$4:$C$28,2,0)</f>
        <v>Moderado</v>
      </c>
      <c r="AH20" s="200" t="s">
        <v>84</v>
      </c>
      <c r="AI20" s="200" t="s">
        <v>153</v>
      </c>
      <c r="AJ20" s="200" t="s">
        <v>61</v>
      </c>
      <c r="AK20" s="206">
        <v>44561</v>
      </c>
      <c r="AL20" s="206">
        <v>44561</v>
      </c>
      <c r="AM20" s="197" t="s">
        <v>74</v>
      </c>
      <c r="AN20" s="186" t="s">
        <v>63</v>
      </c>
    </row>
    <row r="21" spans="1:40" ht="69.75" hidden="1" customHeight="1">
      <c r="A21" s="186"/>
      <c r="B21" s="188"/>
      <c r="C21" s="186"/>
      <c r="D21" s="204"/>
      <c r="E21" s="186"/>
      <c r="F21" s="186"/>
      <c r="G21" s="186"/>
      <c r="H21" s="186"/>
      <c r="I21" s="194"/>
      <c r="J21" s="195"/>
      <c r="K21" s="186"/>
      <c r="L21" s="196"/>
      <c r="M21" s="196"/>
      <c r="N21" s="186"/>
      <c r="O21" s="12">
        <v>2</v>
      </c>
      <c r="P21" s="17" t="s">
        <v>154</v>
      </c>
      <c r="Q21" s="12" t="str">
        <f t="shared" si="0"/>
        <v>Probabilidad</v>
      </c>
      <c r="R21" s="12" t="s">
        <v>54</v>
      </c>
      <c r="S21" s="12" t="s">
        <v>55</v>
      </c>
      <c r="T21" s="14">
        <f>VLOOKUP(R21&amp;S21,[33]Hoja1!$Q$4:$R$9,2,0)</f>
        <v>0.45</v>
      </c>
      <c r="U21" s="12" t="s">
        <v>56</v>
      </c>
      <c r="V21" s="12" t="s">
        <v>57</v>
      </c>
      <c r="W21" s="12" t="s">
        <v>58</v>
      </c>
      <c r="X21" s="14">
        <f t="shared" ref="X21:X24" si="5">IF(Q21="Probabilidad",($J$20*T21),IF(Q21="Impacto"," "))</f>
        <v>0.18000000000000002</v>
      </c>
      <c r="Y21" s="14" t="str">
        <f>IF(Z21&lt;=20%,'[33]Tabla probabilidad'!$B$5,IF(Z21&lt;=40%,'[33]Tabla probabilidad'!$B$6,IF(Z21&lt;=60%,'[33]Tabla probabilidad'!$B$7,IF(Z21&lt;=80%,'[33]Tabla probabilidad'!$B$8,IF(Z21&lt;=100%,'[33]Tabla probabilidad'!$B$9)))))</f>
        <v>Baja</v>
      </c>
      <c r="Z21" s="14">
        <f>IF(R21="Preventivo",(J20-(J20*T21)),IF(R21="Detectivo",(J20-(J20*T21)),IF(R21="Correctivo",(J20))))</f>
        <v>0.22</v>
      </c>
      <c r="AA21" s="192"/>
      <c r="AB21" s="192"/>
      <c r="AC21" s="14" t="str">
        <f t="shared" si="1"/>
        <v>Menor</v>
      </c>
      <c r="AD21" s="14">
        <f t="shared" ref="AD21:AD24" si="6">IF(Q21="Probabilidad",(($M$20-0)),IF(Q21="Impacto",($M$20-($M$20*T21))))</f>
        <v>0.4</v>
      </c>
      <c r="AE21" s="192"/>
      <c r="AF21" s="192"/>
      <c r="AG21" s="201"/>
      <c r="AH21" s="201"/>
      <c r="AI21" s="201"/>
      <c r="AJ21" s="201"/>
      <c r="AK21" s="201"/>
      <c r="AL21" s="201"/>
      <c r="AM21" s="198"/>
      <c r="AN21" s="186"/>
    </row>
    <row r="22" spans="1:40" ht="69" hidden="1" customHeight="1">
      <c r="A22" s="186"/>
      <c r="B22" s="188"/>
      <c r="C22" s="186"/>
      <c r="D22" s="204"/>
      <c r="E22" s="186"/>
      <c r="F22" s="186"/>
      <c r="G22" s="186"/>
      <c r="H22" s="186"/>
      <c r="I22" s="194"/>
      <c r="J22" s="195"/>
      <c r="K22" s="186"/>
      <c r="L22" s="196"/>
      <c r="M22" s="196"/>
      <c r="N22" s="186"/>
      <c r="O22" s="12">
        <v>3</v>
      </c>
      <c r="P22" s="17"/>
      <c r="Q22" s="12"/>
      <c r="R22" s="12"/>
      <c r="S22" s="12"/>
      <c r="T22" s="14"/>
      <c r="U22" s="12"/>
      <c r="V22" s="12"/>
      <c r="W22" s="12"/>
      <c r="X22" s="14" t="b">
        <f t="shared" si="5"/>
        <v>0</v>
      </c>
      <c r="Y22" s="14" t="b">
        <f>IF(Z22&lt;=20%,'[33]Tabla probabilidad'!$B$5,IF(Z22&lt;=40%,'[33]Tabla probabilidad'!$B$6,IF(Z22&lt;=60%,'[33]Tabla probabilidad'!$B$7,IF(Z22&lt;=80%,'[33]Tabla probabilidad'!$B$8,IF(Z22&lt;=100%,'[33]Tabla probabilidad'!$B$9)))))</f>
        <v>0</v>
      </c>
      <c r="Z22" s="14" t="b">
        <f>IF(R22="Preventivo",(J20-(J20*T22)),IF(R22="Detectivo",(J20-(J20*T22)),IF(R22="Correctivo",(J20))))</f>
        <v>0</v>
      </c>
      <c r="AA22" s="192"/>
      <c r="AB22" s="192"/>
      <c r="AC22" s="14" t="b">
        <f t="shared" si="1"/>
        <v>0</v>
      </c>
      <c r="AD22" s="14" t="b">
        <f t="shared" si="6"/>
        <v>0</v>
      </c>
      <c r="AE22" s="192"/>
      <c r="AF22" s="192"/>
      <c r="AG22" s="201"/>
      <c r="AH22" s="201"/>
      <c r="AI22" s="201"/>
      <c r="AJ22" s="201"/>
      <c r="AK22" s="201"/>
      <c r="AL22" s="201"/>
      <c r="AM22" s="198"/>
      <c r="AN22" s="186"/>
    </row>
    <row r="23" spans="1:40" ht="75.75" hidden="1" customHeight="1">
      <c r="A23" s="186"/>
      <c r="B23" s="188"/>
      <c r="C23" s="186"/>
      <c r="D23" s="204"/>
      <c r="E23" s="186"/>
      <c r="F23" s="186"/>
      <c r="G23" s="186"/>
      <c r="H23" s="186"/>
      <c r="I23" s="194"/>
      <c r="J23" s="195"/>
      <c r="K23" s="186"/>
      <c r="L23" s="196"/>
      <c r="M23" s="196"/>
      <c r="N23" s="186"/>
      <c r="O23" s="12">
        <v>4</v>
      </c>
      <c r="P23" s="17"/>
      <c r="Q23" s="12"/>
      <c r="R23" s="12"/>
      <c r="S23" s="12"/>
      <c r="T23" s="14"/>
      <c r="U23" s="12"/>
      <c r="V23" s="12"/>
      <c r="W23" s="12"/>
      <c r="X23" s="14" t="b">
        <f t="shared" si="5"/>
        <v>0</v>
      </c>
      <c r="Y23" s="14" t="b">
        <f>IF(Z23&lt;=20%,'[33]Tabla probabilidad'!$B$5,IF(Z23&lt;=40%,'[33]Tabla probabilidad'!$B$6,IF(Z23&lt;=60%,'[33]Tabla probabilidad'!$B$7,IF(Z23&lt;=80%,'[33]Tabla probabilidad'!$B$8,IF(Z23&lt;=100%,'[33]Tabla probabilidad'!$B$9)))))</f>
        <v>0</v>
      </c>
      <c r="Z23" s="14" t="b">
        <f>IF(R23="Preventivo",(J20-(J20*T23)),IF(R23="Detectivo",(J20-(J20*T23)),IF(R23="Correctivo",(J20))))</f>
        <v>0</v>
      </c>
      <c r="AA23" s="192"/>
      <c r="AB23" s="192"/>
      <c r="AC23" s="14" t="b">
        <f t="shared" si="1"/>
        <v>0</v>
      </c>
      <c r="AD23" s="14" t="b">
        <f t="shared" si="6"/>
        <v>0</v>
      </c>
      <c r="AE23" s="192"/>
      <c r="AF23" s="192"/>
      <c r="AG23" s="201"/>
      <c r="AH23" s="201"/>
      <c r="AI23" s="201"/>
      <c r="AJ23" s="201"/>
      <c r="AK23" s="201"/>
      <c r="AL23" s="201"/>
      <c r="AM23" s="198"/>
      <c r="AN23" s="186"/>
    </row>
    <row r="24" spans="1:40" ht="64.5" hidden="1" customHeight="1" thickBot="1">
      <c r="A24" s="186"/>
      <c r="B24" s="189"/>
      <c r="C24" s="186"/>
      <c r="D24" s="205"/>
      <c r="E24" s="186"/>
      <c r="F24" s="186"/>
      <c r="G24" s="186"/>
      <c r="H24" s="186"/>
      <c r="I24" s="194"/>
      <c r="J24" s="195"/>
      <c r="K24" s="186"/>
      <c r="L24" s="196"/>
      <c r="M24" s="196"/>
      <c r="N24" s="186"/>
      <c r="O24" s="12">
        <v>5</v>
      </c>
      <c r="P24" s="20"/>
      <c r="Q24" s="12"/>
      <c r="R24" s="12"/>
      <c r="S24" s="12"/>
      <c r="T24" s="14"/>
      <c r="U24" s="12"/>
      <c r="V24" s="12"/>
      <c r="W24" s="12"/>
      <c r="X24" s="14" t="b">
        <f t="shared" si="5"/>
        <v>0</v>
      </c>
      <c r="Y24" s="14" t="b">
        <f>IF(Z24&lt;=20%,'[33]Tabla probabilidad'!$B$5,IF(Z24&lt;=40%,'[33]Tabla probabilidad'!$B$6,IF(Z24&lt;=60%,'[33]Tabla probabilidad'!$B$7,IF(Z24&lt;=80%,'[33]Tabla probabilidad'!$B$8,IF(Z24&lt;=100%,'[33]Tabla probabilidad'!$B$9)))))</f>
        <v>0</v>
      </c>
      <c r="Z24" s="14" t="b">
        <f>IF(R24="Preventivo",(J20-(J20*T24)),IF(R24="Detectivo",(J20-(J20*T24)),IF(R24="Correctivo",(J20))))</f>
        <v>0</v>
      </c>
      <c r="AA24" s="193"/>
      <c r="AB24" s="193"/>
      <c r="AC24" s="14" t="b">
        <f t="shared" si="1"/>
        <v>0</v>
      </c>
      <c r="AD24" s="14" t="b">
        <f t="shared" si="6"/>
        <v>0</v>
      </c>
      <c r="AE24" s="193"/>
      <c r="AF24" s="193"/>
      <c r="AG24" s="202"/>
      <c r="AH24" s="202"/>
      <c r="AI24" s="202"/>
      <c r="AJ24" s="202"/>
      <c r="AK24" s="202"/>
      <c r="AL24" s="202"/>
      <c r="AM24" s="199"/>
      <c r="AN24" s="186"/>
    </row>
    <row r="25" spans="1:40" ht="57" customHeight="1">
      <c r="A25" s="186">
        <v>3</v>
      </c>
      <c r="B25" s="200" t="s">
        <v>89</v>
      </c>
      <c r="C25" s="186" t="s">
        <v>90</v>
      </c>
      <c r="D25" s="203" t="s">
        <v>376</v>
      </c>
      <c r="E25" s="186" t="s">
        <v>92</v>
      </c>
      <c r="F25" s="186" t="s">
        <v>377</v>
      </c>
      <c r="G25" s="186" t="s">
        <v>94</v>
      </c>
      <c r="H25" s="186">
        <v>6</v>
      </c>
      <c r="I25" s="194" t="str">
        <f>IF(H25&lt;=2,'[33]Tabla probabilidad'!$B$5,IF(H25&lt;=24,'[33]Tabla probabilidad'!$B$6,IF(H25&lt;=500,'[33]Tabla probabilidad'!$B$7,IF(H25&lt;=5000,'[33]Tabla probabilidad'!$B$8,IF(H25&gt;5000,'[33]Tabla probabilidad'!$B$9)))))</f>
        <v>Baja</v>
      </c>
      <c r="J25" s="195">
        <f>IF(H25&lt;=2,'[33]Tabla probabilidad'!$D$5,IF(H25&lt;=24,'[33]Tabla probabilidad'!$D$6,IF(H25&lt;=500,'[33]Tabla probabilidad'!$D$7,IF(H25&lt;=5000,'[33]Tabla probabilidad'!$D$8,IF(H25&gt;5000,'[33]Tabla probabilidad'!$D$9)))))</f>
        <v>0.4</v>
      </c>
      <c r="K25" s="186" t="s">
        <v>190</v>
      </c>
      <c r="L25" s="18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Catastrófico</v>
      </c>
      <c r="M25" s="18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100%</v>
      </c>
      <c r="N25" s="186" t="str">
        <f>VLOOKUP((I25&amp;L25),[33]Hoja1!$B$4:$C$28,2,0)</f>
        <v>Extremo</v>
      </c>
      <c r="O25" s="12">
        <v>1</v>
      </c>
      <c r="P25" s="17" t="s">
        <v>96</v>
      </c>
      <c r="Q25" s="12" t="str">
        <f t="shared" si="0"/>
        <v>Probabilidad</v>
      </c>
      <c r="R25" s="12" t="s">
        <v>54</v>
      </c>
      <c r="S25" s="12" t="s">
        <v>55</v>
      </c>
      <c r="T25" s="14">
        <f>VLOOKUP(R25&amp;S25,[33]Hoja1!$Q$4:$R$9,2,0)</f>
        <v>0.45</v>
      </c>
      <c r="U25" s="12" t="s">
        <v>56</v>
      </c>
      <c r="V25" s="12" t="s">
        <v>57</v>
      </c>
      <c r="W25" s="12" t="s">
        <v>58</v>
      </c>
      <c r="X25" s="14">
        <f>IF(Q25="Probabilidad",($J$25*T25),IF(Q25="Impacto"," "))</f>
        <v>0.18000000000000002</v>
      </c>
      <c r="Y25" s="14" t="str">
        <f>IF(Z25&lt;=20%,'[33]Tabla probabilidad'!$B$5,IF(Z25&lt;=40%,'[33]Tabla probabilidad'!$B$6,IF(Z25&lt;=60%,'[33]Tabla probabilidad'!$B$7,IF(Z25&lt;=80%,'[33]Tabla probabilidad'!$B$8,IF(Z25&lt;=100%,'[33]Tabla probabilidad'!$B$9)))))</f>
        <v>Baja</v>
      </c>
      <c r="Z25" s="14">
        <f>IF(R25="Preventivo",(J25-(J25*T25)),IF(R25="Detectivo",(J25-(J25*T25)),IF(R25="Correctivo",(J25))))</f>
        <v>0.22</v>
      </c>
      <c r="AA25" s="191" t="str">
        <f>IF(AB25&lt;=20%,'[33]Tabla probabilidad'!$B$5,IF(AB25&lt;=40%,'[33]Tabla probabilidad'!$B$6,IF(AB25&lt;=60%,'[33]Tabla probabilidad'!$B$7,IF(AB25&lt;=80%,'[33]Tabla probabilidad'!$B$8,IF(AB25&lt;=100%,'[33]Tabla probabilidad'!$B$9)))))</f>
        <v>Baja</v>
      </c>
      <c r="AB25" s="191">
        <f>AVERAGE(Z25:Z29)</f>
        <v>0.22</v>
      </c>
      <c r="AC25" s="14" t="str">
        <f t="shared" si="1"/>
        <v>Catastrófico</v>
      </c>
      <c r="AD25" s="14">
        <f>IF(Q25="Probabilidad",(($M$25-0)),IF(Q25="Impacto",($M$25-($M$25*T25))))</f>
        <v>1</v>
      </c>
      <c r="AE25" s="191" t="str">
        <f>IF(AF25&lt;=20%,"Leve",IF(AF25&lt;=40%,"Menor",IF(AF25&lt;=60%,"Moderado",IF(AF25&lt;=80%,"Mayor",IF(AF25&lt;=100%,"Catastrófico")))))</f>
        <v>Catastrófico</v>
      </c>
      <c r="AF25" s="191">
        <f>AVERAGE(AD25:AD29)</f>
        <v>1</v>
      </c>
      <c r="AG25" s="200" t="str">
        <f>VLOOKUP(AA25&amp;AE25,[33]Hoja1!$B$4:$C$28,2,0)</f>
        <v>Extremo</v>
      </c>
      <c r="AH25" s="200" t="s">
        <v>59</v>
      </c>
      <c r="AI25" s="200" t="s">
        <v>97</v>
      </c>
      <c r="AJ25" s="200" t="s">
        <v>61</v>
      </c>
      <c r="AK25" s="206">
        <v>44926</v>
      </c>
      <c r="AL25" s="206">
        <v>44926</v>
      </c>
      <c r="AM25" s="197" t="s">
        <v>74</v>
      </c>
      <c r="AN25" s="186" t="s">
        <v>63</v>
      </c>
    </row>
    <row r="26" spans="1:40" ht="42.75" customHeight="1">
      <c r="A26" s="186"/>
      <c r="B26" s="201"/>
      <c r="C26" s="186"/>
      <c r="D26" s="204"/>
      <c r="E26" s="186"/>
      <c r="F26" s="186"/>
      <c r="G26" s="186"/>
      <c r="H26" s="186"/>
      <c r="I26" s="194"/>
      <c r="J26" s="195"/>
      <c r="K26" s="186"/>
      <c r="L26" s="196"/>
      <c r="M26" s="196"/>
      <c r="N26" s="186"/>
      <c r="O26" s="12">
        <v>2</v>
      </c>
      <c r="P26" s="17" t="s">
        <v>98</v>
      </c>
      <c r="Q26" s="12" t="str">
        <f t="shared" si="0"/>
        <v>Probabilidad</v>
      </c>
      <c r="R26" s="12" t="s">
        <v>54</v>
      </c>
      <c r="S26" s="12" t="s">
        <v>55</v>
      </c>
      <c r="T26" s="14">
        <f>VLOOKUP(R26&amp;S26,[33]Hoja1!$Q$4:$R$9,2,0)</f>
        <v>0.45</v>
      </c>
      <c r="U26" s="12" t="s">
        <v>56</v>
      </c>
      <c r="V26" s="12" t="s">
        <v>57</v>
      </c>
      <c r="W26" s="12" t="s">
        <v>58</v>
      </c>
      <c r="X26" s="14">
        <f t="shared" ref="X26:X29" si="7">IF(Q26="Probabilidad",($J$25*T26),IF(Q26="Impacto"," "))</f>
        <v>0.18000000000000002</v>
      </c>
      <c r="Y26" s="14" t="str">
        <f>IF(Z26&lt;=20%,'[33]Tabla probabilidad'!$B$5,IF(Z26&lt;=40%,'[33]Tabla probabilidad'!$B$6,IF(Z26&lt;=60%,'[33]Tabla probabilidad'!$B$7,IF(Z26&lt;=80%,'[33]Tabla probabilidad'!$B$8,IF(Z26&lt;=100%,'[33]Tabla probabilidad'!$B$9)))))</f>
        <v>Baja</v>
      </c>
      <c r="Z26" s="14">
        <f>IF(R26="Preventivo",(J25-(J25*T26)),IF(R26="Detectivo",(J25-(J25*T26)),IF(R26="Correctivo",(J25))))</f>
        <v>0.22</v>
      </c>
      <c r="AA26" s="192"/>
      <c r="AB26" s="192"/>
      <c r="AC26" s="14" t="str">
        <f t="shared" si="1"/>
        <v>Catastrófico</v>
      </c>
      <c r="AD26" s="14">
        <f t="shared" ref="AD26:AD29" si="8">IF(Q26="Probabilidad",(($M$25-0)),IF(Q26="Impacto",($M$25-($M$25*T26))))</f>
        <v>1</v>
      </c>
      <c r="AE26" s="192"/>
      <c r="AF26" s="192"/>
      <c r="AG26" s="201"/>
      <c r="AH26" s="201"/>
      <c r="AI26" s="201"/>
      <c r="AJ26" s="201"/>
      <c r="AK26" s="201"/>
      <c r="AL26" s="201"/>
      <c r="AM26" s="198"/>
      <c r="AN26" s="186"/>
    </row>
    <row r="27" spans="1:40" ht="75.75" customHeight="1">
      <c r="A27" s="186"/>
      <c r="B27" s="201"/>
      <c r="C27" s="186"/>
      <c r="D27" s="204"/>
      <c r="E27" s="186"/>
      <c r="F27" s="186"/>
      <c r="G27" s="186"/>
      <c r="H27" s="186"/>
      <c r="I27" s="194"/>
      <c r="J27" s="195"/>
      <c r="K27" s="186"/>
      <c r="L27" s="196"/>
      <c r="M27" s="196"/>
      <c r="N27" s="186"/>
      <c r="O27" s="12">
        <v>3</v>
      </c>
      <c r="P27" s="17" t="s">
        <v>99</v>
      </c>
      <c r="Q27" s="12" t="str">
        <f t="shared" si="0"/>
        <v>Probabilidad</v>
      </c>
      <c r="R27" s="12" t="s">
        <v>54</v>
      </c>
      <c r="S27" s="12" t="s">
        <v>55</v>
      </c>
      <c r="T27" s="14">
        <f>VLOOKUP(R27&amp;S27,[33]Hoja1!$Q$4:$R$9,2,0)</f>
        <v>0.45</v>
      </c>
      <c r="U27" s="12" t="s">
        <v>56</v>
      </c>
      <c r="V27" s="12" t="s">
        <v>57</v>
      </c>
      <c r="W27" s="12" t="s">
        <v>58</v>
      </c>
      <c r="X27" s="14">
        <f t="shared" si="7"/>
        <v>0.18000000000000002</v>
      </c>
      <c r="Y27" s="14" t="str">
        <f>IF(Z27&lt;=20%,'[33]Tabla probabilidad'!$B$5,IF(Z27&lt;=40%,'[33]Tabla probabilidad'!$B$6,IF(Z27&lt;=60%,'[33]Tabla probabilidad'!$B$7,IF(Z27&lt;=80%,'[33]Tabla probabilidad'!$B$8,IF(Z27&lt;=100%,'[33]Tabla probabilidad'!$B$9)))))</f>
        <v>Baja</v>
      </c>
      <c r="Z27" s="14">
        <f>IF(R27="Preventivo",(J25-(J25*T27)),IF(R27="Detectivo",(J25-(J25*T27)),IF(R27="Correctivo",(J25))))</f>
        <v>0.22</v>
      </c>
      <c r="AA27" s="192"/>
      <c r="AB27" s="192"/>
      <c r="AC27" s="14" t="str">
        <f t="shared" si="1"/>
        <v>Catastrófico</v>
      </c>
      <c r="AD27" s="14">
        <f t="shared" si="8"/>
        <v>1</v>
      </c>
      <c r="AE27" s="192"/>
      <c r="AF27" s="192"/>
      <c r="AG27" s="201"/>
      <c r="AH27" s="201"/>
      <c r="AI27" s="201"/>
      <c r="AJ27" s="201"/>
      <c r="AK27" s="201"/>
      <c r="AL27" s="201"/>
      <c r="AM27" s="198"/>
      <c r="AN27" s="186"/>
    </row>
    <row r="28" spans="1:40" ht="72" customHeight="1" thickBot="1">
      <c r="A28" s="186"/>
      <c r="B28" s="201"/>
      <c r="C28" s="186"/>
      <c r="D28" s="204"/>
      <c r="E28" s="186"/>
      <c r="F28" s="186"/>
      <c r="G28" s="186"/>
      <c r="H28" s="186"/>
      <c r="I28" s="194"/>
      <c r="J28" s="195"/>
      <c r="K28" s="186"/>
      <c r="L28" s="196"/>
      <c r="M28" s="196"/>
      <c r="N28" s="186"/>
      <c r="O28" s="12">
        <v>4</v>
      </c>
      <c r="P28" s="21"/>
      <c r="Q28" s="12"/>
      <c r="R28" s="12"/>
      <c r="S28" s="12"/>
      <c r="T28" s="14"/>
      <c r="U28" s="12"/>
      <c r="V28" s="12"/>
      <c r="W28" s="12"/>
      <c r="X28" s="14" t="b">
        <f t="shared" si="7"/>
        <v>0</v>
      </c>
      <c r="Y28" s="14" t="b">
        <f>IF(Z28&lt;=20%,'[33]Tabla probabilidad'!$B$5,IF(Z28&lt;=40%,'[33]Tabla probabilidad'!$B$6,IF(Z28&lt;=60%,'[33]Tabla probabilidad'!$B$7,IF(Z28&lt;=80%,'[33]Tabla probabilidad'!$B$8,IF(Z28&lt;=100%,'[33]Tabla probabilidad'!$B$9)))))</f>
        <v>0</v>
      </c>
      <c r="Z28" s="14" t="b">
        <f>IF(R28="Preventivo",(J25-(J25*T28)),IF(R28="Detectivo",(J25-(J25*T28)),IF(R28="Correctivo",(J25))))</f>
        <v>0</v>
      </c>
      <c r="AA28" s="192"/>
      <c r="AB28" s="192"/>
      <c r="AC28" s="14" t="b">
        <f t="shared" si="1"/>
        <v>0</v>
      </c>
      <c r="AD28" s="14" t="b">
        <f t="shared" si="8"/>
        <v>0</v>
      </c>
      <c r="AE28" s="192"/>
      <c r="AF28" s="192"/>
      <c r="AG28" s="201"/>
      <c r="AH28" s="201"/>
      <c r="AI28" s="201"/>
      <c r="AJ28" s="201"/>
      <c r="AK28" s="201"/>
      <c r="AL28" s="201"/>
      <c r="AM28" s="198"/>
      <c r="AN28" s="186"/>
    </row>
    <row r="29" spans="1:40" ht="74.25" customHeight="1" thickBot="1">
      <c r="A29" s="186"/>
      <c r="B29" s="202"/>
      <c r="C29" s="186"/>
      <c r="D29" s="205"/>
      <c r="E29" s="186"/>
      <c r="F29" s="186"/>
      <c r="G29" s="186"/>
      <c r="H29" s="186"/>
      <c r="I29" s="194"/>
      <c r="J29" s="195"/>
      <c r="K29" s="186"/>
      <c r="L29" s="196"/>
      <c r="M29" s="196"/>
      <c r="N29" s="186"/>
      <c r="O29" s="12">
        <v>5</v>
      </c>
      <c r="P29" s="20"/>
      <c r="Q29" s="12"/>
      <c r="R29" s="12"/>
      <c r="S29" s="12"/>
      <c r="T29" s="14"/>
      <c r="U29" s="12"/>
      <c r="V29" s="12"/>
      <c r="W29" s="12"/>
      <c r="X29" s="14" t="b">
        <f t="shared" si="7"/>
        <v>0</v>
      </c>
      <c r="Y29" s="14" t="b">
        <f>IF(Z29&lt;=20%,'[33]Tabla probabilidad'!$B$5,IF(Z29&lt;=40%,'[33]Tabla probabilidad'!$B$6,IF(Z29&lt;=60%,'[33]Tabla probabilidad'!$B$7,IF(Z29&lt;=80%,'[33]Tabla probabilidad'!$B$8,IF(Z29&lt;=100%,'[33]Tabla probabilidad'!$B$9)))))</f>
        <v>0</v>
      </c>
      <c r="Z29" s="14" t="b">
        <f>IF(R29="Preventivo",(J25-(J25*T29)),IF(R29="Detectivo",(J25-(J25*T29)),IF(R29="Correctivo",(J25))))</f>
        <v>0</v>
      </c>
      <c r="AA29" s="193"/>
      <c r="AB29" s="193"/>
      <c r="AC29" s="14" t="b">
        <f t="shared" si="1"/>
        <v>0</v>
      </c>
      <c r="AD29" s="14" t="b">
        <f t="shared" si="8"/>
        <v>0</v>
      </c>
      <c r="AE29" s="193"/>
      <c r="AF29" s="193"/>
      <c r="AG29" s="202"/>
      <c r="AH29" s="202"/>
      <c r="AI29" s="202"/>
      <c r="AJ29" s="202"/>
      <c r="AK29" s="202"/>
      <c r="AL29" s="202"/>
      <c r="AM29" s="199"/>
      <c r="AN29" s="186"/>
    </row>
    <row r="30" spans="1:40" ht="48" customHeight="1">
      <c r="A30" s="186">
        <v>4</v>
      </c>
      <c r="B30" s="200" t="s">
        <v>457</v>
      </c>
      <c r="C30" s="186" t="s">
        <v>101</v>
      </c>
      <c r="D30" s="203" t="s">
        <v>102</v>
      </c>
      <c r="E30" s="186" t="s">
        <v>103</v>
      </c>
      <c r="F30" s="186" t="s">
        <v>104</v>
      </c>
      <c r="G30" s="186" t="s">
        <v>105</v>
      </c>
      <c r="H30" s="186">
        <v>10000</v>
      </c>
      <c r="I30" s="194" t="str">
        <f>IF(H30&lt;=2,'[33]Tabla probabilidad'!$B$5,IF(H30&lt;=24,'[33]Tabla probabilidad'!$B$6,IF(H30&lt;=500,'[33]Tabla probabilidad'!$B$7,IF(H30&lt;=5000,'[33]Tabla probabilidad'!$B$8,IF(H30&gt;5000,'[33]Tabla probabilidad'!$B$9)))))</f>
        <v>Muy Alta</v>
      </c>
      <c r="J30" s="195">
        <f>IF(H30&lt;=2,'[33]Tabla probabilidad'!$D$5,IF(H30&lt;=24,'[33]Tabla probabilidad'!$D$6,IF(H30&lt;=500,'[33]Tabla probabilidad'!$D$7,IF(H30&lt;=5000,'[33]Tabla probabilidad'!$D$8,IF(H30&gt;5000,'[33]Tabla probabilidad'!$D$9)))))</f>
        <v>1</v>
      </c>
      <c r="K30" s="186" t="s">
        <v>106</v>
      </c>
      <c r="L30" s="18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18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186" t="str">
        <f>VLOOKUP((I30&amp;L30),[33]Hoja1!$B$4:$C$28,2,0)</f>
        <v xml:space="preserve">Alto </v>
      </c>
      <c r="O30" s="12">
        <v>1</v>
      </c>
      <c r="P30" s="17" t="s">
        <v>107</v>
      </c>
      <c r="Q30" s="12" t="str">
        <f t="shared" si="0"/>
        <v>Probabilidad</v>
      </c>
      <c r="R30" s="12" t="s">
        <v>54</v>
      </c>
      <c r="S30" s="12" t="s">
        <v>55</v>
      </c>
      <c r="T30" s="14">
        <f>VLOOKUP(R30&amp;S30,[33]Hoja1!$Q$4:$R$9,2,0)</f>
        <v>0.45</v>
      </c>
      <c r="U30" s="12" t="s">
        <v>56</v>
      </c>
      <c r="V30" s="12" t="s">
        <v>57</v>
      </c>
      <c r="W30" s="12" t="s">
        <v>58</v>
      </c>
      <c r="X30" s="14">
        <f>IF(Q30="Probabilidad",($J$30*T30),IF(Q30="Impacto"," "))</f>
        <v>0.45</v>
      </c>
      <c r="Y30" s="14" t="str">
        <f>IF(Z30&lt;=20%,'[33]Tabla probabilidad'!$B$5,IF(Z30&lt;=40%,'[33]Tabla probabilidad'!$B$6,IF(Z30&lt;=60%,'[33]Tabla probabilidad'!$B$7,IF(Z30&lt;=80%,'[33]Tabla probabilidad'!$B$8,IF(Z30&lt;=100%,'[33]Tabla probabilidad'!$B$9)))))</f>
        <v>Media</v>
      </c>
      <c r="Z30" s="14">
        <f>IF(R30="Preventivo",(J30-(J30*T30)),IF(R30="Detectivo",(J30-(J30*T30)),IF(R30="Correctivo",(J30))))</f>
        <v>0.55000000000000004</v>
      </c>
      <c r="AA30" s="191" t="str">
        <f>IF(AB30&lt;=20%,'[33]Tabla probabilidad'!$B$5,IF(AB30&lt;=40%,'[33]Tabla probabilidad'!$B$6,IF(AB30&lt;=60%,'[33]Tabla probabilidad'!$B$7,IF(AB30&lt;=80%,'[33]Tabla probabilidad'!$B$8,IF(AB30&lt;=100%,'[33]Tabla probabilidad'!$B$9)))))</f>
        <v>Media</v>
      </c>
      <c r="AB30" s="191">
        <f>AVERAGE(Z30:Z34)</f>
        <v>0.55000000000000004</v>
      </c>
      <c r="AC30" s="14" t="str">
        <f t="shared" si="1"/>
        <v>Moderado</v>
      </c>
      <c r="AD30" s="14">
        <f>IF(Q30="Probabilidad",(($M$30-0)),IF(Q30="Impacto",($M$30-($M$30*T30))))</f>
        <v>0.6</v>
      </c>
      <c r="AE30" s="191" t="str">
        <f>IF(AF30&lt;=20%,"Leve",IF(AF30&lt;=40%,"Menor",IF(AF30&lt;=60%,"Moderado",IF(AF30&lt;=80%,"Mayor",IF(AF30&lt;=100%,"Catastrófico")))))</f>
        <v>Moderado</v>
      </c>
      <c r="AF30" s="191">
        <f>AVERAGE(AD30:AD34)</f>
        <v>0.6</v>
      </c>
      <c r="AG30" s="200" t="str">
        <f>VLOOKUP(AA30&amp;AE30,[33]Hoja1!$B$4:$C$28,2,0)</f>
        <v>Moderado</v>
      </c>
      <c r="AH30" s="200" t="s">
        <v>84</v>
      </c>
      <c r="AI30" s="200" t="s">
        <v>108</v>
      </c>
      <c r="AJ30" s="200" t="s">
        <v>61</v>
      </c>
      <c r="AK30" s="206">
        <v>44926</v>
      </c>
      <c r="AL30" s="206">
        <v>44926</v>
      </c>
      <c r="AM30" s="197" t="s">
        <v>74</v>
      </c>
      <c r="AN30" s="186" t="s">
        <v>63</v>
      </c>
    </row>
    <row r="31" spans="1:40" ht="55.5" customHeight="1">
      <c r="A31" s="186"/>
      <c r="B31" s="201"/>
      <c r="C31" s="186"/>
      <c r="D31" s="204"/>
      <c r="E31" s="186"/>
      <c r="F31" s="186"/>
      <c r="G31" s="186"/>
      <c r="H31" s="186"/>
      <c r="I31" s="194"/>
      <c r="J31" s="195"/>
      <c r="K31" s="186"/>
      <c r="L31" s="196"/>
      <c r="M31" s="196"/>
      <c r="N31" s="186"/>
      <c r="O31" s="12">
        <v>2</v>
      </c>
      <c r="P31" s="17" t="s">
        <v>109</v>
      </c>
      <c r="Q31" s="12" t="str">
        <f t="shared" si="0"/>
        <v>Probabilidad</v>
      </c>
      <c r="R31" s="12" t="s">
        <v>54</v>
      </c>
      <c r="S31" s="12" t="s">
        <v>55</v>
      </c>
      <c r="T31" s="14">
        <f>VLOOKUP(R31&amp;S31,[33]Hoja1!$Q$4:$R$9,2,0)</f>
        <v>0.45</v>
      </c>
      <c r="U31" s="12" t="s">
        <v>56</v>
      </c>
      <c r="V31" s="12" t="s">
        <v>57</v>
      </c>
      <c r="W31" s="12" t="s">
        <v>58</v>
      </c>
      <c r="X31" s="14">
        <f t="shared" ref="X31:X34" si="9">IF(Q31="Probabilidad",($J$30*T31),IF(Q31="Impacto"," "))</f>
        <v>0.45</v>
      </c>
      <c r="Y31" s="14" t="str">
        <f>IF(Z31&lt;=20%,'[33]Tabla probabilidad'!$B$5,IF(Z31&lt;=40%,'[33]Tabla probabilidad'!$B$6,IF(Z31&lt;=60%,'[33]Tabla probabilidad'!$B$7,IF(Z31&lt;=80%,'[33]Tabla probabilidad'!$B$8,IF(Z31&lt;=100%,'[33]Tabla probabilidad'!$B$9)))))</f>
        <v>Media</v>
      </c>
      <c r="Z31" s="14">
        <f>IF(R31="Preventivo",(J30-(J30*T31)),IF(R31="Detectivo",(J30-(J30*T31)),IF(R31="Correctivo",(J30))))</f>
        <v>0.55000000000000004</v>
      </c>
      <c r="AA31" s="192"/>
      <c r="AB31" s="192"/>
      <c r="AC31" s="14" t="str">
        <f t="shared" si="1"/>
        <v>Moderado</v>
      </c>
      <c r="AD31" s="14">
        <f t="shared" ref="AD31:AD34" si="10">IF(Q31="Probabilidad",(($M$30-0)),IF(Q31="Impacto",($M$30-($M$30*T31))))</f>
        <v>0.6</v>
      </c>
      <c r="AE31" s="192"/>
      <c r="AF31" s="192"/>
      <c r="AG31" s="201"/>
      <c r="AH31" s="201"/>
      <c r="AI31" s="201"/>
      <c r="AJ31" s="201"/>
      <c r="AK31" s="201"/>
      <c r="AL31" s="201"/>
      <c r="AM31" s="198"/>
      <c r="AN31" s="186"/>
    </row>
    <row r="32" spans="1:40" ht="42" customHeight="1">
      <c r="A32" s="186"/>
      <c r="B32" s="201"/>
      <c r="C32" s="186"/>
      <c r="D32" s="204"/>
      <c r="E32" s="186"/>
      <c r="F32" s="186"/>
      <c r="G32" s="186"/>
      <c r="H32" s="186"/>
      <c r="I32" s="194"/>
      <c r="J32" s="195"/>
      <c r="K32" s="186"/>
      <c r="L32" s="196"/>
      <c r="M32" s="196"/>
      <c r="N32" s="186"/>
      <c r="O32" s="12">
        <v>3</v>
      </c>
      <c r="P32" s="17" t="s">
        <v>110</v>
      </c>
      <c r="Q32" s="12" t="str">
        <f t="shared" si="0"/>
        <v>Probabilidad</v>
      </c>
      <c r="R32" s="12" t="s">
        <v>54</v>
      </c>
      <c r="S32" s="12" t="s">
        <v>55</v>
      </c>
      <c r="T32" s="14">
        <f>VLOOKUP(R32&amp;S32,[33]Hoja1!$Q$4:$R$9,2,0)</f>
        <v>0.45</v>
      </c>
      <c r="U32" s="12" t="s">
        <v>56</v>
      </c>
      <c r="V32" s="12" t="s">
        <v>57</v>
      </c>
      <c r="W32" s="12" t="s">
        <v>58</v>
      </c>
      <c r="X32" s="14">
        <f t="shared" si="9"/>
        <v>0.45</v>
      </c>
      <c r="Y32" s="14" t="str">
        <f>IF(Z32&lt;=20%,'[33]Tabla probabilidad'!$B$5,IF(Z32&lt;=40%,'[33]Tabla probabilidad'!$B$6,IF(Z32&lt;=60%,'[33]Tabla probabilidad'!$B$7,IF(Z32&lt;=80%,'[33]Tabla probabilidad'!$B$8,IF(Z32&lt;=100%,'[33]Tabla probabilidad'!$B$9)))))</f>
        <v>Media</v>
      </c>
      <c r="Z32" s="14">
        <f>IF(R32="Preventivo",(J30-(J30*T32)),IF(R32="Detectivo",(J30-(J30*T32)),IF(R32="Correctivo",(J30))))</f>
        <v>0.55000000000000004</v>
      </c>
      <c r="AA32" s="192"/>
      <c r="AB32" s="192"/>
      <c r="AC32" s="14" t="str">
        <f t="shared" si="1"/>
        <v>Moderado</v>
      </c>
      <c r="AD32" s="14">
        <f t="shared" si="10"/>
        <v>0.6</v>
      </c>
      <c r="AE32" s="192"/>
      <c r="AF32" s="192"/>
      <c r="AG32" s="201"/>
      <c r="AH32" s="201"/>
      <c r="AI32" s="201"/>
      <c r="AJ32" s="201"/>
      <c r="AK32" s="201"/>
      <c r="AL32" s="201"/>
      <c r="AM32" s="198"/>
      <c r="AN32" s="186"/>
    </row>
    <row r="33" spans="1:40" ht="96.75" customHeight="1" thickBot="1">
      <c r="A33" s="186"/>
      <c r="B33" s="201"/>
      <c r="C33" s="186"/>
      <c r="D33" s="204"/>
      <c r="E33" s="186"/>
      <c r="F33" s="186"/>
      <c r="G33" s="186"/>
      <c r="H33" s="186"/>
      <c r="I33" s="194"/>
      <c r="J33" s="195"/>
      <c r="K33" s="186"/>
      <c r="L33" s="196"/>
      <c r="M33" s="196"/>
      <c r="N33" s="186"/>
      <c r="O33" s="12">
        <v>4</v>
      </c>
      <c r="P33" s="21" t="s">
        <v>111</v>
      </c>
      <c r="Q33" s="12" t="str">
        <f t="shared" si="0"/>
        <v>Probabilidad</v>
      </c>
      <c r="R33" s="12" t="s">
        <v>54</v>
      </c>
      <c r="S33" s="12" t="s">
        <v>55</v>
      </c>
      <c r="T33" s="14">
        <f>VLOOKUP(R33&amp;S33,[33]Hoja1!$Q$4:$R$9,2,0)</f>
        <v>0.45</v>
      </c>
      <c r="U33" s="12" t="s">
        <v>56</v>
      </c>
      <c r="V33" s="12" t="s">
        <v>57</v>
      </c>
      <c r="W33" s="12" t="s">
        <v>58</v>
      </c>
      <c r="X33" s="14">
        <f t="shared" si="9"/>
        <v>0.45</v>
      </c>
      <c r="Y33" s="14" t="str">
        <f>IF(Z33&lt;=20%,'[33]Tabla probabilidad'!$B$5,IF(Z33&lt;=40%,'[33]Tabla probabilidad'!$B$6,IF(Z33&lt;=60%,'[33]Tabla probabilidad'!$B$7,IF(Z33&lt;=80%,'[33]Tabla probabilidad'!$B$8,IF(Z33&lt;=100%,'[33]Tabla probabilidad'!$B$9)))))</f>
        <v>Media</v>
      </c>
      <c r="Z33" s="14">
        <f>IF(R33="Preventivo",(J30-(J30*T33)),IF(R33="Detectivo",(J30-(J30*T33)),IF(R33="Correctivo",(J30))))</f>
        <v>0.55000000000000004</v>
      </c>
      <c r="AA33" s="192"/>
      <c r="AB33" s="192"/>
      <c r="AC33" s="14" t="str">
        <f t="shared" si="1"/>
        <v>Moderado</v>
      </c>
      <c r="AD33" s="14">
        <f t="shared" si="10"/>
        <v>0.6</v>
      </c>
      <c r="AE33" s="192"/>
      <c r="AF33" s="192"/>
      <c r="AG33" s="201"/>
      <c r="AH33" s="201"/>
      <c r="AI33" s="201"/>
      <c r="AJ33" s="201"/>
      <c r="AK33" s="201"/>
      <c r="AL33" s="201"/>
      <c r="AM33" s="198"/>
      <c r="AN33" s="186"/>
    </row>
    <row r="34" spans="1:40" ht="104.25" customHeight="1">
      <c r="A34" s="200"/>
      <c r="B34" s="202"/>
      <c r="C34" s="186"/>
      <c r="D34" s="204"/>
      <c r="E34" s="200"/>
      <c r="F34" s="200"/>
      <c r="G34" s="186"/>
      <c r="H34" s="200"/>
      <c r="I34" s="207"/>
      <c r="J34" s="191"/>
      <c r="K34" s="186"/>
      <c r="L34" s="196"/>
      <c r="M34" s="196"/>
      <c r="N34" s="200"/>
      <c r="O34" s="22">
        <v>5</v>
      </c>
      <c r="P34" s="23" t="s">
        <v>112</v>
      </c>
      <c r="Q34" s="12" t="str">
        <f t="shared" si="0"/>
        <v>Probabilidad</v>
      </c>
      <c r="R34" s="12" t="s">
        <v>54</v>
      </c>
      <c r="S34" s="12" t="s">
        <v>55</v>
      </c>
      <c r="T34" s="14">
        <f>VLOOKUP(R34&amp;S34,[33]Hoja1!$Q$4:$R$9,2,0)</f>
        <v>0.45</v>
      </c>
      <c r="U34" s="12" t="s">
        <v>56</v>
      </c>
      <c r="V34" s="12" t="s">
        <v>57</v>
      </c>
      <c r="W34" s="12" t="s">
        <v>58</v>
      </c>
      <c r="X34" s="24">
        <f t="shared" si="9"/>
        <v>0.45</v>
      </c>
      <c r="Y34" s="24" t="str">
        <f>IF(Z34&lt;=20%,'[33]Tabla probabilidad'!$B$5,IF(Z34&lt;=40%,'[33]Tabla probabilidad'!$B$6,IF(Z34&lt;=60%,'[33]Tabla probabilidad'!$B$7,IF(Z34&lt;=80%,'[33]Tabla probabilidad'!$B$8,IF(Z34&lt;=100%,'[33]Tabla probabilidad'!$B$9)))))</f>
        <v>Media</v>
      </c>
      <c r="Z34" s="24">
        <f>IF(R34="Preventivo",(J30-(J30*T34)),IF(R34="Detectivo",(J30-(J30*T34)),IF(R34="Correctivo",(J30))))</f>
        <v>0.55000000000000004</v>
      </c>
      <c r="AA34" s="193"/>
      <c r="AB34" s="192"/>
      <c r="AC34" s="24" t="str">
        <f t="shared" si="1"/>
        <v>Moderado</v>
      </c>
      <c r="AD34" s="24">
        <f t="shared" si="10"/>
        <v>0.6</v>
      </c>
      <c r="AE34" s="192"/>
      <c r="AF34" s="192"/>
      <c r="AG34" s="201"/>
      <c r="AH34" s="201"/>
      <c r="AI34" s="201"/>
      <c r="AJ34" s="202"/>
      <c r="AK34" s="202"/>
      <c r="AL34" s="202"/>
      <c r="AM34" s="199"/>
      <c r="AN34" s="200"/>
    </row>
    <row r="35" spans="1:40" ht="90" customHeight="1">
      <c r="A35" s="186">
        <v>5</v>
      </c>
      <c r="B35" s="200" t="s">
        <v>113</v>
      </c>
      <c r="C35" s="186" t="s">
        <v>114</v>
      </c>
      <c r="D35" s="190" t="s">
        <v>115</v>
      </c>
      <c r="E35" s="186" t="s">
        <v>116</v>
      </c>
      <c r="F35" s="186" t="s">
        <v>117</v>
      </c>
      <c r="G35" s="186" t="s">
        <v>118</v>
      </c>
      <c r="H35" s="186">
        <v>120</v>
      </c>
      <c r="I35" s="194" t="str">
        <f>IF(H35&lt;=2,'[33]Tabla probabilidad'!$B$5,IF(H35&lt;=24,'[33]Tabla probabilidad'!$B$6,IF(H35&lt;=500,'[33]Tabla probabilidad'!$B$7,IF(H35&lt;=5000,'[33]Tabla probabilidad'!$B$8,IF(H35&gt;5000,'[33]Tabla probabilidad'!$B$9)))))</f>
        <v>Media</v>
      </c>
      <c r="J35" s="195">
        <f>IF(H35&lt;=2,'[33]Tabla probabilidad'!$D$5,IF(H35&lt;=24,'[33]Tabla probabilidad'!$D$6,IF(H35&lt;=500,'[33]Tabla probabilidad'!$D$7,IF(H35&lt;=5000,'[33]Tabla probabilidad'!$D$8,IF(H35&gt;5000,'[33]Tabla probabilidad'!$D$9)))))</f>
        <v>0.6</v>
      </c>
      <c r="K35" s="186" t="s">
        <v>119</v>
      </c>
      <c r="L35" s="18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18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186" t="str">
        <f>VLOOKUP((I35&amp;L35),[33]Hoja1!$B$4:$C$28,2,0)</f>
        <v>Moderado</v>
      </c>
      <c r="O35" s="12">
        <v>1</v>
      </c>
      <c r="P35" s="25" t="s">
        <v>120</v>
      </c>
      <c r="Q35" s="12" t="str">
        <f t="shared" si="0"/>
        <v>Probabilidad</v>
      </c>
      <c r="R35" s="12" t="s">
        <v>54</v>
      </c>
      <c r="S35" s="12" t="s">
        <v>55</v>
      </c>
      <c r="T35" s="14">
        <f>VLOOKUP(R35&amp;S35,[33]Hoja1!$Q$4:$R$9,2,0)</f>
        <v>0.45</v>
      </c>
      <c r="U35" s="12" t="s">
        <v>56</v>
      </c>
      <c r="V35" s="12" t="s">
        <v>57</v>
      </c>
      <c r="W35" s="12" t="s">
        <v>58</v>
      </c>
      <c r="X35" s="14">
        <f>IF(Q35="Probabilidad",($J$35*T35),IF(Q35="Impacto"," "))</f>
        <v>0.27</v>
      </c>
      <c r="Y35" s="14" t="str">
        <f>IF(Z35&lt;=20%,'[33]Tabla probabilidad'!$B$5,IF(Z35&lt;=40%,'[33]Tabla probabilidad'!$B$6,IF(Z35&lt;=60%,'[33]Tabla probabilidad'!$B$7,IF(Z35&lt;=80%,'[33]Tabla probabilidad'!$B$8,IF(Z35&lt;=100%,'[33]Tabla probabilidad'!$B$9)))))</f>
        <v>Baja</v>
      </c>
      <c r="Z35" s="14">
        <f>IF(R35="Preventivo",(J35-(J35*T35)),IF(R35="Detectivo",(J35-(J35*T35)),IF(R35="Correctivo",(J35))))</f>
        <v>0.32999999999999996</v>
      </c>
      <c r="AA35" s="191" t="str">
        <f>IF(AB35&lt;=20%,'[33]Tabla probabilidad'!$B$5,IF(AB35&lt;=40%,'[33]Tabla probabilidad'!$B$6,IF(AB35&lt;=60%,'[33]Tabla probabilidad'!$B$7,IF(AB35&lt;=80%,'[33]Tabla probabilidad'!$B$8,IF(AB35&lt;=100%,'[33]Tabla probabilidad'!$B$9)))))</f>
        <v>Baja</v>
      </c>
      <c r="AB35" s="191">
        <f>AVERAGE(Z35:Z39)</f>
        <v>0.32999999999999996</v>
      </c>
      <c r="AC35" s="14" t="str">
        <f t="shared" si="1"/>
        <v>Moderado</v>
      </c>
      <c r="AD35" s="14">
        <f>IF(Q35="Probabilidad",(($M$35-0)),IF(Q35="Impacto",($M$35-($M$35*T35))))</f>
        <v>0.6</v>
      </c>
      <c r="AE35" s="191" t="str">
        <f>IF(AF35&lt;=20%,"Leve",IF(AF35&lt;=40%,"Menor",IF(AF35&lt;=60%,"Moderado",IF(AF35&lt;=80%,"Mayor",IF(AF35&lt;=100%,"Catastrófico")))))</f>
        <v>Moderado</v>
      </c>
      <c r="AF35" s="191">
        <f>AVERAGE(AD35:AD39)</f>
        <v>0.6</v>
      </c>
      <c r="AG35" s="200" t="str">
        <f>VLOOKUP(AA35&amp;AE35,[33]Hoja1!$B$4:$C$28,2,0)</f>
        <v>Moderado</v>
      </c>
      <c r="AH35" s="200" t="s">
        <v>84</v>
      </c>
      <c r="AI35" s="208" t="s">
        <v>121</v>
      </c>
      <c r="AJ35" s="200" t="s">
        <v>61</v>
      </c>
      <c r="AK35" s="206">
        <v>44926</v>
      </c>
      <c r="AL35" s="206">
        <v>44926</v>
      </c>
      <c r="AM35" s="197" t="s">
        <v>74</v>
      </c>
      <c r="AN35" s="186" t="s">
        <v>63</v>
      </c>
    </row>
    <row r="36" spans="1:40" ht="84.75" customHeight="1">
      <c r="A36" s="186"/>
      <c r="B36" s="201"/>
      <c r="C36" s="186"/>
      <c r="D36" s="190"/>
      <c r="E36" s="186"/>
      <c r="F36" s="186"/>
      <c r="G36" s="186"/>
      <c r="H36" s="186"/>
      <c r="I36" s="194"/>
      <c r="J36" s="195"/>
      <c r="K36" s="186"/>
      <c r="L36" s="196"/>
      <c r="M36" s="196"/>
      <c r="N36" s="186"/>
      <c r="O36" s="12">
        <v>2</v>
      </c>
      <c r="P36" s="25"/>
      <c r="Q36" s="12"/>
      <c r="R36" s="12"/>
      <c r="S36" s="12"/>
      <c r="T36" s="14"/>
      <c r="U36" s="12"/>
      <c r="V36" s="12"/>
      <c r="W36" s="12"/>
      <c r="X36" s="14" t="b">
        <f t="shared" ref="X36:X39" si="11">IF(Q36="Probabilidad",($J$35*T36),IF(Q36="Impacto"," "))</f>
        <v>0</v>
      </c>
      <c r="Y36" s="14" t="b">
        <f>IF(Z36&lt;=20%,'[33]Tabla probabilidad'!$B$5,IF(Z36&lt;=40%,'[33]Tabla probabilidad'!$B$6,IF(Z36&lt;=60%,'[33]Tabla probabilidad'!$B$7,IF(Z36&lt;=80%,'[33]Tabla probabilidad'!$B$8,IF(Z36&lt;=100%,'[33]Tabla probabilidad'!$B$9)))))</f>
        <v>0</v>
      </c>
      <c r="Z36" s="14" t="b">
        <f>IF(R36="Preventivo",(J35-(J35*T36)),IF(R36="Detectivo",(J35-(J35*T36)),IF(R36="Correctivo",(J35))))</f>
        <v>0</v>
      </c>
      <c r="AA36" s="192"/>
      <c r="AB36" s="192"/>
      <c r="AC36" s="14" t="b">
        <f t="shared" si="1"/>
        <v>0</v>
      </c>
      <c r="AD36" s="14" t="b">
        <f t="shared" ref="AD36:AD39" si="12">IF(Q36="Probabilidad",(($M$35-0)),IF(Q36="Impacto",($M$35-($M$35*T36))))</f>
        <v>0</v>
      </c>
      <c r="AE36" s="192"/>
      <c r="AF36" s="192"/>
      <c r="AG36" s="201"/>
      <c r="AH36" s="201"/>
      <c r="AI36" s="209"/>
      <c r="AJ36" s="201"/>
      <c r="AK36" s="201"/>
      <c r="AL36" s="201"/>
      <c r="AM36" s="198"/>
      <c r="AN36" s="186"/>
    </row>
    <row r="37" spans="1:40">
      <c r="A37" s="186"/>
      <c r="B37" s="201"/>
      <c r="C37" s="186"/>
      <c r="D37" s="190"/>
      <c r="E37" s="186"/>
      <c r="F37" s="186"/>
      <c r="G37" s="186"/>
      <c r="H37" s="186"/>
      <c r="I37" s="194"/>
      <c r="J37" s="195"/>
      <c r="K37" s="186"/>
      <c r="L37" s="196"/>
      <c r="M37" s="196"/>
      <c r="N37" s="186"/>
      <c r="O37" s="12">
        <v>3</v>
      </c>
      <c r="P37" s="25"/>
      <c r="Q37" s="12"/>
      <c r="R37" s="12"/>
      <c r="S37" s="12"/>
      <c r="T37" s="14"/>
      <c r="U37" s="12"/>
      <c r="V37" s="12"/>
      <c r="W37" s="12"/>
      <c r="X37" s="14" t="b">
        <f t="shared" si="11"/>
        <v>0</v>
      </c>
      <c r="Y37" s="14" t="b">
        <f>IF(Z37&lt;=20%,'[33]Tabla probabilidad'!$B$5,IF(Z37&lt;=40%,'[33]Tabla probabilidad'!$B$6,IF(Z37&lt;=60%,'[33]Tabla probabilidad'!$B$7,IF(Z37&lt;=80%,'[33]Tabla probabilidad'!$B$8,IF(Z37&lt;=100%,'[33]Tabla probabilidad'!$B$9)))))</f>
        <v>0</v>
      </c>
      <c r="Z37" s="14" t="b">
        <f>IF(R37="Preventivo",(J35-(J35*T37)),IF(R37="Detectivo",(J35-(J35*T37)),IF(R37="Correctivo",(J35))))</f>
        <v>0</v>
      </c>
      <c r="AA37" s="192"/>
      <c r="AB37" s="192"/>
      <c r="AC37" s="14" t="b">
        <f t="shared" si="1"/>
        <v>0</v>
      </c>
      <c r="AD37" s="14" t="b">
        <f t="shared" si="12"/>
        <v>0</v>
      </c>
      <c r="AE37" s="192"/>
      <c r="AF37" s="192"/>
      <c r="AG37" s="201"/>
      <c r="AH37" s="201"/>
      <c r="AI37" s="209"/>
      <c r="AJ37" s="201"/>
      <c r="AK37" s="201"/>
      <c r="AL37" s="201"/>
      <c r="AM37" s="198"/>
      <c r="AN37" s="186"/>
    </row>
    <row r="38" spans="1:40" ht="121.5" customHeight="1">
      <c r="A38" s="186"/>
      <c r="B38" s="201"/>
      <c r="C38" s="186"/>
      <c r="D38" s="190"/>
      <c r="E38" s="186"/>
      <c r="F38" s="186"/>
      <c r="G38" s="186"/>
      <c r="H38" s="186"/>
      <c r="I38" s="194"/>
      <c r="J38" s="195"/>
      <c r="K38" s="186"/>
      <c r="L38" s="196"/>
      <c r="M38" s="196"/>
      <c r="N38" s="186"/>
      <c r="O38" s="12">
        <v>4</v>
      </c>
      <c r="P38" s="26"/>
      <c r="Q38" s="12"/>
      <c r="R38" s="12"/>
      <c r="S38" s="12"/>
      <c r="T38" s="14"/>
      <c r="U38" s="12"/>
      <c r="V38" s="12"/>
      <c r="W38" s="12"/>
      <c r="X38" s="14" t="b">
        <f t="shared" si="11"/>
        <v>0</v>
      </c>
      <c r="Y38" s="14" t="b">
        <f>IF(Z38&lt;=20%,'[33]Tabla probabilidad'!$B$5,IF(Z38&lt;=40%,'[33]Tabla probabilidad'!$B$6,IF(Z38&lt;=60%,'[33]Tabla probabilidad'!$B$7,IF(Z38&lt;=80%,'[33]Tabla probabilidad'!$B$8,IF(Z38&lt;=100%,'[33]Tabla probabilidad'!$B$9)))))</f>
        <v>0</v>
      </c>
      <c r="Z38" s="14" t="b">
        <f>IF(R38="Preventivo",(J35-(J35*T38)),IF(R38="Detectivo",(J35-(J35*T38)),IF(R38="Correctivo",(J35))))</f>
        <v>0</v>
      </c>
      <c r="AA38" s="192"/>
      <c r="AB38" s="192"/>
      <c r="AC38" s="14" t="b">
        <f t="shared" si="1"/>
        <v>0</v>
      </c>
      <c r="AD38" s="14" t="b">
        <f t="shared" si="12"/>
        <v>0</v>
      </c>
      <c r="AE38" s="192"/>
      <c r="AF38" s="192"/>
      <c r="AG38" s="201"/>
      <c r="AH38" s="201"/>
      <c r="AI38" s="209"/>
      <c r="AJ38" s="201"/>
      <c r="AK38" s="201"/>
      <c r="AL38" s="201"/>
      <c r="AM38" s="198"/>
      <c r="AN38" s="186"/>
    </row>
    <row r="39" spans="1:40" ht="162" customHeight="1">
      <c r="A39" s="186"/>
      <c r="B39" s="202"/>
      <c r="C39" s="186"/>
      <c r="D39" s="190"/>
      <c r="E39" s="186"/>
      <c r="F39" s="186"/>
      <c r="G39" s="186"/>
      <c r="H39" s="186"/>
      <c r="I39" s="194"/>
      <c r="J39" s="195"/>
      <c r="K39" s="186"/>
      <c r="L39" s="196"/>
      <c r="M39" s="196"/>
      <c r="N39" s="186"/>
      <c r="O39" s="12">
        <v>5</v>
      </c>
      <c r="P39" s="27"/>
      <c r="Q39" s="12"/>
      <c r="R39" s="12"/>
      <c r="S39" s="12"/>
      <c r="T39" s="14"/>
      <c r="U39" s="12"/>
      <c r="V39" s="12"/>
      <c r="W39" s="12"/>
      <c r="X39" s="14" t="b">
        <f t="shared" si="11"/>
        <v>0</v>
      </c>
      <c r="Y39" s="14" t="b">
        <f>IF(Z39&lt;=20%,'[33]Tabla probabilidad'!$B$5,IF(Z39&lt;=40%,'[33]Tabla probabilidad'!$B$6,IF(Z39&lt;=60%,'[33]Tabla probabilidad'!$B$7,IF(Z39&lt;=80%,'[33]Tabla probabilidad'!$B$8,IF(Z39&lt;=100%,'[33]Tabla probabilidad'!$B$9)))))</f>
        <v>0</v>
      </c>
      <c r="Z39" s="14" t="b">
        <f>IF(R39="Preventivo",(J35-(J35*T39)),IF(R39="Detectivo",(J35-(J35*T39)),IF(R39="Correctivo",(J35))))</f>
        <v>0</v>
      </c>
      <c r="AA39" s="193"/>
      <c r="AB39" s="193"/>
      <c r="AC39" s="14" t="b">
        <f t="shared" si="1"/>
        <v>0</v>
      </c>
      <c r="AD39" s="14" t="b">
        <f t="shared" si="12"/>
        <v>0</v>
      </c>
      <c r="AE39" s="193"/>
      <c r="AF39" s="193"/>
      <c r="AG39" s="202"/>
      <c r="AH39" s="201"/>
      <c r="AI39" s="210"/>
      <c r="AJ39" s="202"/>
      <c r="AK39" s="202"/>
      <c r="AL39" s="202"/>
      <c r="AM39" s="199"/>
      <c r="AN39" s="200"/>
    </row>
    <row r="40" spans="1:40" ht="42.75" customHeight="1">
      <c r="A40" s="186"/>
      <c r="B40" s="200"/>
      <c r="C40" s="186"/>
      <c r="D40" s="190"/>
      <c r="E40" s="186"/>
      <c r="F40" s="186"/>
      <c r="G40" s="186"/>
      <c r="H40" s="186"/>
      <c r="I40" s="194" t="str">
        <f>IF(H40&lt;=2,'[33]Tabla probabilidad'!$B$5,IF(H40&lt;=24,'[33]Tabla probabilidad'!$B$6,IF(H40&lt;=500,'[33]Tabla probabilidad'!$B$7,IF(H40&lt;=5000,'[33]Tabla probabilidad'!$B$8,IF(H40&gt;5000,'[33]Tabla probabilidad'!$B$9)))))</f>
        <v>Muy Baja</v>
      </c>
      <c r="J40" s="195">
        <f>IF(H40&lt;=2,'[33]Tabla probabilidad'!$D$5,IF(H40&lt;=24,'[33]Tabla probabilidad'!$D$6,IF(H40&lt;=500,'[33]Tabla probabilidad'!$D$7,IF(H40&lt;=5000,'[33]Tabla probabilidad'!$D$8,IF(H40&gt;5000,'[33]Tabla probabilidad'!$D$9)))))</f>
        <v>0.2</v>
      </c>
      <c r="K40" s="186"/>
      <c r="L40" s="186"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186"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186" t="e">
        <f>VLOOKUP((I40&amp;L40),[33]Hoja1!$B$4:$C$28,2,0)</f>
        <v>#N/A</v>
      </c>
      <c r="O40" s="12">
        <v>1</v>
      </c>
      <c r="P40" s="25"/>
      <c r="Q40" s="12" t="b">
        <f t="shared" ref="Q40:Q59" si="13">IF(R40="Preventivo","Probabilidad",IF(R40="Detectivo","Probabilidad", IF(R40="Correctivo","Impacto")))</f>
        <v>0</v>
      </c>
      <c r="R40" s="12"/>
      <c r="S40" s="12"/>
      <c r="T40" s="14" t="e">
        <f>VLOOKUP(R40&amp;S40,[33]Hoja1!$Q$4:$R$9,2,0)</f>
        <v>#N/A</v>
      </c>
      <c r="U40" s="12"/>
      <c r="V40" s="12"/>
      <c r="W40" s="12"/>
      <c r="X40" s="14" t="b">
        <f>IF(Q40="Probabilidad",($J$40*T40),IF(Q40="Impacto"," "))</f>
        <v>0</v>
      </c>
      <c r="Y40" s="14" t="b">
        <f>IF(Z40&lt;=20%,'[33]Tabla probabilidad'!$B$5,IF(Z40&lt;=40%,'[33]Tabla probabilidad'!$B$6,IF(Z40&lt;=60%,'[33]Tabla probabilidad'!$B$7,IF(Z40&lt;=80%,'[33]Tabla probabilidad'!$B$8,IF(Z40&lt;=100%,'[33]Tabla probabilidad'!$B$9)))))</f>
        <v>0</v>
      </c>
      <c r="Z40" s="14" t="b">
        <f>IF(R40="Preventivo",(J40-(J40*T40)),IF(R40="Detectivo",(J40-(J40*T40)),IF(R40="Correctivo",(J40))))</f>
        <v>0</v>
      </c>
      <c r="AA40" s="191" t="e">
        <f>IF(AB40&lt;=20%,'[33]Tabla probabilidad'!$B$5,IF(AB40&lt;=40%,'[33]Tabla probabilidad'!$B$6,IF(AB40&lt;=60%,'[33]Tabla probabilidad'!$B$7,IF(AB40&lt;=80%,'[33]Tabla probabilidad'!$B$8,IF(AB40&lt;=100%,'[33]Tabla probabilidad'!$B$9)))))</f>
        <v>#DIV/0!</v>
      </c>
      <c r="AB40" s="191" t="e">
        <f>AVERAGE(Z40:Z44)</f>
        <v>#DIV/0!</v>
      </c>
      <c r="AC40" s="14" t="b">
        <f t="shared" si="1"/>
        <v>0</v>
      </c>
      <c r="AD40" s="14" t="b">
        <f>IF(Q40="Probabilidad",(($M$40-0)),IF(Q40="Impacto",($M$40-($M$40*T40))))</f>
        <v>0</v>
      </c>
      <c r="AE40" s="191" t="e">
        <f>IF(AF40&lt;=20%,"Leve",IF(AF40&lt;=40%,"Menor",IF(AF40&lt;=60%,"Moderado",IF(AF40&lt;=80%,"Mayor",IF(AF40&lt;=100%,"Catastrófico")))))</f>
        <v>#DIV/0!</v>
      </c>
      <c r="AF40" s="191" t="e">
        <f>AVERAGE(AD40:AD44)</f>
        <v>#DIV/0!</v>
      </c>
      <c r="AG40" s="200" t="e">
        <f>VLOOKUP(AA40&amp;AE40,[33]Hoja1!$B$4:$C$28,2,0)</f>
        <v>#DIV/0!</v>
      </c>
      <c r="AH40" s="200"/>
      <c r="AI40" s="211"/>
      <c r="AJ40" s="211"/>
      <c r="AK40" s="211"/>
      <c r="AL40" s="211"/>
      <c r="AM40" s="211"/>
      <c r="AN40" s="186"/>
    </row>
    <row r="41" spans="1:40">
      <c r="A41" s="186"/>
      <c r="B41" s="201"/>
      <c r="C41" s="186"/>
      <c r="D41" s="190"/>
      <c r="E41" s="186"/>
      <c r="F41" s="186"/>
      <c r="G41" s="186"/>
      <c r="H41" s="186"/>
      <c r="I41" s="194"/>
      <c r="J41" s="195"/>
      <c r="K41" s="186"/>
      <c r="L41" s="196"/>
      <c r="M41" s="196"/>
      <c r="N41" s="186"/>
      <c r="O41" s="12">
        <v>2</v>
      </c>
      <c r="P41" s="25"/>
      <c r="Q41" s="12" t="b">
        <f t="shared" si="13"/>
        <v>0</v>
      </c>
      <c r="R41" s="12"/>
      <c r="S41" s="12"/>
      <c r="T41" s="14" t="e">
        <f>VLOOKUP(R41&amp;S41,[33]Hoja1!$Q$4:$R$9,2,0)</f>
        <v>#N/A</v>
      </c>
      <c r="U41" s="12"/>
      <c r="V41" s="12"/>
      <c r="W41" s="12"/>
      <c r="X41" s="14" t="b">
        <f t="shared" ref="X41:X44" si="14">IF(Q41="Probabilidad",($J$40*T41),IF(Q41="Impacto"," "))</f>
        <v>0</v>
      </c>
      <c r="Y41" s="14" t="b">
        <f>IF(Z41&lt;=20%,'[33]Tabla probabilidad'!$B$5,IF(Z41&lt;=40%,'[33]Tabla probabilidad'!$B$6,IF(Z41&lt;=60%,'[33]Tabla probabilidad'!$B$7,IF(Z41&lt;=80%,'[33]Tabla probabilidad'!$B$8,IF(Z41&lt;=100%,'[33]Tabla probabilidad'!$B$9)))))</f>
        <v>0</v>
      </c>
      <c r="Z41" s="14" t="b">
        <f>IF(R41="Preventivo",(J40-(J40*T41)),IF(R41="Detectivo",(J40-(J40*T41)),IF(R41="Correctivo",(J40))))</f>
        <v>0</v>
      </c>
      <c r="AA41" s="192"/>
      <c r="AB41" s="192"/>
      <c r="AC41" s="14" t="b">
        <f t="shared" si="1"/>
        <v>0</v>
      </c>
      <c r="AD41" s="14" t="b">
        <f t="shared" ref="AD41:AD44" si="15">IF(Q41="Probabilidad",(($M$40-0)),IF(Q41="Impacto",($M$40-($M$40*T41))))</f>
        <v>0</v>
      </c>
      <c r="AE41" s="192"/>
      <c r="AF41" s="192"/>
      <c r="AG41" s="201"/>
      <c r="AH41" s="201"/>
      <c r="AI41" s="212"/>
      <c r="AJ41" s="212"/>
      <c r="AK41" s="212"/>
      <c r="AL41" s="212"/>
      <c r="AM41" s="212"/>
      <c r="AN41" s="186"/>
    </row>
    <row r="42" spans="1:40">
      <c r="A42" s="186"/>
      <c r="B42" s="201"/>
      <c r="C42" s="186"/>
      <c r="D42" s="190"/>
      <c r="E42" s="186"/>
      <c r="F42" s="186"/>
      <c r="G42" s="186"/>
      <c r="H42" s="186"/>
      <c r="I42" s="194"/>
      <c r="J42" s="195"/>
      <c r="K42" s="186"/>
      <c r="L42" s="196"/>
      <c r="M42" s="196"/>
      <c r="N42" s="186"/>
      <c r="O42" s="12">
        <v>3</v>
      </c>
      <c r="P42" s="25"/>
      <c r="Q42" s="12" t="b">
        <f t="shared" si="13"/>
        <v>0</v>
      </c>
      <c r="R42" s="12"/>
      <c r="S42" s="12"/>
      <c r="T42" s="14" t="e">
        <f>VLOOKUP(R42&amp;S42,[33]Hoja1!$Q$4:$R$9,2,0)</f>
        <v>#N/A</v>
      </c>
      <c r="U42" s="12"/>
      <c r="V42" s="12"/>
      <c r="W42" s="12"/>
      <c r="X42" s="14" t="b">
        <f t="shared" si="14"/>
        <v>0</v>
      </c>
      <c r="Y42" s="14" t="b">
        <f>IF(Z42&lt;=20%,'[33]Tabla probabilidad'!$B$5,IF(Z42&lt;=40%,'[33]Tabla probabilidad'!$B$6,IF(Z42&lt;=60%,'[33]Tabla probabilidad'!$B$7,IF(Z42&lt;=80%,'[33]Tabla probabilidad'!$B$8,IF(Z42&lt;=100%,'[33]Tabla probabilidad'!$B$9)))))</f>
        <v>0</v>
      </c>
      <c r="Z42" s="14" t="b">
        <f>IF(R42="Preventivo",(J40-(J40*T42)),IF(R42="Detectivo",(J40-(J40*T42)),IF(R42="Correctivo",(J40))))</f>
        <v>0</v>
      </c>
      <c r="AA42" s="192"/>
      <c r="AB42" s="192"/>
      <c r="AC42" s="14" t="b">
        <f t="shared" si="1"/>
        <v>0</v>
      </c>
      <c r="AD42" s="14" t="b">
        <f t="shared" si="15"/>
        <v>0</v>
      </c>
      <c r="AE42" s="192"/>
      <c r="AF42" s="192"/>
      <c r="AG42" s="201"/>
      <c r="AH42" s="201"/>
      <c r="AI42" s="212"/>
      <c r="AJ42" s="212"/>
      <c r="AK42" s="212"/>
      <c r="AL42" s="212"/>
      <c r="AM42" s="212"/>
      <c r="AN42" s="186"/>
    </row>
    <row r="43" spans="1:40">
      <c r="A43" s="186"/>
      <c r="B43" s="201"/>
      <c r="C43" s="186"/>
      <c r="D43" s="190"/>
      <c r="E43" s="186"/>
      <c r="F43" s="186"/>
      <c r="G43" s="186"/>
      <c r="H43" s="186"/>
      <c r="I43" s="194"/>
      <c r="J43" s="195"/>
      <c r="K43" s="186"/>
      <c r="L43" s="196"/>
      <c r="M43" s="196"/>
      <c r="N43" s="186"/>
      <c r="O43" s="12">
        <v>4</v>
      </c>
      <c r="P43" s="26"/>
      <c r="Q43" s="12" t="b">
        <f t="shared" si="13"/>
        <v>0</v>
      </c>
      <c r="R43" s="12"/>
      <c r="S43" s="12"/>
      <c r="T43" s="14" t="e">
        <f>VLOOKUP(R43&amp;S43,[33]Hoja1!$Q$4:$R$9,2,0)</f>
        <v>#N/A</v>
      </c>
      <c r="U43" s="12"/>
      <c r="V43" s="12"/>
      <c r="W43" s="12"/>
      <c r="X43" s="14" t="b">
        <f t="shared" si="14"/>
        <v>0</v>
      </c>
      <c r="Y43" s="14" t="b">
        <f>IF(Z43&lt;=20%,'[33]Tabla probabilidad'!$B$5,IF(Z43&lt;=40%,'[33]Tabla probabilidad'!$B$6,IF(Z43&lt;=60%,'[33]Tabla probabilidad'!$B$7,IF(Z43&lt;=80%,'[33]Tabla probabilidad'!$B$8,IF(Z43&lt;=100%,'[33]Tabla probabilidad'!$B$9)))))</f>
        <v>0</v>
      </c>
      <c r="Z43" s="14" t="b">
        <f>IF(R43="Preventivo",(J40-(J40*T43)),IF(R43="Detectivo",(J40-(J40*T43)),IF(R43="Correctivo",(J40))))</f>
        <v>0</v>
      </c>
      <c r="AA43" s="192"/>
      <c r="AB43" s="192"/>
      <c r="AC43" s="14" t="b">
        <f t="shared" si="1"/>
        <v>0</v>
      </c>
      <c r="AD43" s="14" t="b">
        <f t="shared" si="15"/>
        <v>0</v>
      </c>
      <c r="AE43" s="192"/>
      <c r="AF43" s="192"/>
      <c r="AG43" s="201"/>
      <c r="AH43" s="201"/>
      <c r="AI43" s="212"/>
      <c r="AJ43" s="212"/>
      <c r="AK43" s="212"/>
      <c r="AL43" s="212"/>
      <c r="AM43" s="212"/>
      <c r="AN43" s="186"/>
    </row>
    <row r="44" spans="1:40">
      <c r="A44" s="186"/>
      <c r="B44" s="202"/>
      <c r="C44" s="186"/>
      <c r="D44" s="190"/>
      <c r="E44" s="186"/>
      <c r="F44" s="186"/>
      <c r="G44" s="186"/>
      <c r="H44" s="186"/>
      <c r="I44" s="194"/>
      <c r="J44" s="195"/>
      <c r="K44" s="186"/>
      <c r="L44" s="196"/>
      <c r="M44" s="196"/>
      <c r="N44" s="186"/>
      <c r="O44" s="12">
        <v>5</v>
      </c>
      <c r="P44" s="27"/>
      <c r="Q44" s="12" t="b">
        <f t="shared" si="13"/>
        <v>0</v>
      </c>
      <c r="R44" s="12"/>
      <c r="S44" s="12"/>
      <c r="T44" s="14" t="e">
        <f>VLOOKUP(R44&amp;S44,[33]Hoja1!$Q$4:$R$9,2,0)</f>
        <v>#N/A</v>
      </c>
      <c r="U44" s="12"/>
      <c r="V44" s="12"/>
      <c r="W44" s="12"/>
      <c r="X44" s="14" t="b">
        <f t="shared" si="14"/>
        <v>0</v>
      </c>
      <c r="Y44" s="14" t="b">
        <f>IF(Z44&lt;=20%,'[33]Tabla probabilidad'!$B$5,IF(Z44&lt;=40%,'[33]Tabla probabilidad'!$B$6,IF(Z44&lt;=60%,'[33]Tabla probabilidad'!$B$7,IF(Z44&lt;=80%,'[33]Tabla probabilidad'!$B$8,IF(Z44&lt;=100%,'[33]Tabla probabilidad'!$B$9)))))</f>
        <v>0</v>
      </c>
      <c r="Z44" s="14" t="b">
        <f>IF(R44="Preventivo",(J40-(J40*T44)),IF(R44="Detectivo",(J40-(J40*T44)),IF(R44="Correctivo",(J40))))</f>
        <v>0</v>
      </c>
      <c r="AA44" s="193"/>
      <c r="AB44" s="193"/>
      <c r="AC44" s="14" t="b">
        <f t="shared" si="1"/>
        <v>0</v>
      </c>
      <c r="AD44" s="14" t="b">
        <f t="shared" si="15"/>
        <v>0</v>
      </c>
      <c r="AE44" s="193"/>
      <c r="AF44" s="193"/>
      <c r="AG44" s="202"/>
      <c r="AH44" s="201"/>
      <c r="AI44" s="213"/>
      <c r="AJ44" s="213"/>
      <c r="AK44" s="213"/>
      <c r="AL44" s="213"/>
      <c r="AM44" s="213"/>
      <c r="AN44" s="200"/>
    </row>
    <row r="45" spans="1:40">
      <c r="A45" s="186"/>
      <c r="B45" s="200"/>
      <c r="C45" s="186"/>
      <c r="D45" s="190"/>
      <c r="E45" s="186"/>
      <c r="F45" s="186"/>
      <c r="G45" s="186"/>
      <c r="H45" s="186"/>
      <c r="I45" s="194" t="str">
        <f>IF(H45&lt;=2,'[33]Tabla probabilidad'!$B$5,IF(H45&lt;=24,'[33]Tabla probabilidad'!$B$6,IF(H45&lt;=500,'[33]Tabla probabilidad'!$B$7,IF(H45&lt;=5000,'[33]Tabla probabilidad'!$B$8,IF(H45&gt;5000,'[33]Tabla probabilidad'!$B$9)))))</f>
        <v>Muy Baja</v>
      </c>
      <c r="J45" s="195">
        <f>IF(H45&lt;=2,'[33]Tabla probabilidad'!$D$5,IF(H45&lt;=24,'[33]Tabla probabilidad'!$D$6,IF(H45&lt;=500,'[33]Tabla probabilidad'!$D$7,IF(H45&lt;=5000,'[33]Tabla probabilidad'!$D$8,IF(H45&gt;5000,'[33]Tabla probabilidad'!$D$9)))))</f>
        <v>0.2</v>
      </c>
      <c r="K45" s="186"/>
      <c r="L45" s="186"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186"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186" t="e">
        <f>VLOOKUP((I45&amp;L45),[33]Hoja1!$B$4:$C$28,2,0)</f>
        <v>#N/A</v>
      </c>
      <c r="O45" s="12">
        <v>1</v>
      </c>
      <c r="P45" s="25"/>
      <c r="Q45" s="12" t="b">
        <f t="shared" si="13"/>
        <v>0</v>
      </c>
      <c r="R45" s="12"/>
      <c r="S45" s="12"/>
      <c r="T45" s="14" t="e">
        <f>VLOOKUP(R45&amp;S45,[33]Hoja1!$Q$4:$R$9,2,0)</f>
        <v>#N/A</v>
      </c>
      <c r="U45" s="12"/>
      <c r="V45" s="12"/>
      <c r="W45" s="12"/>
      <c r="X45" s="14" t="b">
        <f>IF(Q45="Probabilidad",($J$45*T45),IF(Q45="Impacto"," "))</f>
        <v>0</v>
      </c>
      <c r="Y45" s="14" t="b">
        <f>IF(Z45&lt;=20%,'[33]Tabla probabilidad'!$B$5,IF(Z45&lt;=40%,'[33]Tabla probabilidad'!$B$6,IF(Z45&lt;=60%,'[33]Tabla probabilidad'!$B$7,IF(Z45&lt;=80%,'[33]Tabla probabilidad'!$B$8,IF(Z45&lt;=100%,'[33]Tabla probabilidad'!$B$9)))))</f>
        <v>0</v>
      </c>
      <c r="Z45" s="14" t="b">
        <f>IF(R45="Preventivo",(J45-(J45*T45)),IF(R45="Detectivo",(J45-(J45*T45)),IF(R45="Correctivo",(J45))))</f>
        <v>0</v>
      </c>
      <c r="AA45" s="191" t="e">
        <f>IF(AB45&lt;=20%,'[33]Tabla probabilidad'!$B$5,IF(AB45&lt;=40%,'[33]Tabla probabilidad'!$B$6,IF(AB45&lt;=60%,'[33]Tabla probabilidad'!$B$7,IF(AB45&lt;=80%,'[33]Tabla probabilidad'!$B$8,IF(AB45&lt;=100%,'[33]Tabla probabilidad'!$B$9)))))</f>
        <v>#DIV/0!</v>
      </c>
      <c r="AB45" s="191" t="e">
        <f>AVERAGE(Z45:Z49)</f>
        <v>#DIV/0!</v>
      </c>
      <c r="AC45" s="14" t="b">
        <f t="shared" si="1"/>
        <v>0</v>
      </c>
      <c r="AD45" s="14" t="b">
        <f>IF(Q45="Probabilidad",(($M$45-0)),IF(Q45="Impacto",($M$45-($M$45*T45))))</f>
        <v>0</v>
      </c>
      <c r="AE45" s="191" t="e">
        <f>IF(AF45&lt;=20%,"Leve",IF(AF45&lt;=40%,"Menor",IF(AF45&lt;=60%,"Moderado",IF(AF45&lt;=80%,"Mayor",IF(AF45&lt;=100%,"Catastrófico")))))</f>
        <v>#DIV/0!</v>
      </c>
      <c r="AF45" s="191" t="e">
        <f>AVERAGE(AD45:AD49)</f>
        <v>#DIV/0!</v>
      </c>
      <c r="AG45" s="200" t="e">
        <f>VLOOKUP(AA45&amp;AE45,[33]Hoja1!$B$4:$C$28,2,0)</f>
        <v>#DIV/0!</v>
      </c>
      <c r="AH45" s="200"/>
      <c r="AI45" s="211"/>
      <c r="AJ45" s="211"/>
      <c r="AK45" s="211"/>
      <c r="AL45" s="211"/>
      <c r="AM45" s="211"/>
      <c r="AN45" s="186"/>
    </row>
    <row r="46" spans="1:40">
      <c r="A46" s="186"/>
      <c r="B46" s="201"/>
      <c r="C46" s="186"/>
      <c r="D46" s="190"/>
      <c r="E46" s="186"/>
      <c r="F46" s="186"/>
      <c r="G46" s="186"/>
      <c r="H46" s="186"/>
      <c r="I46" s="194"/>
      <c r="J46" s="195"/>
      <c r="K46" s="186"/>
      <c r="L46" s="196"/>
      <c r="M46" s="196"/>
      <c r="N46" s="186"/>
      <c r="O46" s="12">
        <v>2</v>
      </c>
      <c r="P46" s="25"/>
      <c r="Q46" s="12" t="b">
        <f t="shared" si="13"/>
        <v>0</v>
      </c>
      <c r="R46" s="12"/>
      <c r="S46" s="12"/>
      <c r="T46" s="14" t="e">
        <f>VLOOKUP(R46&amp;S46,[33]Hoja1!$Q$4:$R$9,2,0)</f>
        <v>#N/A</v>
      </c>
      <c r="U46" s="12"/>
      <c r="V46" s="12"/>
      <c r="W46" s="12"/>
      <c r="X46" s="14" t="b">
        <f t="shared" ref="X46:X49" si="16">IF(Q46="Probabilidad",($J$45*T46),IF(Q46="Impacto"," "))</f>
        <v>0</v>
      </c>
      <c r="Y46" s="14" t="b">
        <f>IF(Z46&lt;=20%,'[33]Tabla probabilidad'!$B$5,IF(Z46&lt;=40%,'[33]Tabla probabilidad'!$B$6,IF(Z46&lt;=60%,'[33]Tabla probabilidad'!$B$7,IF(Z46&lt;=80%,'[33]Tabla probabilidad'!$B$8,IF(Z46&lt;=100%,'[33]Tabla probabilidad'!$B$9)))))</f>
        <v>0</v>
      </c>
      <c r="Z46" s="14" t="b">
        <f>IF(R46="Preventivo",(J45-(J45*T46)),IF(R46="Detectivo",(J45-(J45*T46)),IF(R46="Correctivo",(J45))))</f>
        <v>0</v>
      </c>
      <c r="AA46" s="192"/>
      <c r="AB46" s="192"/>
      <c r="AC46" s="14" t="b">
        <f t="shared" si="1"/>
        <v>0</v>
      </c>
      <c r="AD46" s="14" t="b">
        <f t="shared" ref="AD46:AD49" si="17">IF(Q46="Probabilidad",(($M$45-0)),IF(Q46="Impacto",($M$45-($M$45*T46))))</f>
        <v>0</v>
      </c>
      <c r="AE46" s="192"/>
      <c r="AF46" s="192"/>
      <c r="AG46" s="201"/>
      <c r="AH46" s="201"/>
      <c r="AI46" s="212"/>
      <c r="AJ46" s="212"/>
      <c r="AK46" s="212"/>
      <c r="AL46" s="212"/>
      <c r="AM46" s="212"/>
      <c r="AN46" s="186"/>
    </row>
    <row r="47" spans="1:40">
      <c r="A47" s="186"/>
      <c r="B47" s="201"/>
      <c r="C47" s="186"/>
      <c r="D47" s="190"/>
      <c r="E47" s="186"/>
      <c r="F47" s="186"/>
      <c r="G47" s="186"/>
      <c r="H47" s="186"/>
      <c r="I47" s="194"/>
      <c r="J47" s="195"/>
      <c r="K47" s="186"/>
      <c r="L47" s="196"/>
      <c r="M47" s="196"/>
      <c r="N47" s="186"/>
      <c r="O47" s="12">
        <v>3</v>
      </c>
      <c r="P47" s="25"/>
      <c r="Q47" s="12" t="b">
        <f t="shared" si="13"/>
        <v>0</v>
      </c>
      <c r="R47" s="12"/>
      <c r="S47" s="12"/>
      <c r="T47" s="14" t="e">
        <f>VLOOKUP(R47&amp;S47,[33]Hoja1!$Q$4:$R$9,2,0)</f>
        <v>#N/A</v>
      </c>
      <c r="U47" s="12"/>
      <c r="V47" s="12"/>
      <c r="W47" s="12"/>
      <c r="X47" s="14" t="b">
        <f t="shared" si="16"/>
        <v>0</v>
      </c>
      <c r="Y47" s="14" t="b">
        <f>IF(Z47&lt;=20%,'[33]Tabla probabilidad'!$B$5,IF(Z47&lt;=40%,'[33]Tabla probabilidad'!$B$6,IF(Z47&lt;=60%,'[33]Tabla probabilidad'!$B$7,IF(Z47&lt;=80%,'[33]Tabla probabilidad'!$B$8,IF(Z47&lt;=100%,'[33]Tabla probabilidad'!$B$9)))))</f>
        <v>0</v>
      </c>
      <c r="Z47" s="14" t="b">
        <f>IF(R47="Preventivo",(J45-(J45*T47)),IF(R47="Detectivo",(J45-(J45*T47)),IF(R47="Correctivo",(J45))))</f>
        <v>0</v>
      </c>
      <c r="AA47" s="192"/>
      <c r="AB47" s="192"/>
      <c r="AC47" s="14" t="b">
        <f t="shared" si="1"/>
        <v>0</v>
      </c>
      <c r="AD47" s="14" t="b">
        <f t="shared" si="17"/>
        <v>0</v>
      </c>
      <c r="AE47" s="192"/>
      <c r="AF47" s="192"/>
      <c r="AG47" s="201"/>
      <c r="AH47" s="201"/>
      <c r="AI47" s="212"/>
      <c r="AJ47" s="212"/>
      <c r="AK47" s="212"/>
      <c r="AL47" s="212"/>
      <c r="AM47" s="212"/>
      <c r="AN47" s="186"/>
    </row>
    <row r="48" spans="1:40">
      <c r="A48" s="186"/>
      <c r="B48" s="201"/>
      <c r="C48" s="186"/>
      <c r="D48" s="190"/>
      <c r="E48" s="186"/>
      <c r="F48" s="186"/>
      <c r="G48" s="186"/>
      <c r="H48" s="186"/>
      <c r="I48" s="194"/>
      <c r="J48" s="195"/>
      <c r="K48" s="186"/>
      <c r="L48" s="196"/>
      <c r="M48" s="196"/>
      <c r="N48" s="186"/>
      <c r="O48" s="12">
        <v>4</v>
      </c>
      <c r="P48" s="26"/>
      <c r="Q48" s="12" t="b">
        <f t="shared" si="13"/>
        <v>0</v>
      </c>
      <c r="R48" s="12"/>
      <c r="S48" s="12"/>
      <c r="T48" s="14" t="e">
        <f>VLOOKUP(R48&amp;S48,[33]Hoja1!$Q$4:$R$9,2,0)</f>
        <v>#N/A</v>
      </c>
      <c r="U48" s="12"/>
      <c r="V48" s="12"/>
      <c r="W48" s="12"/>
      <c r="X48" s="14" t="b">
        <f t="shared" si="16"/>
        <v>0</v>
      </c>
      <c r="Y48" s="14" t="b">
        <f>IF(Z48&lt;=20%,'[33]Tabla probabilidad'!$B$5,IF(Z48&lt;=40%,'[33]Tabla probabilidad'!$B$6,IF(Z48&lt;=60%,'[33]Tabla probabilidad'!$B$7,IF(Z48&lt;=80%,'[33]Tabla probabilidad'!$B$8,IF(Z48&lt;=100%,'[33]Tabla probabilidad'!$B$9)))))</f>
        <v>0</v>
      </c>
      <c r="Z48" s="14" t="b">
        <f>IF(R48="Preventivo",(J45-(J45*T48)),IF(R48="Detectivo",(J45-(J45*T48)),IF(R48="Correctivo",(J45))))</f>
        <v>0</v>
      </c>
      <c r="AA48" s="192"/>
      <c r="AB48" s="192"/>
      <c r="AC48" s="14" t="b">
        <f t="shared" si="1"/>
        <v>0</v>
      </c>
      <c r="AD48" s="14" t="b">
        <f t="shared" si="17"/>
        <v>0</v>
      </c>
      <c r="AE48" s="192"/>
      <c r="AF48" s="192"/>
      <c r="AG48" s="201"/>
      <c r="AH48" s="201"/>
      <c r="AI48" s="212"/>
      <c r="AJ48" s="212"/>
      <c r="AK48" s="212"/>
      <c r="AL48" s="212"/>
      <c r="AM48" s="212"/>
      <c r="AN48" s="186"/>
    </row>
    <row r="49" spans="1:40">
      <c r="A49" s="186"/>
      <c r="B49" s="202"/>
      <c r="C49" s="186"/>
      <c r="D49" s="190"/>
      <c r="E49" s="186"/>
      <c r="F49" s="186"/>
      <c r="G49" s="186"/>
      <c r="H49" s="186"/>
      <c r="I49" s="194"/>
      <c r="J49" s="195"/>
      <c r="K49" s="186"/>
      <c r="L49" s="196"/>
      <c r="M49" s="196"/>
      <c r="N49" s="186"/>
      <c r="O49" s="12">
        <v>5</v>
      </c>
      <c r="P49" s="27"/>
      <c r="Q49" s="12" t="b">
        <f t="shared" si="13"/>
        <v>0</v>
      </c>
      <c r="R49" s="12"/>
      <c r="S49" s="12"/>
      <c r="T49" s="14" t="e">
        <f>VLOOKUP(R49&amp;S49,[33]Hoja1!$Q$4:$R$9,2,0)</f>
        <v>#N/A</v>
      </c>
      <c r="U49" s="12"/>
      <c r="V49" s="12"/>
      <c r="W49" s="12"/>
      <c r="X49" s="14" t="b">
        <f t="shared" si="16"/>
        <v>0</v>
      </c>
      <c r="Y49" s="14" t="b">
        <f>IF(Z49&lt;=20%,'[33]Tabla probabilidad'!$B$5,IF(Z49&lt;=40%,'[33]Tabla probabilidad'!$B$6,IF(Z49&lt;=60%,'[33]Tabla probabilidad'!$B$7,IF(Z49&lt;=80%,'[33]Tabla probabilidad'!$B$8,IF(Z49&lt;=100%,'[33]Tabla probabilidad'!$B$9)))))</f>
        <v>0</v>
      </c>
      <c r="Z49" s="14" t="b">
        <f>IF(R49="Preventivo",(J45-(J45*T49)),IF(R49="Detectivo",(J45-(J45*T49)),IF(R49="Correctivo",(J45))))</f>
        <v>0</v>
      </c>
      <c r="AA49" s="193"/>
      <c r="AB49" s="193"/>
      <c r="AC49" s="14" t="b">
        <f t="shared" si="1"/>
        <v>0</v>
      </c>
      <c r="AD49" s="14" t="b">
        <f t="shared" si="17"/>
        <v>0</v>
      </c>
      <c r="AE49" s="193"/>
      <c r="AF49" s="193"/>
      <c r="AG49" s="202"/>
      <c r="AH49" s="201"/>
      <c r="AI49" s="213"/>
      <c r="AJ49" s="213"/>
      <c r="AK49" s="213"/>
      <c r="AL49" s="213"/>
      <c r="AM49" s="213"/>
      <c r="AN49" s="200"/>
    </row>
    <row r="50" spans="1:40">
      <c r="A50" s="186"/>
      <c r="B50" s="200"/>
      <c r="C50" s="186"/>
      <c r="D50" s="190"/>
      <c r="E50" s="186"/>
      <c r="F50" s="186"/>
      <c r="G50" s="186"/>
      <c r="H50" s="186"/>
      <c r="I50" s="194" t="str">
        <f>IF(H50&lt;=2,'[33]Tabla probabilidad'!$B$5,IF(H50&lt;=24,'[33]Tabla probabilidad'!$B$6,IF(H50&lt;=500,'[33]Tabla probabilidad'!$B$7,IF(H50&lt;=5000,'[33]Tabla probabilidad'!$B$8,IF(H50&gt;5000,'[33]Tabla probabilidad'!$B$9)))))</f>
        <v>Muy Baja</v>
      </c>
      <c r="J50" s="195">
        <f>IF(H50&lt;=2,'[33]Tabla probabilidad'!$D$5,IF(H50&lt;=24,'[33]Tabla probabilidad'!$D$6,IF(H50&lt;=500,'[33]Tabla probabilidad'!$D$7,IF(H50&lt;=5000,'[33]Tabla probabilidad'!$D$8,IF(H50&gt;5000,'[33]Tabla probabilidad'!$D$9)))))</f>
        <v>0.2</v>
      </c>
      <c r="K50" s="186"/>
      <c r="L50" s="18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18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186" t="e">
        <f>VLOOKUP((I50&amp;L50),[33]Hoja1!$B$4:$C$28,2,0)</f>
        <v>#N/A</v>
      </c>
      <c r="O50" s="12">
        <v>1</v>
      </c>
      <c r="P50" s="25"/>
      <c r="Q50" s="12" t="b">
        <f t="shared" si="13"/>
        <v>0</v>
      </c>
      <c r="R50" s="12"/>
      <c r="S50" s="12"/>
      <c r="T50" s="14" t="e">
        <f>VLOOKUP(R50&amp;S50,[33]Hoja1!$Q$4:$R$9,2,0)</f>
        <v>#N/A</v>
      </c>
      <c r="U50" s="12"/>
      <c r="V50" s="12"/>
      <c r="W50" s="12"/>
      <c r="X50" s="14" t="b">
        <f>IF(Q50="Probabilidad",($J$50*T50),IF(Q50="Impacto"," "))</f>
        <v>0</v>
      </c>
      <c r="Y50" s="14" t="b">
        <f>IF(Z50&lt;=20%,'[33]Tabla probabilidad'!$B$5,IF(Z50&lt;=40%,'[33]Tabla probabilidad'!$B$6,IF(Z50&lt;=60%,'[33]Tabla probabilidad'!$B$7,IF(Z50&lt;=80%,'[33]Tabla probabilidad'!$B$8,IF(Z50&lt;=100%,'[33]Tabla probabilidad'!$B$9)))))</f>
        <v>0</v>
      </c>
      <c r="Z50" s="14" t="b">
        <f>IF(R50="Preventivo",(J50-(J50*T50)),IF(R50="Detectivo",(J50-(J50*T50)),IF(R50="Correctivo",(J50))))</f>
        <v>0</v>
      </c>
      <c r="AA50" s="191" t="e">
        <f>IF(AB50&lt;=20%,'[33]Tabla probabilidad'!$B$5,IF(AB50&lt;=40%,'[33]Tabla probabilidad'!$B$6,IF(AB50&lt;=60%,'[33]Tabla probabilidad'!$B$7,IF(AB50&lt;=80%,'[33]Tabla probabilidad'!$B$8,IF(AB50&lt;=100%,'[33]Tabla probabilidad'!$B$9)))))</f>
        <v>#DIV/0!</v>
      </c>
      <c r="AB50" s="191" t="e">
        <f>AVERAGE(Z50:Z54)</f>
        <v>#DIV/0!</v>
      </c>
      <c r="AC50" s="14" t="b">
        <f t="shared" si="1"/>
        <v>0</v>
      </c>
      <c r="AD50" s="14" t="b">
        <f>IF(Q50="Probabilidad",(($M$50-0)),IF(Q50="Impacto",($M$50-($M$50*T50))))</f>
        <v>0</v>
      </c>
      <c r="AE50" s="191" t="e">
        <f>IF(AF50&lt;=20%,"Leve",IF(AF50&lt;=40%,"Menor",IF(AF50&lt;=60%,"Moderado",IF(AF50&lt;=80%,"Mayor",IF(AF50&lt;=100%,"Catastrófico")))))</f>
        <v>#DIV/0!</v>
      </c>
      <c r="AF50" s="191" t="e">
        <f>AVERAGE(AD50:AD54)</f>
        <v>#DIV/0!</v>
      </c>
      <c r="AG50" s="200" t="e">
        <f>VLOOKUP(AA50&amp;AE50,[33]Hoja1!$B$4:$C$28,2,0)</f>
        <v>#DIV/0!</v>
      </c>
      <c r="AH50" s="200"/>
      <c r="AI50" s="211"/>
      <c r="AJ50" s="211"/>
      <c r="AK50" s="211"/>
      <c r="AL50" s="211"/>
      <c r="AM50" s="211"/>
      <c r="AN50" s="186"/>
    </row>
    <row r="51" spans="1:40">
      <c r="A51" s="186"/>
      <c r="B51" s="201"/>
      <c r="C51" s="186"/>
      <c r="D51" s="190"/>
      <c r="E51" s="186"/>
      <c r="F51" s="186"/>
      <c r="G51" s="186"/>
      <c r="H51" s="186"/>
      <c r="I51" s="194"/>
      <c r="J51" s="195"/>
      <c r="K51" s="186"/>
      <c r="L51" s="196"/>
      <c r="M51" s="196"/>
      <c r="N51" s="186"/>
      <c r="O51" s="12">
        <v>2</v>
      </c>
      <c r="P51" s="25"/>
      <c r="Q51" s="12" t="b">
        <f t="shared" si="13"/>
        <v>0</v>
      </c>
      <c r="R51" s="12"/>
      <c r="S51" s="12"/>
      <c r="T51" s="14" t="e">
        <f>VLOOKUP(R51&amp;S51,[33]Hoja1!$Q$4:$R$9,2,0)</f>
        <v>#N/A</v>
      </c>
      <c r="U51" s="12"/>
      <c r="V51" s="12"/>
      <c r="W51" s="12"/>
      <c r="X51" s="14" t="b">
        <f>IF(Q51="Probabilidad",($J$50*T51),IF(Q51="Impacto"," "))</f>
        <v>0</v>
      </c>
      <c r="Y51" s="14" t="b">
        <f>IF(Z51&lt;=20%,'[33]Tabla probabilidad'!$B$5,IF(Z51&lt;=40%,'[33]Tabla probabilidad'!$B$6,IF(Z51&lt;=60%,'[33]Tabla probabilidad'!$B$7,IF(Z51&lt;=80%,'[33]Tabla probabilidad'!$B$8,IF(Z51&lt;=100%,'[33]Tabla probabilidad'!$B$9)))))</f>
        <v>0</v>
      </c>
      <c r="Z51" s="14" t="b">
        <f>IF(R51="Preventivo",(J50-(J50*T51)),IF(R51="Detectivo",(J50-(J50*T51)),IF(R51="Correctivo",(J50))))</f>
        <v>0</v>
      </c>
      <c r="AA51" s="192"/>
      <c r="AB51" s="192"/>
      <c r="AC51" s="14" t="b">
        <f t="shared" si="1"/>
        <v>0</v>
      </c>
      <c r="AD51" s="14" t="b">
        <f t="shared" ref="AD51:AD54" si="18">IF(Q51="Probabilidad",(($M$50-0)),IF(Q51="Impacto",($M$50-($M$50*T51))))</f>
        <v>0</v>
      </c>
      <c r="AE51" s="192"/>
      <c r="AF51" s="192"/>
      <c r="AG51" s="201"/>
      <c r="AH51" s="201"/>
      <c r="AI51" s="212"/>
      <c r="AJ51" s="212"/>
      <c r="AK51" s="212"/>
      <c r="AL51" s="212"/>
      <c r="AM51" s="212"/>
      <c r="AN51" s="186"/>
    </row>
    <row r="52" spans="1:40">
      <c r="A52" s="186"/>
      <c r="B52" s="201"/>
      <c r="C52" s="186"/>
      <c r="D52" s="190"/>
      <c r="E52" s="186"/>
      <c r="F52" s="186"/>
      <c r="G52" s="186"/>
      <c r="H52" s="186"/>
      <c r="I52" s="194"/>
      <c r="J52" s="195"/>
      <c r="K52" s="186"/>
      <c r="L52" s="196"/>
      <c r="M52" s="196"/>
      <c r="N52" s="186"/>
      <c r="O52" s="12">
        <v>3</v>
      </c>
      <c r="P52" s="25"/>
      <c r="Q52" s="12" t="b">
        <f t="shared" si="13"/>
        <v>0</v>
      </c>
      <c r="R52" s="12"/>
      <c r="S52" s="12"/>
      <c r="T52" s="14" t="e">
        <f>VLOOKUP(R52&amp;S52,[33]Hoja1!$Q$4:$R$9,2,0)</f>
        <v>#N/A</v>
      </c>
      <c r="U52" s="12"/>
      <c r="V52" s="12"/>
      <c r="W52" s="12"/>
      <c r="X52" s="14" t="b">
        <f>IF(Q52="Probabilidad",($J$50*T52),IF(Q52="Impacto"," "))</f>
        <v>0</v>
      </c>
      <c r="Y52" s="14" t="b">
        <f>IF(Z52&lt;=20%,'[33]Tabla probabilidad'!$B$5,IF(Z52&lt;=40%,'[33]Tabla probabilidad'!$B$6,IF(Z52&lt;=60%,'[33]Tabla probabilidad'!$B$7,IF(Z52&lt;=80%,'[33]Tabla probabilidad'!$B$8,IF(Z52&lt;=100%,'[33]Tabla probabilidad'!$B$9)))))</f>
        <v>0</v>
      </c>
      <c r="Z52" s="14" t="b">
        <f>IF(R52="Preventivo",(J50-(J50*T52)),IF(R52="Detectivo",(J50-(J50*T52)),IF(R52="Correctivo",(J50))))</f>
        <v>0</v>
      </c>
      <c r="AA52" s="192"/>
      <c r="AB52" s="192"/>
      <c r="AC52" s="14" t="b">
        <f t="shared" si="1"/>
        <v>0</v>
      </c>
      <c r="AD52" s="14" t="b">
        <f t="shared" si="18"/>
        <v>0</v>
      </c>
      <c r="AE52" s="192"/>
      <c r="AF52" s="192"/>
      <c r="AG52" s="201"/>
      <c r="AH52" s="201"/>
      <c r="AI52" s="212"/>
      <c r="AJ52" s="212"/>
      <c r="AK52" s="212"/>
      <c r="AL52" s="212"/>
      <c r="AM52" s="212"/>
      <c r="AN52" s="186"/>
    </row>
    <row r="53" spans="1:40">
      <c r="A53" s="186"/>
      <c r="B53" s="201"/>
      <c r="C53" s="186"/>
      <c r="D53" s="190"/>
      <c r="E53" s="186"/>
      <c r="F53" s="186"/>
      <c r="G53" s="186"/>
      <c r="H53" s="186"/>
      <c r="I53" s="194"/>
      <c r="J53" s="195"/>
      <c r="K53" s="186"/>
      <c r="L53" s="196"/>
      <c r="M53" s="196"/>
      <c r="N53" s="186"/>
      <c r="O53" s="12">
        <v>4</v>
      </c>
      <c r="P53" s="26"/>
      <c r="Q53" s="12" t="b">
        <f t="shared" si="13"/>
        <v>0</v>
      </c>
      <c r="R53" s="12"/>
      <c r="S53" s="12"/>
      <c r="T53" s="14" t="e">
        <f>VLOOKUP(R53&amp;S53,[33]Hoja1!$Q$4:$R$9,2,0)</f>
        <v>#N/A</v>
      </c>
      <c r="U53" s="12"/>
      <c r="V53" s="12"/>
      <c r="W53" s="12"/>
      <c r="X53" s="14" t="b">
        <f>IF(Q53="Probabilidad",($J$50*T53),IF(Q53="Impacto"," "))</f>
        <v>0</v>
      </c>
      <c r="Y53" s="14" t="b">
        <f>IF(Z53&lt;=20%,'[33]Tabla probabilidad'!$B$5,IF(Z53&lt;=40%,'[33]Tabla probabilidad'!$B$6,IF(Z53&lt;=60%,'[33]Tabla probabilidad'!$B$7,IF(Z53&lt;=80%,'[33]Tabla probabilidad'!$B$8,IF(Z53&lt;=100%,'[33]Tabla probabilidad'!$B$9)))))</f>
        <v>0</v>
      </c>
      <c r="Z53" s="14" t="b">
        <f>IF(R53="Preventivo",(J50-(J50*T53)),IF(R53="Detectivo",(J50-(J50*T53)),IF(R53="Correctivo",(J50))))</f>
        <v>0</v>
      </c>
      <c r="AA53" s="192"/>
      <c r="AB53" s="192"/>
      <c r="AC53" s="14" t="b">
        <f t="shared" si="1"/>
        <v>0</v>
      </c>
      <c r="AD53" s="14" t="b">
        <f t="shared" si="18"/>
        <v>0</v>
      </c>
      <c r="AE53" s="192"/>
      <c r="AF53" s="192"/>
      <c r="AG53" s="201"/>
      <c r="AH53" s="201"/>
      <c r="AI53" s="212"/>
      <c r="AJ53" s="212"/>
      <c r="AK53" s="212"/>
      <c r="AL53" s="212"/>
      <c r="AM53" s="212"/>
      <c r="AN53" s="186"/>
    </row>
    <row r="54" spans="1:40">
      <c r="A54" s="186"/>
      <c r="B54" s="202"/>
      <c r="C54" s="186"/>
      <c r="D54" s="190"/>
      <c r="E54" s="186"/>
      <c r="F54" s="186"/>
      <c r="G54" s="186"/>
      <c r="H54" s="186"/>
      <c r="I54" s="194"/>
      <c r="J54" s="195"/>
      <c r="K54" s="186"/>
      <c r="L54" s="196"/>
      <c r="M54" s="196"/>
      <c r="N54" s="186"/>
      <c r="O54" s="12">
        <v>5</v>
      </c>
      <c r="P54" s="27"/>
      <c r="Q54" s="12" t="b">
        <f t="shared" si="13"/>
        <v>0</v>
      </c>
      <c r="R54" s="12"/>
      <c r="S54" s="12"/>
      <c r="T54" s="14" t="e">
        <f>VLOOKUP(R54&amp;S54,[33]Hoja1!$Q$4:$R$9,2,0)</f>
        <v>#N/A</v>
      </c>
      <c r="U54" s="12"/>
      <c r="V54" s="12"/>
      <c r="W54" s="12"/>
      <c r="X54" s="14" t="b">
        <f t="shared" ref="X54" si="19">IF(Q54="Probabilidad",($J$35*T54),IF(Q54="Impacto"," "))</f>
        <v>0</v>
      </c>
      <c r="Y54" s="14" t="b">
        <f>IF(Z54&lt;=20%,'[33]Tabla probabilidad'!$B$5,IF(Z54&lt;=40%,'[33]Tabla probabilidad'!$B$6,IF(Z54&lt;=60%,'[33]Tabla probabilidad'!$B$7,IF(Z54&lt;=80%,'[33]Tabla probabilidad'!$B$8,IF(Z54&lt;=100%,'[33]Tabla probabilidad'!$B$9)))))</f>
        <v>0</v>
      </c>
      <c r="Z54" s="14" t="b">
        <f>IF(R54="Preventivo",(J50-(J50*T54)),IF(R54="Detectivo",(J50-(J50*T54)),IF(R54="Correctivo",(J50))))</f>
        <v>0</v>
      </c>
      <c r="AA54" s="193"/>
      <c r="AB54" s="193"/>
      <c r="AC54" s="14" t="b">
        <f t="shared" si="1"/>
        <v>0</v>
      </c>
      <c r="AD54" s="14" t="b">
        <f t="shared" si="18"/>
        <v>0</v>
      </c>
      <c r="AE54" s="193"/>
      <c r="AF54" s="193"/>
      <c r="AG54" s="202"/>
      <c r="AH54" s="201"/>
      <c r="AI54" s="213"/>
      <c r="AJ54" s="213"/>
      <c r="AK54" s="213"/>
      <c r="AL54" s="213"/>
      <c r="AM54" s="213"/>
      <c r="AN54" s="200"/>
    </row>
    <row r="55" spans="1:40">
      <c r="A55" s="186"/>
      <c r="B55" s="200"/>
      <c r="C55" s="186"/>
      <c r="D55" s="190"/>
      <c r="E55" s="186"/>
      <c r="F55" s="186"/>
      <c r="G55" s="186"/>
      <c r="H55" s="186"/>
      <c r="I55" s="194" t="str">
        <f>IF(H55&lt;=2,'[33]Tabla probabilidad'!$B$5,IF(H55&lt;=24,'[33]Tabla probabilidad'!$B$6,IF(H55&lt;=500,'[33]Tabla probabilidad'!$B$7,IF(H55&lt;=5000,'[33]Tabla probabilidad'!$B$8,IF(H55&gt;5000,'[33]Tabla probabilidad'!$B$9)))))</f>
        <v>Muy Baja</v>
      </c>
      <c r="J55" s="195">
        <f>IF(H55&lt;=2,'[33]Tabla probabilidad'!$D$5,IF(H55&lt;=24,'[33]Tabla probabilidad'!$D$6,IF(H55&lt;=500,'[33]Tabla probabilidad'!$D$7,IF(H55&lt;=5000,'[33]Tabla probabilidad'!$D$8,IF(H55&gt;5000,'[33]Tabla probabilidad'!$D$9)))))</f>
        <v>0.2</v>
      </c>
      <c r="K55" s="186"/>
      <c r="L55" s="18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18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186" t="e">
        <f>VLOOKUP((I55&amp;L55),[33]Hoja1!$B$4:$C$28,2,0)</f>
        <v>#N/A</v>
      </c>
      <c r="O55" s="12">
        <v>1</v>
      </c>
      <c r="P55" s="25"/>
      <c r="Q55" s="12" t="b">
        <f t="shared" si="13"/>
        <v>0</v>
      </c>
      <c r="R55" s="12"/>
      <c r="S55" s="12"/>
      <c r="T55" s="14" t="e">
        <f>VLOOKUP(R55&amp;S55,[33]Hoja1!$Q$4:$R$9,2,0)</f>
        <v>#N/A</v>
      </c>
      <c r="U55" s="12"/>
      <c r="V55" s="12"/>
      <c r="W55" s="12"/>
      <c r="X55" s="14" t="b">
        <f>IF(Q55="Probabilidad",($J$55*T55),IF(Q55="Impacto"," "))</f>
        <v>0</v>
      </c>
      <c r="Y55" s="14" t="b">
        <f>IF(Z55&lt;=20%,'[33]Tabla probabilidad'!$B$5,IF(Z55&lt;=40%,'[33]Tabla probabilidad'!$B$6,IF(Z55&lt;=60%,'[33]Tabla probabilidad'!$B$7,IF(Z55&lt;=80%,'[33]Tabla probabilidad'!$B$8,IF(Z55&lt;=100%,'[33]Tabla probabilidad'!$B$9)))))</f>
        <v>0</v>
      </c>
      <c r="Z55" s="14" t="b">
        <f>IF(R55="Preventivo",(J55-(J55*T55)),IF(R55="Detectivo",(J55-(J55*T55)),IF(R55="Correctivo",(J55))))</f>
        <v>0</v>
      </c>
      <c r="AA55" s="191" t="e">
        <f>IF(AB55&lt;=20%,'[33]Tabla probabilidad'!$B$5,IF(AB55&lt;=40%,'[33]Tabla probabilidad'!$B$6,IF(AB55&lt;=60%,'[33]Tabla probabilidad'!$B$7,IF(AB55&lt;=80%,'[33]Tabla probabilidad'!$B$8,IF(AB55&lt;=100%,'[33]Tabla probabilidad'!$B$9)))))</f>
        <v>#DIV/0!</v>
      </c>
      <c r="AB55" s="191" t="e">
        <f>AVERAGE(Z55:Z59)</f>
        <v>#DIV/0!</v>
      </c>
      <c r="AC55" s="14" t="b">
        <f t="shared" si="1"/>
        <v>0</v>
      </c>
      <c r="AD55" s="14" t="b">
        <f>IF(Q55="Probabilidad",(($M$55-0)),IF(Q55="Impacto",($M$55-($M$55*T55))))</f>
        <v>0</v>
      </c>
      <c r="AE55" s="191" t="e">
        <f>IF(AF55&lt;=20%,"Leve",IF(AF55&lt;=40%,"Menor",IF(AF55&lt;=60%,"Moderado",IF(AF55&lt;=80%,"Mayor",IF(AF55&lt;=100%,"Catastrófico")))))</f>
        <v>#DIV/0!</v>
      </c>
      <c r="AF55" s="191" t="e">
        <f>AVERAGE(AD55:AD59)</f>
        <v>#DIV/0!</v>
      </c>
      <c r="AG55" s="200" t="e">
        <f>VLOOKUP(AA55&amp;AE55,[33]Hoja1!$B$4:$C$28,2,0)</f>
        <v>#DIV/0!</v>
      </c>
      <c r="AH55" s="186"/>
      <c r="AI55" s="211"/>
      <c r="AJ55" s="211"/>
      <c r="AK55" s="211"/>
      <c r="AL55" s="211"/>
      <c r="AM55" s="211"/>
      <c r="AN55" s="211"/>
    </row>
    <row r="56" spans="1:40">
      <c r="A56" s="186"/>
      <c r="B56" s="201"/>
      <c r="C56" s="186"/>
      <c r="D56" s="190"/>
      <c r="E56" s="186"/>
      <c r="F56" s="186"/>
      <c r="G56" s="186"/>
      <c r="H56" s="186"/>
      <c r="I56" s="194"/>
      <c r="J56" s="195"/>
      <c r="K56" s="186"/>
      <c r="L56" s="196"/>
      <c r="M56" s="196"/>
      <c r="N56" s="186"/>
      <c r="O56" s="12">
        <v>2</v>
      </c>
      <c r="P56" s="25"/>
      <c r="Q56" s="12" t="b">
        <f t="shared" si="13"/>
        <v>0</v>
      </c>
      <c r="R56" s="12"/>
      <c r="S56" s="12"/>
      <c r="T56" s="14" t="e">
        <f>VLOOKUP(R56&amp;S56,[33]Hoja1!$Q$4:$R$9,2,0)</f>
        <v>#N/A</v>
      </c>
      <c r="U56" s="12"/>
      <c r="V56" s="12"/>
      <c r="W56" s="12"/>
      <c r="X56" s="14" t="b">
        <f t="shared" ref="X56:X59" si="20">IF(Q56="Probabilidad",($J$55*T56),IF(Q56="Impacto"," "))</f>
        <v>0</v>
      </c>
      <c r="Y56" s="14" t="b">
        <f>IF(Z56&lt;=20%,'[33]Tabla probabilidad'!$B$5,IF(Z56&lt;=40%,'[33]Tabla probabilidad'!$B$6,IF(Z56&lt;=60%,'[33]Tabla probabilidad'!$B$7,IF(Z56&lt;=80%,'[33]Tabla probabilidad'!$B$8,IF(Z56&lt;=100%,'[33]Tabla probabilidad'!$B$9)))))</f>
        <v>0</v>
      </c>
      <c r="Z56" s="14" t="b">
        <f>IF(R56="Preventivo",(J55-(J55*T56)),IF(R56="Detectivo",(J55-(J55*T56)),IF(R56="Correctivo",(J55))))</f>
        <v>0</v>
      </c>
      <c r="AA56" s="192"/>
      <c r="AB56" s="192"/>
      <c r="AC56" s="14" t="b">
        <f t="shared" si="1"/>
        <v>0</v>
      </c>
      <c r="AD56" s="14" t="b">
        <f t="shared" ref="AD56:AD59" si="21">IF(Q56="Probabilidad",(($M$55-0)),IF(Q56="Impacto",($M$55-($M$55*T56))))</f>
        <v>0</v>
      </c>
      <c r="AE56" s="192"/>
      <c r="AF56" s="192"/>
      <c r="AG56" s="201"/>
      <c r="AH56" s="186"/>
      <c r="AI56" s="212"/>
      <c r="AJ56" s="212"/>
      <c r="AK56" s="212"/>
      <c r="AL56" s="212"/>
      <c r="AM56" s="212"/>
      <c r="AN56" s="212"/>
    </row>
    <row r="57" spans="1:40">
      <c r="A57" s="186"/>
      <c r="B57" s="201"/>
      <c r="C57" s="186"/>
      <c r="D57" s="190"/>
      <c r="E57" s="186"/>
      <c r="F57" s="186"/>
      <c r="G57" s="186"/>
      <c r="H57" s="186"/>
      <c r="I57" s="194"/>
      <c r="J57" s="195"/>
      <c r="K57" s="186"/>
      <c r="L57" s="196"/>
      <c r="M57" s="196"/>
      <c r="N57" s="186"/>
      <c r="O57" s="12">
        <v>3</v>
      </c>
      <c r="P57" s="25"/>
      <c r="Q57" s="12" t="b">
        <f t="shared" si="13"/>
        <v>0</v>
      </c>
      <c r="R57" s="12"/>
      <c r="S57" s="12"/>
      <c r="T57" s="14" t="e">
        <f>VLOOKUP(R57&amp;S57,[33]Hoja1!$Q$4:$R$9,2,0)</f>
        <v>#N/A</v>
      </c>
      <c r="U57" s="12"/>
      <c r="V57" s="12"/>
      <c r="W57" s="12"/>
      <c r="X57" s="14" t="b">
        <f t="shared" si="20"/>
        <v>0</v>
      </c>
      <c r="Y57" s="14" t="b">
        <f>IF(Z57&lt;=20%,'[33]Tabla probabilidad'!$B$5,IF(Z57&lt;=40%,'[33]Tabla probabilidad'!$B$6,IF(Z57&lt;=60%,'[33]Tabla probabilidad'!$B$7,IF(Z57&lt;=80%,'[33]Tabla probabilidad'!$B$8,IF(Z57&lt;=100%,'[33]Tabla probabilidad'!$B$9)))))</f>
        <v>0</v>
      </c>
      <c r="Z57" s="14" t="b">
        <f>IF(R57="Preventivo",(J55-(J55*T57)),IF(R57="Detectivo",(J55-(J55*T57)),IF(R57="Correctivo",(J55))))</f>
        <v>0</v>
      </c>
      <c r="AA57" s="192"/>
      <c r="AB57" s="192"/>
      <c r="AC57" s="14" t="b">
        <f t="shared" si="1"/>
        <v>0</v>
      </c>
      <c r="AD57" s="14" t="b">
        <f t="shared" si="21"/>
        <v>0</v>
      </c>
      <c r="AE57" s="192"/>
      <c r="AF57" s="192"/>
      <c r="AG57" s="201"/>
      <c r="AH57" s="186"/>
      <c r="AI57" s="212"/>
      <c r="AJ57" s="212"/>
      <c r="AK57" s="212"/>
      <c r="AL57" s="212"/>
      <c r="AM57" s="212"/>
      <c r="AN57" s="212"/>
    </row>
    <row r="58" spans="1:40">
      <c r="A58" s="186"/>
      <c r="B58" s="201"/>
      <c r="C58" s="186"/>
      <c r="D58" s="190"/>
      <c r="E58" s="186"/>
      <c r="F58" s="186"/>
      <c r="G58" s="186"/>
      <c r="H58" s="186"/>
      <c r="I58" s="194"/>
      <c r="J58" s="195"/>
      <c r="K58" s="186"/>
      <c r="L58" s="196"/>
      <c r="M58" s="196"/>
      <c r="N58" s="186"/>
      <c r="O58" s="12">
        <v>4</v>
      </c>
      <c r="P58" s="26"/>
      <c r="Q58" s="12" t="b">
        <f t="shared" si="13"/>
        <v>0</v>
      </c>
      <c r="R58" s="12"/>
      <c r="S58" s="12"/>
      <c r="T58" s="14" t="e">
        <f>VLOOKUP(R58&amp;S58,[33]Hoja1!$Q$4:$R$9,2,0)</f>
        <v>#N/A</v>
      </c>
      <c r="U58" s="12"/>
      <c r="V58" s="12"/>
      <c r="W58" s="12"/>
      <c r="X58" s="14" t="b">
        <f t="shared" si="20"/>
        <v>0</v>
      </c>
      <c r="Y58" s="14" t="b">
        <f>IF(Z58&lt;=20%,'[33]Tabla probabilidad'!$B$5,IF(Z58&lt;=40%,'[33]Tabla probabilidad'!$B$6,IF(Z58&lt;=60%,'[33]Tabla probabilidad'!$B$7,IF(Z58&lt;=80%,'[33]Tabla probabilidad'!$B$8,IF(Z58&lt;=100%,'[33]Tabla probabilidad'!$B$9)))))</f>
        <v>0</v>
      </c>
      <c r="Z58" s="14" t="b">
        <f>IF(R58="Preventivo",(J55-(J55*T58)),IF(R58="Detectivo",(J55-(J55*T58)),IF(R58="Correctivo",(J55))))</f>
        <v>0</v>
      </c>
      <c r="AA58" s="192"/>
      <c r="AB58" s="192"/>
      <c r="AC58" s="14" t="b">
        <f t="shared" si="1"/>
        <v>0</v>
      </c>
      <c r="AD58" s="14" t="b">
        <f t="shared" si="21"/>
        <v>0</v>
      </c>
      <c r="AE58" s="192"/>
      <c r="AF58" s="192"/>
      <c r="AG58" s="201"/>
      <c r="AH58" s="186"/>
      <c r="AI58" s="212"/>
      <c r="AJ58" s="212"/>
      <c r="AK58" s="212"/>
      <c r="AL58" s="212"/>
      <c r="AM58" s="212"/>
      <c r="AN58" s="212"/>
    </row>
    <row r="59" spans="1:40" ht="20.25" customHeight="1">
      <c r="A59" s="186"/>
      <c r="B59" s="202"/>
      <c r="C59" s="186"/>
      <c r="D59" s="190"/>
      <c r="E59" s="186"/>
      <c r="F59" s="186"/>
      <c r="G59" s="186"/>
      <c r="H59" s="186"/>
      <c r="I59" s="194"/>
      <c r="J59" s="195"/>
      <c r="K59" s="186"/>
      <c r="L59" s="196"/>
      <c r="M59" s="196"/>
      <c r="N59" s="186"/>
      <c r="O59" s="12">
        <v>5</v>
      </c>
      <c r="P59" s="27"/>
      <c r="Q59" s="12" t="b">
        <f t="shared" si="13"/>
        <v>0</v>
      </c>
      <c r="R59" s="12"/>
      <c r="S59" s="12"/>
      <c r="T59" s="14" t="e">
        <f>VLOOKUP(R59&amp;S59,[33]Hoja1!$Q$4:$R$9,2,0)</f>
        <v>#N/A</v>
      </c>
      <c r="U59" s="12"/>
      <c r="V59" s="12"/>
      <c r="W59" s="12"/>
      <c r="X59" s="14" t="b">
        <f t="shared" si="20"/>
        <v>0</v>
      </c>
      <c r="Y59" s="14" t="b">
        <f>IF(Z59&lt;=20%,'[33]Tabla probabilidad'!$B$5,IF(Z59&lt;=40%,'[33]Tabla probabilidad'!$B$6,IF(Z59&lt;=60%,'[33]Tabla probabilidad'!$B$7,IF(Z59&lt;=80%,'[33]Tabla probabilidad'!$B$8,IF(Z59&lt;=100%,'[33]Tabla probabilidad'!$B$9)))))</f>
        <v>0</v>
      </c>
      <c r="Z59" s="14" t="b">
        <f>IF(R59="Preventivo",(J55-(J55*T59)),IF(R59="Detectivo",(J55-(J55*T59)),IF(R59="Correctivo",(J55))))</f>
        <v>0</v>
      </c>
      <c r="AA59" s="193"/>
      <c r="AB59" s="193"/>
      <c r="AC59" s="14" t="b">
        <f t="shared" si="1"/>
        <v>0</v>
      </c>
      <c r="AD59" s="14" t="b">
        <f t="shared" si="21"/>
        <v>0</v>
      </c>
      <c r="AE59" s="193"/>
      <c r="AF59" s="193"/>
      <c r="AG59" s="202"/>
      <c r="AH59" s="186"/>
      <c r="AI59" s="213"/>
      <c r="AJ59" s="213"/>
      <c r="AK59" s="213"/>
      <c r="AL59" s="213"/>
      <c r="AM59" s="213"/>
      <c r="AN59" s="213"/>
    </row>
  </sheetData>
  <mergeCells count="306">
    <mergeCell ref="A55:A59"/>
    <mergeCell ref="B55:B59"/>
    <mergeCell ref="C55:C59"/>
    <mergeCell ref="D55:D59"/>
    <mergeCell ref="E55:E59"/>
    <mergeCell ref="F55:F59"/>
    <mergeCell ref="G55:G59"/>
    <mergeCell ref="H55:H59"/>
    <mergeCell ref="AG50:AG54"/>
    <mergeCell ref="M50:M54"/>
    <mergeCell ref="N50:N54"/>
    <mergeCell ref="AA55:AA59"/>
    <mergeCell ref="AB55:AB59"/>
    <mergeCell ref="AE55:AE59"/>
    <mergeCell ref="AF55:AF59"/>
    <mergeCell ref="AG55:AG59"/>
    <mergeCell ref="L50:L54"/>
    <mergeCell ref="I55:I59"/>
    <mergeCell ref="J55:J59"/>
    <mergeCell ref="K55:K59"/>
    <mergeCell ref="L55:L59"/>
    <mergeCell ref="M55:M59"/>
    <mergeCell ref="N55:N59"/>
    <mergeCell ref="A50:A54"/>
    <mergeCell ref="AM50:AM54"/>
    <mergeCell ref="AN50:AN54"/>
    <mergeCell ref="AH50:AH54"/>
    <mergeCell ref="AI50:AI54"/>
    <mergeCell ref="AJ50:AJ54"/>
    <mergeCell ref="AK50:AK54"/>
    <mergeCell ref="AL50:AL54"/>
    <mergeCell ref="AI55:AI59"/>
    <mergeCell ref="AJ55:AJ59"/>
    <mergeCell ref="AK55:AK59"/>
    <mergeCell ref="AL55:AL59"/>
    <mergeCell ref="AM55:AM59"/>
    <mergeCell ref="AN55:AN59"/>
    <mergeCell ref="AH55:AH59"/>
    <mergeCell ref="B50:B54"/>
    <mergeCell ref="C50:C54"/>
    <mergeCell ref="D50:D54"/>
    <mergeCell ref="E50:E54"/>
    <mergeCell ref="F50:F54"/>
    <mergeCell ref="AI45:AI49"/>
    <mergeCell ref="AJ45:AJ49"/>
    <mergeCell ref="AK45:AK49"/>
    <mergeCell ref="I45:I49"/>
    <mergeCell ref="J45:J49"/>
    <mergeCell ref="K45:K49"/>
    <mergeCell ref="L45:L49"/>
    <mergeCell ref="M45:M49"/>
    <mergeCell ref="N45:N49"/>
    <mergeCell ref="AA50:AA54"/>
    <mergeCell ref="AB50:AB54"/>
    <mergeCell ref="AE50:AE54"/>
    <mergeCell ref="AF50:AF54"/>
    <mergeCell ref="G50:G54"/>
    <mergeCell ref="H50:H54"/>
    <mergeCell ref="I50:I54"/>
    <mergeCell ref="J50:J54"/>
    <mergeCell ref="K50:K54"/>
    <mergeCell ref="AL45:AL49"/>
    <mergeCell ref="AM45:AM49"/>
    <mergeCell ref="AN45:AN49"/>
    <mergeCell ref="AA45:AA49"/>
    <mergeCell ref="AB45:AB49"/>
    <mergeCell ref="AE45:AE49"/>
    <mergeCell ref="AF45:AF49"/>
    <mergeCell ref="AG45:AG49"/>
    <mergeCell ref="AH45:AH49"/>
    <mergeCell ref="AM40:AM44"/>
    <mergeCell ref="AN40:AN44"/>
    <mergeCell ref="A45:A49"/>
    <mergeCell ref="B45:B49"/>
    <mergeCell ref="C45:C49"/>
    <mergeCell ref="D45:D49"/>
    <mergeCell ref="E45:E49"/>
    <mergeCell ref="F45:F49"/>
    <mergeCell ref="G45:G49"/>
    <mergeCell ref="H45:H49"/>
    <mergeCell ref="AG40:AG44"/>
    <mergeCell ref="AH40:AH44"/>
    <mergeCell ref="AI40:AI44"/>
    <mergeCell ref="AJ40:AJ44"/>
    <mergeCell ref="AK40:AK44"/>
    <mergeCell ref="AL40:AL44"/>
    <mergeCell ref="M40:M44"/>
    <mergeCell ref="N40:N44"/>
    <mergeCell ref="AA40:AA44"/>
    <mergeCell ref="AB40:AB44"/>
    <mergeCell ref="AE40:AE44"/>
    <mergeCell ref="AF40:AF44"/>
    <mergeCell ref="G40:G44"/>
    <mergeCell ref="H40:H44"/>
    <mergeCell ref="I40:I44"/>
    <mergeCell ref="J40:J44"/>
    <mergeCell ref="K40:K44"/>
    <mergeCell ref="L40:L44"/>
    <mergeCell ref="A40:A44"/>
    <mergeCell ref="B40:B44"/>
    <mergeCell ref="C40:C44"/>
    <mergeCell ref="D40:D44"/>
    <mergeCell ref="E40:E44"/>
    <mergeCell ref="F40:F44"/>
    <mergeCell ref="A35:A39"/>
    <mergeCell ref="B35:B39"/>
    <mergeCell ref="C35:C39"/>
    <mergeCell ref="D35:D39"/>
    <mergeCell ref="E35:E39"/>
    <mergeCell ref="F35:F39"/>
    <mergeCell ref="G35:G39"/>
    <mergeCell ref="H35:H39"/>
    <mergeCell ref="AG30:AG34"/>
    <mergeCell ref="M30:M34"/>
    <mergeCell ref="N30:N34"/>
    <mergeCell ref="AA35:AA39"/>
    <mergeCell ref="AB35:AB39"/>
    <mergeCell ref="AE35:AE39"/>
    <mergeCell ref="AF35:AF39"/>
    <mergeCell ref="AG35:AG39"/>
    <mergeCell ref="L30:L34"/>
    <mergeCell ref="I35:I39"/>
    <mergeCell ref="J35:J39"/>
    <mergeCell ref="K35:K39"/>
    <mergeCell ref="L35:L39"/>
    <mergeCell ref="M35:M39"/>
    <mergeCell ref="N35:N39"/>
    <mergeCell ref="A30:A34"/>
    <mergeCell ref="AM30:AM34"/>
    <mergeCell ref="AN30:AN34"/>
    <mergeCell ref="AH30:AH34"/>
    <mergeCell ref="AI30:AI34"/>
    <mergeCell ref="AJ30:AJ34"/>
    <mergeCell ref="AK30:AK34"/>
    <mergeCell ref="AL30:AL34"/>
    <mergeCell ref="AI35:AI39"/>
    <mergeCell ref="AJ35:AJ39"/>
    <mergeCell ref="AK35:AK39"/>
    <mergeCell ref="AL35:AL39"/>
    <mergeCell ref="AM35:AM39"/>
    <mergeCell ref="AN35:AN39"/>
    <mergeCell ref="AH35:AH39"/>
    <mergeCell ref="B30:B34"/>
    <mergeCell ref="C30:C34"/>
    <mergeCell ref="D30:D34"/>
    <mergeCell ref="E30:E34"/>
    <mergeCell ref="F30:F34"/>
    <mergeCell ref="AI25:AI29"/>
    <mergeCell ref="AJ25:AJ29"/>
    <mergeCell ref="AK25:AK29"/>
    <mergeCell ref="I25:I29"/>
    <mergeCell ref="J25:J29"/>
    <mergeCell ref="K25:K29"/>
    <mergeCell ref="L25:L29"/>
    <mergeCell ref="M25:M29"/>
    <mergeCell ref="N25:N29"/>
    <mergeCell ref="AA30:AA34"/>
    <mergeCell ref="AB30:AB34"/>
    <mergeCell ref="AE30:AE34"/>
    <mergeCell ref="AF30:AF34"/>
    <mergeCell ref="G30:G34"/>
    <mergeCell ref="H30:H34"/>
    <mergeCell ref="I30:I34"/>
    <mergeCell ref="J30:J34"/>
    <mergeCell ref="K30:K34"/>
    <mergeCell ref="AL25:AL29"/>
    <mergeCell ref="AM25:AM29"/>
    <mergeCell ref="AN25:AN29"/>
    <mergeCell ref="AA25:AA29"/>
    <mergeCell ref="AB25:AB29"/>
    <mergeCell ref="AE25:AE29"/>
    <mergeCell ref="AF25:AF29"/>
    <mergeCell ref="AG25:AG29"/>
    <mergeCell ref="AH25:AH29"/>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A20:AA24"/>
    <mergeCell ref="AB20:AB24"/>
    <mergeCell ref="AE20:AE24"/>
    <mergeCell ref="AF20:AF24"/>
    <mergeCell ref="G20:G24"/>
    <mergeCell ref="H20:H24"/>
    <mergeCell ref="I20:I24"/>
    <mergeCell ref="J20:J24"/>
    <mergeCell ref="K20:K24"/>
    <mergeCell ref="L20:L24"/>
    <mergeCell ref="A20:A24"/>
    <mergeCell ref="B20:B24"/>
    <mergeCell ref="C20:C24"/>
    <mergeCell ref="D20:D24"/>
    <mergeCell ref="E20:E24"/>
    <mergeCell ref="F20:F24"/>
    <mergeCell ref="AI15:AI19"/>
    <mergeCell ref="AJ15:AJ19"/>
    <mergeCell ref="AK15:AK19"/>
    <mergeCell ref="AL15:AL19"/>
    <mergeCell ref="AM15:AM19"/>
    <mergeCell ref="AN15:AN19"/>
    <mergeCell ref="AA15:AA19"/>
    <mergeCell ref="AB15:AB19"/>
    <mergeCell ref="AE15:AE19"/>
    <mergeCell ref="AF15:AF19"/>
    <mergeCell ref="AG15:AG19"/>
    <mergeCell ref="AH15:AH19"/>
    <mergeCell ref="I15:I19"/>
    <mergeCell ref="J15:J19"/>
    <mergeCell ref="K15:K19"/>
    <mergeCell ref="L15:L19"/>
    <mergeCell ref="M15:M19"/>
    <mergeCell ref="N15:N19"/>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I10:I14"/>
    <mergeCell ref="J10:J14"/>
    <mergeCell ref="K10:K14"/>
    <mergeCell ref="L10:L14"/>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A8:A9"/>
    <mergeCell ref="B8:B9"/>
    <mergeCell ref="C8:C9"/>
    <mergeCell ref="D8:D9"/>
    <mergeCell ref="E8:E9"/>
    <mergeCell ref="F8:F9"/>
    <mergeCell ref="G8:G9"/>
    <mergeCell ref="AL8:AL9"/>
    <mergeCell ref="AM8:AM9"/>
    <mergeCell ref="J8:J9"/>
    <mergeCell ref="K8:K9"/>
    <mergeCell ref="L8:L9"/>
    <mergeCell ref="M8:M9"/>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s>
  <conditionalFormatting sqref="I10">
    <cfRule type="containsText" dxfId="2615" priority="414" operator="containsText" text="Muy Baja">
      <formula>NOT(ISERROR(SEARCH("Muy Baja",I10)))</formula>
    </cfRule>
    <cfRule type="containsText" dxfId="2614" priority="415" operator="containsText" text="Baja">
      <formula>NOT(ISERROR(SEARCH("Baja",I10)))</formula>
    </cfRule>
    <cfRule type="containsText" dxfId="2613" priority="417" operator="containsText" text="Muy Alta">
      <formula>NOT(ISERROR(SEARCH("Muy Alta",I10)))</formula>
    </cfRule>
    <cfRule type="containsText" dxfId="2612" priority="418" operator="containsText" text="Alta">
      <formula>NOT(ISERROR(SEARCH("Alta",I10)))</formula>
    </cfRule>
    <cfRule type="containsText" dxfId="2611" priority="419" operator="containsText" text="Media">
      <formula>NOT(ISERROR(SEARCH("Media",I10)))</formula>
    </cfRule>
    <cfRule type="containsText" dxfId="2610" priority="420" operator="containsText" text="Media">
      <formula>NOT(ISERROR(SEARCH("Media",I10)))</formula>
    </cfRule>
    <cfRule type="containsText" dxfId="2609" priority="421" operator="containsText" text="Media">
      <formula>NOT(ISERROR(SEARCH("Media",I10)))</formula>
    </cfRule>
    <cfRule type="containsText" dxfId="2608" priority="422" operator="containsText" text="Muy Baja">
      <formula>NOT(ISERROR(SEARCH("Muy Baja",I10)))</formula>
    </cfRule>
    <cfRule type="containsText" dxfId="2607" priority="423" operator="containsText" text="Baja">
      <formula>NOT(ISERROR(SEARCH("Baja",I10)))</formula>
    </cfRule>
    <cfRule type="containsText" dxfId="2606" priority="424" operator="containsText" text="Muy Baja">
      <formula>NOT(ISERROR(SEARCH("Muy Baja",I10)))</formula>
    </cfRule>
    <cfRule type="containsText" dxfId="2605" priority="425" operator="containsText" text="Muy Baja">
      <formula>NOT(ISERROR(SEARCH("Muy Baja",I10)))</formula>
    </cfRule>
    <cfRule type="containsText" dxfId="2604" priority="426" operator="containsText" text="Muy Baja">
      <formula>NOT(ISERROR(SEARCH("Muy Baja",I10)))</formula>
    </cfRule>
    <cfRule type="containsText" dxfId="2603" priority="427" operator="containsText" text="Muy Baja'Tabla probabilidad'!">
      <formula>NOT(ISERROR(SEARCH("Muy Baja'Tabla probabilidad'!",I10)))</formula>
    </cfRule>
    <cfRule type="containsText" dxfId="2602" priority="428" operator="containsText" text="Muy bajo">
      <formula>NOT(ISERROR(SEARCH("Muy bajo",I10)))</formula>
    </cfRule>
    <cfRule type="containsText" dxfId="2601" priority="429" operator="containsText" text="Alta">
      <formula>NOT(ISERROR(SEARCH("Alta",I10)))</formula>
    </cfRule>
    <cfRule type="containsText" dxfId="2600" priority="430" operator="containsText" text="Media">
      <formula>NOT(ISERROR(SEARCH("Media",I10)))</formula>
    </cfRule>
    <cfRule type="containsText" dxfId="2599" priority="431" operator="containsText" text="Baja">
      <formula>NOT(ISERROR(SEARCH("Baja",I10)))</formula>
    </cfRule>
    <cfRule type="containsText" dxfId="2598" priority="432" operator="containsText" text="Muy baja">
      <formula>NOT(ISERROR(SEARCH("Muy baja",I10)))</formula>
    </cfRule>
    <cfRule type="cellIs" dxfId="2597" priority="435" operator="between">
      <formula>1</formula>
      <formula>2</formula>
    </cfRule>
    <cfRule type="cellIs" dxfId="2596" priority="436" operator="between">
      <formula>0</formula>
      <formula>2</formula>
    </cfRule>
  </conditionalFormatting>
  <conditionalFormatting sqref="I10">
    <cfRule type="containsText" dxfId="2595" priority="416" operator="containsText" text="Muy Alta">
      <formula>NOT(ISERROR(SEARCH("Muy Alta",I10)))</formula>
    </cfRule>
  </conditionalFormatting>
  <conditionalFormatting sqref="L10 L15 L20 L25 L30 L35 L40 L45 L50 L55">
    <cfRule type="containsText" dxfId="2594" priority="408" operator="containsText" text="Catastrófico">
      <formula>NOT(ISERROR(SEARCH("Catastrófico",L10)))</formula>
    </cfRule>
    <cfRule type="containsText" dxfId="2593" priority="409" operator="containsText" text="Mayor">
      <formula>NOT(ISERROR(SEARCH("Mayor",L10)))</formula>
    </cfRule>
    <cfRule type="containsText" dxfId="2592" priority="410" operator="containsText" text="Alta">
      <formula>NOT(ISERROR(SEARCH("Alta",L10)))</formula>
    </cfRule>
    <cfRule type="containsText" dxfId="2591" priority="411" operator="containsText" text="Moderado">
      <formula>NOT(ISERROR(SEARCH("Moderado",L10)))</formula>
    </cfRule>
    <cfRule type="containsText" dxfId="2590" priority="412" operator="containsText" text="Menor">
      <formula>NOT(ISERROR(SEARCH("Menor",L10)))</formula>
    </cfRule>
    <cfRule type="containsText" dxfId="2589" priority="413" operator="containsText" text="Leve">
      <formula>NOT(ISERROR(SEARCH("Leve",L10)))</formula>
    </cfRule>
  </conditionalFormatting>
  <conditionalFormatting sqref="N10 N15 N20 N25">
    <cfRule type="containsText" dxfId="2588" priority="403" operator="containsText" text="Extremo">
      <formula>NOT(ISERROR(SEARCH("Extremo",N10)))</formula>
    </cfRule>
    <cfRule type="containsText" dxfId="2587" priority="404" operator="containsText" text="Alto">
      <formula>NOT(ISERROR(SEARCH("Alto",N10)))</formula>
    </cfRule>
    <cfRule type="containsText" dxfId="2586" priority="405" operator="containsText" text="Bajo">
      <formula>NOT(ISERROR(SEARCH("Bajo",N10)))</formula>
    </cfRule>
    <cfRule type="containsText" dxfId="2585" priority="406" operator="containsText" text="Moderado">
      <formula>NOT(ISERROR(SEARCH("Moderado",N10)))</formula>
    </cfRule>
    <cfRule type="containsText" dxfId="2584" priority="407" operator="containsText" text="Extremo">
      <formula>NOT(ISERROR(SEARCH("Extremo",N10)))</formula>
    </cfRule>
  </conditionalFormatting>
  <conditionalFormatting sqref="M10 M15 M20 M25 M30 M35 M40 M45 M50 M55">
    <cfRule type="containsText" dxfId="2583" priority="397" operator="containsText" text="Catastrófico">
      <formula>NOT(ISERROR(SEARCH("Catastrófico",M10)))</formula>
    </cfRule>
    <cfRule type="containsText" dxfId="2582" priority="398" operator="containsText" text="Mayor">
      <formula>NOT(ISERROR(SEARCH("Mayor",M10)))</formula>
    </cfRule>
    <cfRule type="containsText" dxfId="2581" priority="399" operator="containsText" text="Alta">
      <formula>NOT(ISERROR(SEARCH("Alta",M10)))</formula>
    </cfRule>
    <cfRule type="containsText" dxfId="2580" priority="400" operator="containsText" text="Moderado">
      <formula>NOT(ISERROR(SEARCH("Moderado",M10)))</formula>
    </cfRule>
    <cfRule type="containsText" dxfId="2579" priority="401" operator="containsText" text="Menor">
      <formula>NOT(ISERROR(SEARCH("Menor",M10)))</formula>
    </cfRule>
    <cfRule type="containsText" dxfId="2578" priority="402" operator="containsText" text="Leve">
      <formula>NOT(ISERROR(SEARCH("Leve",M10)))</formula>
    </cfRule>
  </conditionalFormatting>
  <conditionalFormatting sqref="Y10:Y14">
    <cfRule type="containsText" dxfId="2577" priority="391" operator="containsText" text="Muy Alta">
      <formula>NOT(ISERROR(SEARCH("Muy Alta",Y10)))</formula>
    </cfRule>
    <cfRule type="containsText" dxfId="2576" priority="392" operator="containsText" text="Alta">
      <formula>NOT(ISERROR(SEARCH("Alta",Y10)))</formula>
    </cfRule>
    <cfRule type="containsText" dxfId="2575" priority="393" operator="containsText" text="Media">
      <formula>NOT(ISERROR(SEARCH("Media",Y10)))</formula>
    </cfRule>
    <cfRule type="containsText" dxfId="2574" priority="394" operator="containsText" text="Muy Baja">
      <formula>NOT(ISERROR(SEARCH("Muy Baja",Y10)))</formula>
    </cfRule>
    <cfRule type="containsText" dxfId="2573" priority="395" operator="containsText" text="Baja">
      <formula>NOT(ISERROR(SEARCH("Baja",Y10)))</formula>
    </cfRule>
    <cfRule type="containsText" dxfId="2572" priority="396" operator="containsText" text="Muy Baja">
      <formula>NOT(ISERROR(SEARCH("Muy Baja",Y10)))</formula>
    </cfRule>
  </conditionalFormatting>
  <conditionalFormatting sqref="AC10:AC14">
    <cfRule type="containsText" dxfId="2571" priority="386" operator="containsText" text="Catastrófico">
      <formula>NOT(ISERROR(SEARCH("Catastrófico",AC10)))</formula>
    </cfRule>
    <cfRule type="containsText" dxfId="2570" priority="387" operator="containsText" text="Mayor">
      <formula>NOT(ISERROR(SEARCH("Mayor",AC10)))</formula>
    </cfRule>
    <cfRule type="containsText" dxfId="2569" priority="388" operator="containsText" text="Moderado">
      <formula>NOT(ISERROR(SEARCH("Moderado",AC10)))</formula>
    </cfRule>
    <cfRule type="containsText" dxfId="2568" priority="389" operator="containsText" text="Menor">
      <formula>NOT(ISERROR(SEARCH("Menor",AC10)))</formula>
    </cfRule>
    <cfRule type="containsText" dxfId="2567" priority="390" operator="containsText" text="Leve">
      <formula>NOT(ISERROR(SEARCH("Leve",AC10)))</formula>
    </cfRule>
  </conditionalFormatting>
  <conditionalFormatting sqref="AG10">
    <cfRule type="containsText" dxfId="2566" priority="377" operator="containsText" text="Extremo">
      <formula>NOT(ISERROR(SEARCH("Extremo",AG10)))</formula>
    </cfRule>
    <cfRule type="containsText" dxfId="2565" priority="378" operator="containsText" text="Alto">
      <formula>NOT(ISERROR(SEARCH("Alto",AG10)))</formula>
    </cfRule>
    <cfRule type="containsText" dxfId="2564" priority="379" operator="containsText" text="Moderado">
      <formula>NOT(ISERROR(SEARCH("Moderado",AG10)))</formula>
    </cfRule>
    <cfRule type="containsText" dxfId="2563" priority="380" operator="containsText" text="Menor">
      <formula>NOT(ISERROR(SEARCH("Menor",AG10)))</formula>
    </cfRule>
    <cfRule type="containsText" dxfId="2562" priority="381" operator="containsText" text="Bajo">
      <formula>NOT(ISERROR(SEARCH("Bajo",AG10)))</formula>
    </cfRule>
    <cfRule type="containsText" dxfId="2561" priority="382" operator="containsText" text="Moderado">
      <formula>NOT(ISERROR(SEARCH("Moderado",AG10)))</formula>
    </cfRule>
    <cfRule type="containsText" dxfId="2560" priority="383" operator="containsText" text="Extremo">
      <formula>NOT(ISERROR(SEARCH("Extremo",AG10)))</formula>
    </cfRule>
    <cfRule type="containsText" dxfId="2559" priority="384" operator="containsText" text="Baja">
      <formula>NOT(ISERROR(SEARCH("Baja",AG10)))</formula>
    </cfRule>
    <cfRule type="containsText" dxfId="2558" priority="385" operator="containsText" text="Alto">
      <formula>NOT(ISERROR(SEARCH("Alto",AG10)))</formula>
    </cfRule>
  </conditionalFormatting>
  <conditionalFormatting sqref="AA10:AA59">
    <cfRule type="containsText" dxfId="2557" priority="1" operator="containsText" text="Muy Baja">
      <formula>NOT(ISERROR(SEARCH("Muy Baja",AA10)))</formula>
    </cfRule>
    <cfRule type="containsText" dxfId="2556" priority="372" operator="containsText" text="Muy Alta">
      <formula>NOT(ISERROR(SEARCH("Muy Alta",AA10)))</formula>
    </cfRule>
    <cfRule type="containsText" dxfId="2555" priority="373" operator="containsText" text="Alta">
      <formula>NOT(ISERROR(SEARCH("Alta",AA10)))</formula>
    </cfRule>
    <cfRule type="containsText" dxfId="2554" priority="374" operator="containsText" text="Media">
      <formula>NOT(ISERROR(SEARCH("Media",AA10)))</formula>
    </cfRule>
    <cfRule type="containsText" dxfId="2553" priority="375" operator="containsText" text="Baja">
      <formula>NOT(ISERROR(SEARCH("Baja",AA10)))</formula>
    </cfRule>
    <cfRule type="containsText" dxfId="2552" priority="376" operator="containsText" text="Muy Baja">
      <formula>NOT(ISERROR(SEARCH("Muy Baja",AA10)))</formula>
    </cfRule>
  </conditionalFormatting>
  <conditionalFormatting sqref="AE10:AE14">
    <cfRule type="containsText" dxfId="2551" priority="367" operator="containsText" text="Catastrófico">
      <formula>NOT(ISERROR(SEARCH("Catastrófico",AE10)))</formula>
    </cfRule>
    <cfRule type="containsText" dxfId="2550" priority="368" operator="containsText" text="Moderado">
      <formula>NOT(ISERROR(SEARCH("Moderado",AE10)))</formula>
    </cfRule>
    <cfRule type="containsText" dxfId="2549" priority="369" operator="containsText" text="Menor">
      <formula>NOT(ISERROR(SEARCH("Menor",AE10)))</formula>
    </cfRule>
    <cfRule type="containsText" dxfId="2548" priority="370" operator="containsText" text="Leve">
      <formula>NOT(ISERROR(SEARCH("Leve",AE10)))</formula>
    </cfRule>
    <cfRule type="containsText" dxfId="2547" priority="371" operator="containsText" text="Mayor">
      <formula>NOT(ISERROR(SEARCH("Mayor",AE10)))</formula>
    </cfRule>
  </conditionalFormatting>
  <conditionalFormatting sqref="I15 I20 I25">
    <cfRule type="containsText" dxfId="2546" priority="344" operator="containsText" text="Muy Baja">
      <formula>NOT(ISERROR(SEARCH("Muy Baja",I15)))</formula>
    </cfRule>
    <cfRule type="containsText" dxfId="2545" priority="345" operator="containsText" text="Baja">
      <formula>NOT(ISERROR(SEARCH("Baja",I15)))</formula>
    </cfRule>
    <cfRule type="containsText" dxfId="2544" priority="347" operator="containsText" text="Muy Alta">
      <formula>NOT(ISERROR(SEARCH("Muy Alta",I15)))</formula>
    </cfRule>
    <cfRule type="containsText" dxfId="2543" priority="348" operator="containsText" text="Alta">
      <formula>NOT(ISERROR(SEARCH("Alta",I15)))</formula>
    </cfRule>
    <cfRule type="containsText" dxfId="2542" priority="349" operator="containsText" text="Media">
      <formula>NOT(ISERROR(SEARCH("Media",I15)))</formula>
    </cfRule>
    <cfRule type="containsText" dxfId="2541" priority="350" operator="containsText" text="Media">
      <formula>NOT(ISERROR(SEARCH("Media",I15)))</formula>
    </cfRule>
    <cfRule type="containsText" dxfId="2540" priority="351" operator="containsText" text="Media">
      <formula>NOT(ISERROR(SEARCH("Media",I15)))</formula>
    </cfRule>
    <cfRule type="containsText" dxfId="2539" priority="352" operator="containsText" text="Muy Baja">
      <formula>NOT(ISERROR(SEARCH("Muy Baja",I15)))</formula>
    </cfRule>
    <cfRule type="containsText" dxfId="2538" priority="353" operator="containsText" text="Baja">
      <formula>NOT(ISERROR(SEARCH("Baja",I15)))</formula>
    </cfRule>
    <cfRule type="containsText" dxfId="2537" priority="354" operator="containsText" text="Muy Baja">
      <formula>NOT(ISERROR(SEARCH("Muy Baja",I15)))</formula>
    </cfRule>
    <cfRule type="containsText" dxfId="2536" priority="355" operator="containsText" text="Muy Baja">
      <formula>NOT(ISERROR(SEARCH("Muy Baja",I15)))</formula>
    </cfRule>
    <cfRule type="containsText" dxfId="2535" priority="356" operator="containsText" text="Muy Baja">
      <formula>NOT(ISERROR(SEARCH("Muy Baja",I15)))</formula>
    </cfRule>
    <cfRule type="containsText" dxfId="2534" priority="357" operator="containsText" text="Muy Baja'Tabla probabilidad'!">
      <formula>NOT(ISERROR(SEARCH("Muy Baja'Tabla probabilidad'!",I15)))</formula>
    </cfRule>
    <cfRule type="containsText" dxfId="2533" priority="358" operator="containsText" text="Muy bajo">
      <formula>NOT(ISERROR(SEARCH("Muy bajo",I15)))</formula>
    </cfRule>
    <cfRule type="containsText" dxfId="2532" priority="359" operator="containsText" text="Alta">
      <formula>NOT(ISERROR(SEARCH("Alta",I15)))</formula>
    </cfRule>
    <cfRule type="containsText" dxfId="2531" priority="360" operator="containsText" text="Media">
      <formula>NOT(ISERROR(SEARCH("Media",I15)))</formula>
    </cfRule>
    <cfRule type="containsText" dxfId="2530" priority="361" operator="containsText" text="Baja">
      <formula>NOT(ISERROR(SEARCH("Baja",I15)))</formula>
    </cfRule>
    <cfRule type="containsText" dxfId="2529" priority="362" operator="containsText" text="Muy baja">
      <formula>NOT(ISERROR(SEARCH("Muy baja",I15)))</formula>
    </cfRule>
    <cfRule type="cellIs" dxfId="2528" priority="365" operator="between">
      <formula>1</formula>
      <formula>2</formula>
    </cfRule>
    <cfRule type="cellIs" dxfId="2527" priority="366" operator="between">
      <formula>0</formula>
      <formula>2</formula>
    </cfRule>
  </conditionalFormatting>
  <conditionalFormatting sqref="I15 I20 I25">
    <cfRule type="containsText" dxfId="2526" priority="346" operator="containsText" text="Muy Alta">
      <formula>NOT(ISERROR(SEARCH("Muy Alta",I15)))</formula>
    </cfRule>
  </conditionalFormatting>
  <conditionalFormatting sqref="Y15:Y19">
    <cfRule type="containsText" dxfId="2525" priority="338" operator="containsText" text="Muy Alta">
      <formula>NOT(ISERROR(SEARCH("Muy Alta",Y15)))</formula>
    </cfRule>
    <cfRule type="containsText" dxfId="2524" priority="339" operator="containsText" text="Alta">
      <formula>NOT(ISERROR(SEARCH("Alta",Y15)))</formula>
    </cfRule>
    <cfRule type="containsText" dxfId="2523" priority="340" operator="containsText" text="Media">
      <formula>NOT(ISERROR(SEARCH("Media",Y15)))</formula>
    </cfRule>
    <cfRule type="containsText" dxfId="2522" priority="341" operator="containsText" text="Muy Baja">
      <formula>NOT(ISERROR(SEARCH("Muy Baja",Y15)))</formula>
    </cfRule>
    <cfRule type="containsText" dxfId="2521" priority="342" operator="containsText" text="Baja">
      <formula>NOT(ISERROR(SEARCH("Baja",Y15)))</formula>
    </cfRule>
    <cfRule type="containsText" dxfId="2520" priority="343" operator="containsText" text="Muy Baja">
      <formula>NOT(ISERROR(SEARCH("Muy Baja",Y15)))</formula>
    </cfRule>
  </conditionalFormatting>
  <conditionalFormatting sqref="AC15:AC19">
    <cfRule type="containsText" dxfId="2519" priority="333" operator="containsText" text="Catastrófico">
      <formula>NOT(ISERROR(SEARCH("Catastrófico",AC15)))</formula>
    </cfRule>
    <cfRule type="containsText" dxfId="2518" priority="334" operator="containsText" text="Mayor">
      <formula>NOT(ISERROR(SEARCH("Mayor",AC15)))</formula>
    </cfRule>
    <cfRule type="containsText" dxfId="2517" priority="335" operator="containsText" text="Moderado">
      <formula>NOT(ISERROR(SEARCH("Moderado",AC15)))</formula>
    </cfRule>
    <cfRule type="containsText" dxfId="2516" priority="336" operator="containsText" text="Menor">
      <formula>NOT(ISERROR(SEARCH("Menor",AC15)))</formula>
    </cfRule>
    <cfRule type="containsText" dxfId="2515" priority="337" operator="containsText" text="Leve">
      <formula>NOT(ISERROR(SEARCH("Leve",AC15)))</formula>
    </cfRule>
  </conditionalFormatting>
  <conditionalFormatting sqref="AG15">
    <cfRule type="containsText" dxfId="2514" priority="324" operator="containsText" text="Extremo">
      <formula>NOT(ISERROR(SEARCH("Extremo",AG15)))</formula>
    </cfRule>
    <cfRule type="containsText" dxfId="2513" priority="325" operator="containsText" text="Alto">
      <formula>NOT(ISERROR(SEARCH("Alto",AG15)))</formula>
    </cfRule>
    <cfRule type="containsText" dxfId="2512" priority="326" operator="containsText" text="Moderado">
      <formula>NOT(ISERROR(SEARCH("Moderado",AG15)))</formula>
    </cfRule>
    <cfRule type="containsText" dxfId="2511" priority="327" operator="containsText" text="Menor">
      <formula>NOT(ISERROR(SEARCH("Menor",AG15)))</formula>
    </cfRule>
    <cfRule type="containsText" dxfId="2510" priority="328" operator="containsText" text="Bajo">
      <formula>NOT(ISERROR(SEARCH("Bajo",AG15)))</formula>
    </cfRule>
    <cfRule type="containsText" dxfId="2509" priority="329" operator="containsText" text="Moderado">
      <formula>NOT(ISERROR(SEARCH("Moderado",AG15)))</formula>
    </cfRule>
    <cfRule type="containsText" dxfId="2508" priority="330" operator="containsText" text="Extremo">
      <formula>NOT(ISERROR(SEARCH("Extremo",AG15)))</formula>
    </cfRule>
    <cfRule type="containsText" dxfId="2507" priority="331" operator="containsText" text="Baja">
      <formula>NOT(ISERROR(SEARCH("Baja",AG15)))</formula>
    </cfRule>
    <cfRule type="containsText" dxfId="2506" priority="332" operator="containsText" text="Alto">
      <formula>NOT(ISERROR(SEARCH("Alto",AG15)))</formula>
    </cfRule>
  </conditionalFormatting>
  <conditionalFormatting sqref="AE15:AE19">
    <cfRule type="containsText" dxfId="2505" priority="319" operator="containsText" text="Catastrófico">
      <formula>NOT(ISERROR(SEARCH("Catastrófico",AE15)))</formula>
    </cfRule>
    <cfRule type="containsText" dxfId="2504" priority="320" operator="containsText" text="Moderado">
      <formula>NOT(ISERROR(SEARCH("Moderado",AE15)))</formula>
    </cfRule>
    <cfRule type="containsText" dxfId="2503" priority="321" operator="containsText" text="Menor">
      <formula>NOT(ISERROR(SEARCH("Menor",AE15)))</formula>
    </cfRule>
    <cfRule type="containsText" dxfId="2502" priority="322" operator="containsText" text="Leve">
      <formula>NOT(ISERROR(SEARCH("Leve",AE15)))</formula>
    </cfRule>
    <cfRule type="containsText" dxfId="2501" priority="323" operator="containsText" text="Mayor">
      <formula>NOT(ISERROR(SEARCH("Mayor",AE15)))</formula>
    </cfRule>
  </conditionalFormatting>
  <conditionalFormatting sqref="Y20:Y24">
    <cfRule type="containsText" dxfId="2500" priority="313" operator="containsText" text="Muy Alta">
      <formula>NOT(ISERROR(SEARCH("Muy Alta",Y20)))</formula>
    </cfRule>
    <cfRule type="containsText" dxfId="2499" priority="314" operator="containsText" text="Alta">
      <formula>NOT(ISERROR(SEARCH("Alta",Y20)))</formula>
    </cfRule>
    <cfRule type="containsText" dxfId="2498" priority="315" operator="containsText" text="Media">
      <formula>NOT(ISERROR(SEARCH("Media",Y20)))</formula>
    </cfRule>
    <cfRule type="containsText" dxfId="2497" priority="316" operator="containsText" text="Muy Baja">
      <formula>NOT(ISERROR(SEARCH("Muy Baja",Y20)))</formula>
    </cfRule>
    <cfRule type="containsText" dxfId="2496" priority="317" operator="containsText" text="Baja">
      <formula>NOT(ISERROR(SEARCH("Baja",Y20)))</formula>
    </cfRule>
    <cfRule type="containsText" dxfId="2495" priority="318" operator="containsText" text="Muy Baja">
      <formula>NOT(ISERROR(SEARCH("Muy Baja",Y20)))</formula>
    </cfRule>
  </conditionalFormatting>
  <conditionalFormatting sqref="AC20:AC24">
    <cfRule type="containsText" dxfId="2494" priority="308" operator="containsText" text="Catastrófico">
      <formula>NOT(ISERROR(SEARCH("Catastrófico",AC20)))</formula>
    </cfRule>
    <cfRule type="containsText" dxfId="2493" priority="309" operator="containsText" text="Mayor">
      <formula>NOT(ISERROR(SEARCH("Mayor",AC20)))</formula>
    </cfRule>
    <cfRule type="containsText" dxfId="2492" priority="310" operator="containsText" text="Moderado">
      <formula>NOT(ISERROR(SEARCH("Moderado",AC20)))</formula>
    </cfRule>
    <cfRule type="containsText" dxfId="2491" priority="311" operator="containsText" text="Menor">
      <formula>NOT(ISERROR(SEARCH("Menor",AC20)))</formula>
    </cfRule>
    <cfRule type="containsText" dxfId="2490" priority="312" operator="containsText" text="Leve">
      <formula>NOT(ISERROR(SEARCH("Leve",AC20)))</formula>
    </cfRule>
  </conditionalFormatting>
  <conditionalFormatting sqref="AG20">
    <cfRule type="containsText" dxfId="2489" priority="299" operator="containsText" text="Extremo">
      <formula>NOT(ISERROR(SEARCH("Extremo",AG20)))</formula>
    </cfRule>
    <cfRule type="containsText" dxfId="2488" priority="300" operator="containsText" text="Alto">
      <formula>NOT(ISERROR(SEARCH("Alto",AG20)))</formula>
    </cfRule>
    <cfRule type="containsText" dxfId="2487" priority="301" operator="containsText" text="Moderado">
      <formula>NOT(ISERROR(SEARCH("Moderado",AG20)))</formula>
    </cfRule>
    <cfRule type="containsText" dxfId="2486" priority="302" operator="containsText" text="Menor">
      <formula>NOT(ISERROR(SEARCH("Menor",AG20)))</formula>
    </cfRule>
    <cfRule type="containsText" dxfId="2485" priority="303" operator="containsText" text="Bajo">
      <formula>NOT(ISERROR(SEARCH("Bajo",AG20)))</formula>
    </cfRule>
    <cfRule type="containsText" dxfId="2484" priority="304" operator="containsText" text="Moderado">
      <formula>NOT(ISERROR(SEARCH("Moderado",AG20)))</formula>
    </cfRule>
    <cfRule type="containsText" dxfId="2483" priority="305" operator="containsText" text="Extremo">
      <formula>NOT(ISERROR(SEARCH("Extremo",AG20)))</formula>
    </cfRule>
    <cfRule type="containsText" dxfId="2482" priority="306" operator="containsText" text="Baja">
      <formula>NOT(ISERROR(SEARCH("Baja",AG20)))</formula>
    </cfRule>
    <cfRule type="containsText" dxfId="2481" priority="307" operator="containsText" text="Alto">
      <formula>NOT(ISERROR(SEARCH("Alto",AG20)))</formula>
    </cfRule>
  </conditionalFormatting>
  <conditionalFormatting sqref="AE20:AE24">
    <cfRule type="containsText" dxfId="2480" priority="294" operator="containsText" text="Catastrófico">
      <formula>NOT(ISERROR(SEARCH("Catastrófico",AE20)))</formula>
    </cfRule>
    <cfRule type="containsText" dxfId="2479" priority="295" operator="containsText" text="Moderado">
      <formula>NOT(ISERROR(SEARCH("Moderado",AE20)))</formula>
    </cfRule>
    <cfRule type="containsText" dxfId="2478" priority="296" operator="containsText" text="Menor">
      <formula>NOT(ISERROR(SEARCH("Menor",AE20)))</formula>
    </cfRule>
    <cfRule type="containsText" dxfId="2477" priority="297" operator="containsText" text="Leve">
      <formula>NOT(ISERROR(SEARCH("Leve",AE20)))</formula>
    </cfRule>
    <cfRule type="containsText" dxfId="2476" priority="298" operator="containsText" text="Mayor">
      <formula>NOT(ISERROR(SEARCH("Mayor",AE20)))</formula>
    </cfRule>
  </conditionalFormatting>
  <conditionalFormatting sqref="Y25:Y29">
    <cfRule type="containsText" dxfId="2475" priority="288" operator="containsText" text="Muy Alta">
      <formula>NOT(ISERROR(SEARCH("Muy Alta",Y25)))</formula>
    </cfRule>
    <cfRule type="containsText" dxfId="2474" priority="289" operator="containsText" text="Alta">
      <formula>NOT(ISERROR(SEARCH("Alta",Y25)))</formula>
    </cfRule>
    <cfRule type="containsText" dxfId="2473" priority="290" operator="containsText" text="Media">
      <formula>NOT(ISERROR(SEARCH("Media",Y25)))</formula>
    </cfRule>
    <cfRule type="containsText" dxfId="2472" priority="291" operator="containsText" text="Muy Baja">
      <formula>NOT(ISERROR(SEARCH("Muy Baja",Y25)))</formula>
    </cfRule>
    <cfRule type="containsText" dxfId="2471" priority="292" operator="containsText" text="Baja">
      <formula>NOT(ISERROR(SEARCH("Baja",Y25)))</formula>
    </cfRule>
    <cfRule type="containsText" dxfId="2470" priority="293" operator="containsText" text="Muy Baja">
      <formula>NOT(ISERROR(SEARCH("Muy Baja",Y25)))</formula>
    </cfRule>
  </conditionalFormatting>
  <conditionalFormatting sqref="AC25:AC29">
    <cfRule type="containsText" dxfId="2469" priority="283" operator="containsText" text="Catastrófico">
      <formula>NOT(ISERROR(SEARCH("Catastrófico",AC25)))</formula>
    </cfRule>
    <cfRule type="containsText" dxfId="2468" priority="284" operator="containsText" text="Mayor">
      <formula>NOT(ISERROR(SEARCH("Mayor",AC25)))</formula>
    </cfRule>
    <cfRule type="containsText" dxfId="2467" priority="285" operator="containsText" text="Moderado">
      <formula>NOT(ISERROR(SEARCH("Moderado",AC25)))</formula>
    </cfRule>
    <cfRule type="containsText" dxfId="2466" priority="286" operator="containsText" text="Menor">
      <formula>NOT(ISERROR(SEARCH("Menor",AC25)))</formula>
    </cfRule>
    <cfRule type="containsText" dxfId="2465" priority="287" operator="containsText" text="Leve">
      <formula>NOT(ISERROR(SEARCH("Leve",AC25)))</formula>
    </cfRule>
  </conditionalFormatting>
  <conditionalFormatting sqref="AG25">
    <cfRule type="containsText" dxfId="2464" priority="274" operator="containsText" text="Extremo">
      <formula>NOT(ISERROR(SEARCH("Extremo",AG25)))</formula>
    </cfRule>
    <cfRule type="containsText" dxfId="2463" priority="275" operator="containsText" text="Alto">
      <formula>NOT(ISERROR(SEARCH("Alto",AG25)))</formula>
    </cfRule>
    <cfRule type="containsText" dxfId="2462" priority="276" operator="containsText" text="Moderado">
      <formula>NOT(ISERROR(SEARCH("Moderado",AG25)))</formula>
    </cfRule>
    <cfRule type="containsText" dxfId="2461" priority="277" operator="containsText" text="Menor">
      <formula>NOT(ISERROR(SEARCH("Menor",AG25)))</formula>
    </cfRule>
    <cfRule type="containsText" dxfId="2460" priority="278" operator="containsText" text="Bajo">
      <formula>NOT(ISERROR(SEARCH("Bajo",AG25)))</formula>
    </cfRule>
    <cfRule type="containsText" dxfId="2459" priority="279" operator="containsText" text="Moderado">
      <formula>NOT(ISERROR(SEARCH("Moderado",AG25)))</formula>
    </cfRule>
    <cfRule type="containsText" dxfId="2458" priority="280" operator="containsText" text="Extremo">
      <formula>NOT(ISERROR(SEARCH("Extremo",AG25)))</formula>
    </cfRule>
    <cfRule type="containsText" dxfId="2457" priority="281" operator="containsText" text="Baja">
      <formula>NOT(ISERROR(SEARCH("Baja",AG25)))</formula>
    </cfRule>
    <cfRule type="containsText" dxfId="2456" priority="282" operator="containsText" text="Alto">
      <formula>NOT(ISERROR(SEARCH("Alto",AG25)))</formula>
    </cfRule>
  </conditionalFormatting>
  <conditionalFormatting sqref="AE25:AE29">
    <cfRule type="containsText" dxfId="2455" priority="269" operator="containsText" text="Catastrófico">
      <formula>NOT(ISERROR(SEARCH("Catastrófico",AE25)))</formula>
    </cfRule>
    <cfRule type="containsText" dxfId="2454" priority="270" operator="containsText" text="Moderado">
      <formula>NOT(ISERROR(SEARCH("Moderado",AE25)))</formula>
    </cfRule>
    <cfRule type="containsText" dxfId="2453" priority="271" operator="containsText" text="Menor">
      <formula>NOT(ISERROR(SEARCH("Menor",AE25)))</formula>
    </cfRule>
    <cfRule type="containsText" dxfId="2452" priority="272" operator="containsText" text="Leve">
      <formula>NOT(ISERROR(SEARCH("Leve",AE25)))</formula>
    </cfRule>
    <cfRule type="containsText" dxfId="2451" priority="273" operator="containsText" text="Mayor">
      <formula>NOT(ISERROR(SEARCH("Mayor",AE25)))</formula>
    </cfRule>
  </conditionalFormatting>
  <conditionalFormatting sqref="N30 N35">
    <cfRule type="containsText" dxfId="2450" priority="264" operator="containsText" text="Extremo">
      <formula>NOT(ISERROR(SEARCH("Extremo",N30)))</formula>
    </cfRule>
    <cfRule type="containsText" dxfId="2449" priority="265" operator="containsText" text="Alto">
      <formula>NOT(ISERROR(SEARCH("Alto",N30)))</formula>
    </cfRule>
    <cfRule type="containsText" dxfId="2448" priority="266" operator="containsText" text="Bajo">
      <formula>NOT(ISERROR(SEARCH("Bajo",N30)))</formula>
    </cfRule>
    <cfRule type="containsText" dxfId="2447" priority="267" operator="containsText" text="Moderado">
      <formula>NOT(ISERROR(SEARCH("Moderado",N30)))</formula>
    </cfRule>
    <cfRule type="containsText" dxfId="2446" priority="268" operator="containsText" text="Extremo">
      <formula>NOT(ISERROR(SEARCH("Extremo",N30)))</formula>
    </cfRule>
  </conditionalFormatting>
  <conditionalFormatting sqref="I30 I35 I40">
    <cfRule type="containsText" dxfId="2445" priority="241" operator="containsText" text="Muy Baja">
      <formula>NOT(ISERROR(SEARCH("Muy Baja",I30)))</formula>
    </cfRule>
    <cfRule type="containsText" dxfId="2444" priority="242" operator="containsText" text="Baja">
      <formula>NOT(ISERROR(SEARCH("Baja",I30)))</formula>
    </cfRule>
    <cfRule type="containsText" dxfId="2443" priority="244" operator="containsText" text="Muy Alta">
      <formula>NOT(ISERROR(SEARCH("Muy Alta",I30)))</formula>
    </cfRule>
    <cfRule type="containsText" dxfId="2442" priority="245" operator="containsText" text="Alta">
      <formula>NOT(ISERROR(SEARCH("Alta",I30)))</formula>
    </cfRule>
    <cfRule type="containsText" dxfId="2441" priority="246" operator="containsText" text="Media">
      <formula>NOT(ISERROR(SEARCH("Media",I30)))</formula>
    </cfRule>
    <cfRule type="containsText" dxfId="2440" priority="247" operator="containsText" text="Media">
      <formula>NOT(ISERROR(SEARCH("Media",I30)))</formula>
    </cfRule>
    <cfRule type="containsText" dxfId="2439" priority="248" operator="containsText" text="Media">
      <formula>NOT(ISERROR(SEARCH("Media",I30)))</formula>
    </cfRule>
    <cfRule type="containsText" dxfId="2438" priority="249" operator="containsText" text="Muy Baja">
      <formula>NOT(ISERROR(SEARCH("Muy Baja",I30)))</formula>
    </cfRule>
    <cfRule type="containsText" dxfId="2437" priority="250" operator="containsText" text="Baja">
      <formula>NOT(ISERROR(SEARCH("Baja",I30)))</formula>
    </cfRule>
    <cfRule type="containsText" dxfId="2436" priority="251" operator="containsText" text="Muy Baja">
      <formula>NOT(ISERROR(SEARCH("Muy Baja",I30)))</formula>
    </cfRule>
    <cfRule type="containsText" dxfId="2435" priority="252" operator="containsText" text="Muy Baja">
      <formula>NOT(ISERROR(SEARCH("Muy Baja",I30)))</formula>
    </cfRule>
    <cfRule type="containsText" dxfId="2434" priority="253" operator="containsText" text="Muy Baja">
      <formula>NOT(ISERROR(SEARCH("Muy Baja",I30)))</formula>
    </cfRule>
    <cfRule type="containsText" dxfId="2433" priority="254" operator="containsText" text="Muy Baja'Tabla probabilidad'!">
      <formula>NOT(ISERROR(SEARCH("Muy Baja'Tabla probabilidad'!",I30)))</formula>
    </cfRule>
    <cfRule type="containsText" dxfId="2432" priority="255" operator="containsText" text="Muy bajo">
      <formula>NOT(ISERROR(SEARCH("Muy bajo",I30)))</formula>
    </cfRule>
    <cfRule type="containsText" dxfId="2431" priority="256" operator="containsText" text="Alta">
      <formula>NOT(ISERROR(SEARCH("Alta",I30)))</formula>
    </cfRule>
    <cfRule type="containsText" dxfId="2430" priority="257" operator="containsText" text="Media">
      <formula>NOT(ISERROR(SEARCH("Media",I30)))</formula>
    </cfRule>
    <cfRule type="containsText" dxfId="2429" priority="258" operator="containsText" text="Baja">
      <formula>NOT(ISERROR(SEARCH("Baja",I30)))</formula>
    </cfRule>
    <cfRule type="containsText" dxfId="2428" priority="259" operator="containsText" text="Muy baja">
      <formula>NOT(ISERROR(SEARCH("Muy baja",I30)))</formula>
    </cfRule>
    <cfRule type="cellIs" dxfId="2427" priority="262" operator="between">
      <formula>1</formula>
      <formula>2</formula>
    </cfRule>
    <cfRule type="cellIs" dxfId="2426" priority="263" operator="between">
      <formula>0</formula>
      <formula>2</formula>
    </cfRule>
  </conditionalFormatting>
  <conditionalFormatting sqref="I30 I35 I40">
    <cfRule type="containsText" dxfId="2425" priority="243" operator="containsText" text="Muy Alta">
      <formula>NOT(ISERROR(SEARCH("Muy Alta",I30)))</formula>
    </cfRule>
  </conditionalFormatting>
  <conditionalFormatting sqref="Y30:Y34">
    <cfRule type="containsText" dxfId="2424" priority="235" operator="containsText" text="Muy Alta">
      <formula>NOT(ISERROR(SEARCH("Muy Alta",Y30)))</formula>
    </cfRule>
    <cfRule type="containsText" dxfId="2423" priority="236" operator="containsText" text="Alta">
      <formula>NOT(ISERROR(SEARCH("Alta",Y30)))</formula>
    </cfRule>
    <cfRule type="containsText" dxfId="2422" priority="237" operator="containsText" text="Media">
      <formula>NOT(ISERROR(SEARCH("Media",Y30)))</formula>
    </cfRule>
    <cfRule type="containsText" dxfId="2421" priority="238" operator="containsText" text="Muy Baja">
      <formula>NOT(ISERROR(SEARCH("Muy Baja",Y30)))</formula>
    </cfRule>
    <cfRule type="containsText" dxfId="2420" priority="239" operator="containsText" text="Baja">
      <formula>NOT(ISERROR(SEARCH("Baja",Y30)))</formula>
    </cfRule>
    <cfRule type="containsText" dxfId="2419" priority="240" operator="containsText" text="Muy Baja">
      <formula>NOT(ISERROR(SEARCH("Muy Baja",Y30)))</formula>
    </cfRule>
  </conditionalFormatting>
  <conditionalFormatting sqref="AC30:AC34">
    <cfRule type="containsText" dxfId="2418" priority="230" operator="containsText" text="Catastrófico">
      <formula>NOT(ISERROR(SEARCH("Catastrófico",AC30)))</formula>
    </cfRule>
    <cfRule type="containsText" dxfId="2417" priority="231" operator="containsText" text="Mayor">
      <formula>NOT(ISERROR(SEARCH("Mayor",AC30)))</formula>
    </cfRule>
    <cfRule type="containsText" dxfId="2416" priority="232" operator="containsText" text="Moderado">
      <formula>NOT(ISERROR(SEARCH("Moderado",AC30)))</formula>
    </cfRule>
    <cfRule type="containsText" dxfId="2415" priority="233" operator="containsText" text="Menor">
      <formula>NOT(ISERROR(SEARCH("Menor",AC30)))</formula>
    </cfRule>
    <cfRule type="containsText" dxfId="2414" priority="234" operator="containsText" text="Leve">
      <formula>NOT(ISERROR(SEARCH("Leve",AC30)))</formula>
    </cfRule>
  </conditionalFormatting>
  <conditionalFormatting sqref="AG30">
    <cfRule type="containsText" dxfId="2413" priority="221" operator="containsText" text="Extremo">
      <formula>NOT(ISERROR(SEARCH("Extremo",AG30)))</formula>
    </cfRule>
    <cfRule type="containsText" dxfId="2412" priority="222" operator="containsText" text="Alto">
      <formula>NOT(ISERROR(SEARCH("Alto",AG30)))</formula>
    </cfRule>
    <cfRule type="containsText" dxfId="2411" priority="223" operator="containsText" text="Moderado">
      <formula>NOT(ISERROR(SEARCH("Moderado",AG30)))</formula>
    </cfRule>
    <cfRule type="containsText" dxfId="2410" priority="224" operator="containsText" text="Menor">
      <formula>NOT(ISERROR(SEARCH("Menor",AG30)))</formula>
    </cfRule>
    <cfRule type="containsText" dxfId="2409" priority="225" operator="containsText" text="Bajo">
      <formula>NOT(ISERROR(SEARCH("Bajo",AG30)))</formula>
    </cfRule>
    <cfRule type="containsText" dxfId="2408" priority="226" operator="containsText" text="Moderado">
      <formula>NOT(ISERROR(SEARCH("Moderado",AG30)))</formula>
    </cfRule>
    <cfRule type="containsText" dxfId="2407" priority="227" operator="containsText" text="Extremo">
      <formula>NOT(ISERROR(SEARCH("Extremo",AG30)))</formula>
    </cfRule>
    <cfRule type="containsText" dxfId="2406" priority="228" operator="containsText" text="Baja">
      <formula>NOT(ISERROR(SEARCH("Baja",AG30)))</formula>
    </cfRule>
    <cfRule type="containsText" dxfId="2405" priority="229" operator="containsText" text="Alto">
      <formula>NOT(ISERROR(SEARCH("Alto",AG30)))</formula>
    </cfRule>
  </conditionalFormatting>
  <conditionalFormatting sqref="AE30:AE34">
    <cfRule type="containsText" dxfId="2404" priority="216" operator="containsText" text="Catastrófico">
      <formula>NOT(ISERROR(SEARCH("Catastrófico",AE30)))</formula>
    </cfRule>
    <cfRule type="containsText" dxfId="2403" priority="217" operator="containsText" text="Moderado">
      <formula>NOT(ISERROR(SEARCH("Moderado",AE30)))</formula>
    </cfRule>
    <cfRule type="containsText" dxfId="2402" priority="218" operator="containsText" text="Menor">
      <formula>NOT(ISERROR(SEARCH("Menor",AE30)))</formula>
    </cfRule>
    <cfRule type="containsText" dxfId="2401" priority="219" operator="containsText" text="Leve">
      <formula>NOT(ISERROR(SEARCH("Leve",AE30)))</formula>
    </cfRule>
    <cfRule type="containsText" dxfId="2400" priority="220" operator="containsText" text="Mayor">
      <formula>NOT(ISERROR(SEARCH("Mayor",AE30)))</formula>
    </cfRule>
  </conditionalFormatting>
  <conditionalFormatting sqref="Y35:Y39">
    <cfRule type="containsText" dxfId="2399" priority="210" operator="containsText" text="Muy Alta">
      <formula>NOT(ISERROR(SEARCH("Muy Alta",Y35)))</formula>
    </cfRule>
    <cfRule type="containsText" dxfId="2398" priority="211" operator="containsText" text="Alta">
      <formula>NOT(ISERROR(SEARCH("Alta",Y35)))</formula>
    </cfRule>
    <cfRule type="containsText" dxfId="2397" priority="212" operator="containsText" text="Media">
      <formula>NOT(ISERROR(SEARCH("Media",Y35)))</formula>
    </cfRule>
    <cfRule type="containsText" dxfId="2396" priority="213" operator="containsText" text="Muy Baja">
      <formula>NOT(ISERROR(SEARCH("Muy Baja",Y35)))</formula>
    </cfRule>
    <cfRule type="containsText" dxfId="2395" priority="214" operator="containsText" text="Baja">
      <formula>NOT(ISERROR(SEARCH("Baja",Y35)))</formula>
    </cfRule>
    <cfRule type="containsText" dxfId="2394" priority="215" operator="containsText" text="Muy Baja">
      <formula>NOT(ISERROR(SEARCH("Muy Baja",Y35)))</formula>
    </cfRule>
  </conditionalFormatting>
  <conditionalFormatting sqref="AC35:AC39">
    <cfRule type="containsText" dxfId="2393" priority="205" operator="containsText" text="Catastrófico">
      <formula>NOT(ISERROR(SEARCH("Catastrófico",AC35)))</formula>
    </cfRule>
    <cfRule type="containsText" dxfId="2392" priority="206" operator="containsText" text="Mayor">
      <formula>NOT(ISERROR(SEARCH("Mayor",AC35)))</formula>
    </cfRule>
    <cfRule type="containsText" dxfId="2391" priority="207" operator="containsText" text="Moderado">
      <formula>NOT(ISERROR(SEARCH("Moderado",AC35)))</formula>
    </cfRule>
    <cfRule type="containsText" dxfId="2390" priority="208" operator="containsText" text="Menor">
      <formula>NOT(ISERROR(SEARCH("Menor",AC35)))</formula>
    </cfRule>
    <cfRule type="containsText" dxfId="2389" priority="209" operator="containsText" text="Leve">
      <formula>NOT(ISERROR(SEARCH("Leve",AC35)))</formula>
    </cfRule>
  </conditionalFormatting>
  <conditionalFormatting sqref="AG35">
    <cfRule type="containsText" dxfId="2388" priority="196" operator="containsText" text="Extremo">
      <formula>NOT(ISERROR(SEARCH("Extremo",AG35)))</formula>
    </cfRule>
    <cfRule type="containsText" dxfId="2387" priority="197" operator="containsText" text="Alto">
      <formula>NOT(ISERROR(SEARCH("Alto",AG35)))</formula>
    </cfRule>
    <cfRule type="containsText" dxfId="2386" priority="198" operator="containsText" text="Moderado">
      <formula>NOT(ISERROR(SEARCH("Moderado",AG35)))</formula>
    </cfRule>
    <cfRule type="containsText" dxfId="2385" priority="199" operator="containsText" text="Menor">
      <formula>NOT(ISERROR(SEARCH("Menor",AG35)))</formula>
    </cfRule>
    <cfRule type="containsText" dxfId="2384" priority="200" operator="containsText" text="Bajo">
      <formula>NOT(ISERROR(SEARCH("Bajo",AG35)))</formula>
    </cfRule>
    <cfRule type="containsText" dxfId="2383" priority="201" operator="containsText" text="Moderado">
      <formula>NOT(ISERROR(SEARCH("Moderado",AG35)))</formula>
    </cfRule>
    <cfRule type="containsText" dxfId="2382" priority="202" operator="containsText" text="Extremo">
      <formula>NOT(ISERROR(SEARCH("Extremo",AG35)))</formula>
    </cfRule>
    <cfRule type="containsText" dxfId="2381" priority="203" operator="containsText" text="Baja">
      <formula>NOT(ISERROR(SEARCH("Baja",AG35)))</formula>
    </cfRule>
    <cfRule type="containsText" dxfId="2380" priority="204" operator="containsText" text="Alto">
      <formula>NOT(ISERROR(SEARCH("Alto",AG35)))</formula>
    </cfRule>
  </conditionalFormatting>
  <conditionalFormatting sqref="AE35:AE39">
    <cfRule type="containsText" dxfId="2379" priority="191" operator="containsText" text="Catastrófico">
      <formula>NOT(ISERROR(SEARCH("Catastrófico",AE35)))</formula>
    </cfRule>
    <cfRule type="containsText" dxfId="2378" priority="192" operator="containsText" text="Moderado">
      <formula>NOT(ISERROR(SEARCH("Moderado",AE35)))</formula>
    </cfRule>
    <cfRule type="containsText" dxfId="2377" priority="193" operator="containsText" text="Menor">
      <formula>NOT(ISERROR(SEARCH("Menor",AE35)))</formula>
    </cfRule>
    <cfRule type="containsText" dxfId="2376" priority="194" operator="containsText" text="Leve">
      <formula>NOT(ISERROR(SEARCH("Leve",AE35)))</formula>
    </cfRule>
    <cfRule type="containsText" dxfId="2375" priority="195" operator="containsText" text="Mayor">
      <formula>NOT(ISERROR(SEARCH("Mayor",AE35)))</formula>
    </cfRule>
  </conditionalFormatting>
  <conditionalFormatting sqref="N40">
    <cfRule type="containsText" dxfId="2374" priority="186" operator="containsText" text="Extremo">
      <formula>NOT(ISERROR(SEARCH("Extremo",N40)))</formula>
    </cfRule>
    <cfRule type="containsText" dxfId="2373" priority="187" operator="containsText" text="Alto">
      <formula>NOT(ISERROR(SEARCH("Alto",N40)))</formula>
    </cfRule>
    <cfRule type="containsText" dxfId="2372" priority="188" operator="containsText" text="Bajo">
      <formula>NOT(ISERROR(SEARCH("Bajo",N40)))</formula>
    </cfRule>
    <cfRule type="containsText" dxfId="2371" priority="189" operator="containsText" text="Moderado">
      <formula>NOT(ISERROR(SEARCH("Moderado",N40)))</formula>
    </cfRule>
    <cfRule type="containsText" dxfId="2370" priority="190" operator="containsText" text="Extremo">
      <formula>NOT(ISERROR(SEARCH("Extremo",N40)))</formula>
    </cfRule>
  </conditionalFormatting>
  <conditionalFormatting sqref="Y40:Y44">
    <cfRule type="containsText" dxfId="2369" priority="180" operator="containsText" text="Muy Alta">
      <formula>NOT(ISERROR(SEARCH("Muy Alta",Y40)))</formula>
    </cfRule>
    <cfRule type="containsText" dxfId="2368" priority="181" operator="containsText" text="Alta">
      <formula>NOT(ISERROR(SEARCH("Alta",Y40)))</formula>
    </cfRule>
    <cfRule type="containsText" dxfId="2367" priority="182" operator="containsText" text="Media">
      <formula>NOT(ISERROR(SEARCH("Media",Y40)))</formula>
    </cfRule>
    <cfRule type="containsText" dxfId="2366" priority="183" operator="containsText" text="Muy Baja">
      <formula>NOT(ISERROR(SEARCH("Muy Baja",Y40)))</formula>
    </cfRule>
    <cfRule type="containsText" dxfId="2365" priority="184" operator="containsText" text="Baja">
      <formula>NOT(ISERROR(SEARCH("Baja",Y40)))</formula>
    </cfRule>
    <cfRule type="containsText" dxfId="2364" priority="185" operator="containsText" text="Muy Baja">
      <formula>NOT(ISERROR(SEARCH("Muy Baja",Y40)))</formula>
    </cfRule>
  </conditionalFormatting>
  <conditionalFormatting sqref="AC40:AC44">
    <cfRule type="containsText" dxfId="2363" priority="175" operator="containsText" text="Catastrófico">
      <formula>NOT(ISERROR(SEARCH("Catastrófico",AC40)))</formula>
    </cfRule>
    <cfRule type="containsText" dxfId="2362" priority="176" operator="containsText" text="Mayor">
      <formula>NOT(ISERROR(SEARCH("Mayor",AC40)))</formula>
    </cfRule>
    <cfRule type="containsText" dxfId="2361" priority="177" operator="containsText" text="Moderado">
      <formula>NOT(ISERROR(SEARCH("Moderado",AC40)))</formula>
    </cfRule>
    <cfRule type="containsText" dxfId="2360" priority="178" operator="containsText" text="Menor">
      <formula>NOT(ISERROR(SEARCH("Menor",AC40)))</formula>
    </cfRule>
    <cfRule type="containsText" dxfId="2359" priority="179" operator="containsText" text="Leve">
      <formula>NOT(ISERROR(SEARCH("Leve",AC40)))</formula>
    </cfRule>
  </conditionalFormatting>
  <conditionalFormatting sqref="AG40">
    <cfRule type="containsText" dxfId="2358" priority="166" operator="containsText" text="Extremo">
      <formula>NOT(ISERROR(SEARCH("Extremo",AG40)))</formula>
    </cfRule>
    <cfRule type="containsText" dxfId="2357" priority="167" operator="containsText" text="Alto">
      <formula>NOT(ISERROR(SEARCH("Alto",AG40)))</formula>
    </cfRule>
    <cfRule type="containsText" dxfId="2356" priority="168" operator="containsText" text="Moderado">
      <formula>NOT(ISERROR(SEARCH("Moderado",AG40)))</formula>
    </cfRule>
    <cfRule type="containsText" dxfId="2355" priority="169" operator="containsText" text="Menor">
      <formula>NOT(ISERROR(SEARCH("Menor",AG40)))</formula>
    </cfRule>
    <cfRule type="containsText" dxfId="2354" priority="170" operator="containsText" text="Bajo">
      <formula>NOT(ISERROR(SEARCH("Bajo",AG40)))</formula>
    </cfRule>
    <cfRule type="containsText" dxfId="2353" priority="171" operator="containsText" text="Moderado">
      <formula>NOT(ISERROR(SEARCH("Moderado",AG40)))</formula>
    </cfRule>
    <cfRule type="containsText" dxfId="2352" priority="172" operator="containsText" text="Extremo">
      <formula>NOT(ISERROR(SEARCH("Extremo",AG40)))</formula>
    </cfRule>
    <cfRule type="containsText" dxfId="2351" priority="173" operator="containsText" text="Baja">
      <formula>NOT(ISERROR(SEARCH("Baja",AG40)))</formula>
    </cfRule>
    <cfRule type="containsText" dxfId="2350" priority="174" operator="containsText" text="Alto">
      <formula>NOT(ISERROR(SEARCH("Alto",AG40)))</formula>
    </cfRule>
  </conditionalFormatting>
  <conditionalFormatting sqref="AE40:AE44">
    <cfRule type="containsText" dxfId="2349" priority="161" operator="containsText" text="Catastrófico">
      <formula>NOT(ISERROR(SEARCH("Catastrófico",AE40)))</formula>
    </cfRule>
    <cfRule type="containsText" dxfId="2348" priority="162" operator="containsText" text="Moderado">
      <formula>NOT(ISERROR(SEARCH("Moderado",AE40)))</formula>
    </cfRule>
    <cfRule type="containsText" dxfId="2347" priority="163" operator="containsText" text="Menor">
      <formula>NOT(ISERROR(SEARCH("Menor",AE40)))</formula>
    </cfRule>
    <cfRule type="containsText" dxfId="2346" priority="164" operator="containsText" text="Leve">
      <formula>NOT(ISERROR(SEARCH("Leve",AE40)))</formula>
    </cfRule>
    <cfRule type="containsText" dxfId="2345" priority="165" operator="containsText" text="Mayor">
      <formula>NOT(ISERROR(SEARCH("Mayor",AE40)))</formula>
    </cfRule>
  </conditionalFormatting>
  <conditionalFormatting sqref="N45">
    <cfRule type="containsText" dxfId="2344" priority="156" operator="containsText" text="Extremo">
      <formula>NOT(ISERROR(SEARCH("Extremo",N45)))</formula>
    </cfRule>
    <cfRule type="containsText" dxfId="2343" priority="157" operator="containsText" text="Alto">
      <formula>NOT(ISERROR(SEARCH("Alto",N45)))</formula>
    </cfRule>
    <cfRule type="containsText" dxfId="2342" priority="158" operator="containsText" text="Bajo">
      <formula>NOT(ISERROR(SEARCH("Bajo",N45)))</formula>
    </cfRule>
    <cfRule type="containsText" dxfId="2341" priority="159" operator="containsText" text="Moderado">
      <formula>NOT(ISERROR(SEARCH("Moderado",N45)))</formula>
    </cfRule>
    <cfRule type="containsText" dxfId="2340" priority="160" operator="containsText" text="Extremo">
      <formula>NOT(ISERROR(SEARCH("Extremo",N45)))</formula>
    </cfRule>
  </conditionalFormatting>
  <conditionalFormatting sqref="I45">
    <cfRule type="containsText" dxfId="2339" priority="133" operator="containsText" text="Muy Baja">
      <formula>NOT(ISERROR(SEARCH("Muy Baja",I45)))</formula>
    </cfRule>
    <cfRule type="containsText" dxfId="2338" priority="134" operator="containsText" text="Baja">
      <formula>NOT(ISERROR(SEARCH("Baja",I45)))</formula>
    </cfRule>
    <cfRule type="containsText" dxfId="2337" priority="136" operator="containsText" text="Muy Alta">
      <formula>NOT(ISERROR(SEARCH("Muy Alta",I45)))</formula>
    </cfRule>
    <cfRule type="containsText" dxfId="2336" priority="137" operator="containsText" text="Alta">
      <formula>NOT(ISERROR(SEARCH("Alta",I45)))</formula>
    </cfRule>
    <cfRule type="containsText" dxfId="2335" priority="138" operator="containsText" text="Media">
      <formula>NOT(ISERROR(SEARCH("Media",I45)))</formula>
    </cfRule>
    <cfRule type="containsText" dxfId="2334" priority="139" operator="containsText" text="Media">
      <formula>NOT(ISERROR(SEARCH("Media",I45)))</formula>
    </cfRule>
    <cfRule type="containsText" dxfId="2333" priority="140" operator="containsText" text="Media">
      <formula>NOT(ISERROR(SEARCH("Media",I45)))</formula>
    </cfRule>
    <cfRule type="containsText" dxfId="2332" priority="141" operator="containsText" text="Muy Baja">
      <formula>NOT(ISERROR(SEARCH("Muy Baja",I45)))</formula>
    </cfRule>
    <cfRule type="containsText" dxfId="2331" priority="142" operator="containsText" text="Baja">
      <formula>NOT(ISERROR(SEARCH("Baja",I45)))</formula>
    </cfRule>
    <cfRule type="containsText" dxfId="2330" priority="143" operator="containsText" text="Muy Baja">
      <formula>NOT(ISERROR(SEARCH("Muy Baja",I45)))</formula>
    </cfRule>
    <cfRule type="containsText" dxfId="2329" priority="144" operator="containsText" text="Muy Baja">
      <formula>NOT(ISERROR(SEARCH("Muy Baja",I45)))</formula>
    </cfRule>
    <cfRule type="containsText" dxfId="2328" priority="145" operator="containsText" text="Muy Baja">
      <formula>NOT(ISERROR(SEARCH("Muy Baja",I45)))</formula>
    </cfRule>
    <cfRule type="containsText" dxfId="2327" priority="146" operator="containsText" text="Muy Baja'Tabla probabilidad'!">
      <formula>NOT(ISERROR(SEARCH("Muy Baja'Tabla probabilidad'!",I45)))</formula>
    </cfRule>
    <cfRule type="containsText" dxfId="2326" priority="147" operator="containsText" text="Muy bajo">
      <formula>NOT(ISERROR(SEARCH("Muy bajo",I45)))</formula>
    </cfRule>
    <cfRule type="containsText" dxfId="2325" priority="148" operator="containsText" text="Alta">
      <formula>NOT(ISERROR(SEARCH("Alta",I45)))</formula>
    </cfRule>
    <cfRule type="containsText" dxfId="2324" priority="149" operator="containsText" text="Media">
      <formula>NOT(ISERROR(SEARCH("Media",I45)))</formula>
    </cfRule>
    <cfRule type="containsText" dxfId="2323" priority="150" operator="containsText" text="Baja">
      <formula>NOT(ISERROR(SEARCH("Baja",I45)))</formula>
    </cfRule>
    <cfRule type="containsText" dxfId="2322" priority="151" operator="containsText" text="Muy baja">
      <formula>NOT(ISERROR(SEARCH("Muy baja",I45)))</formula>
    </cfRule>
    <cfRule type="cellIs" dxfId="2321" priority="154" operator="between">
      <formula>1</formula>
      <formula>2</formula>
    </cfRule>
    <cfRule type="cellIs" dxfId="2320" priority="155" operator="between">
      <formula>0</formula>
      <formula>2</formula>
    </cfRule>
  </conditionalFormatting>
  <conditionalFormatting sqref="I45">
    <cfRule type="containsText" dxfId="2319" priority="135" operator="containsText" text="Muy Alta">
      <formula>NOT(ISERROR(SEARCH("Muy Alta",I45)))</formula>
    </cfRule>
  </conditionalFormatting>
  <conditionalFormatting sqref="Y45:Y49">
    <cfRule type="containsText" dxfId="2318" priority="127" operator="containsText" text="Muy Alta">
      <formula>NOT(ISERROR(SEARCH("Muy Alta",Y45)))</formula>
    </cfRule>
    <cfRule type="containsText" dxfId="2317" priority="128" operator="containsText" text="Alta">
      <formula>NOT(ISERROR(SEARCH("Alta",Y45)))</formula>
    </cfRule>
    <cfRule type="containsText" dxfId="2316" priority="129" operator="containsText" text="Media">
      <formula>NOT(ISERROR(SEARCH("Media",Y45)))</formula>
    </cfRule>
    <cfRule type="containsText" dxfId="2315" priority="130" operator="containsText" text="Muy Baja">
      <formula>NOT(ISERROR(SEARCH("Muy Baja",Y45)))</formula>
    </cfRule>
    <cfRule type="containsText" dxfId="2314" priority="131" operator="containsText" text="Baja">
      <formula>NOT(ISERROR(SEARCH("Baja",Y45)))</formula>
    </cfRule>
    <cfRule type="containsText" dxfId="2313" priority="132" operator="containsText" text="Muy Baja">
      <formula>NOT(ISERROR(SEARCH("Muy Baja",Y45)))</formula>
    </cfRule>
  </conditionalFormatting>
  <conditionalFormatting sqref="AC45:AC49">
    <cfRule type="containsText" dxfId="2312" priority="122" operator="containsText" text="Catastrófico">
      <formula>NOT(ISERROR(SEARCH("Catastrófico",AC45)))</formula>
    </cfRule>
    <cfRule type="containsText" dxfId="2311" priority="123" operator="containsText" text="Mayor">
      <formula>NOT(ISERROR(SEARCH("Mayor",AC45)))</formula>
    </cfRule>
    <cfRule type="containsText" dxfId="2310" priority="124" operator="containsText" text="Moderado">
      <formula>NOT(ISERROR(SEARCH("Moderado",AC45)))</formula>
    </cfRule>
    <cfRule type="containsText" dxfId="2309" priority="125" operator="containsText" text="Menor">
      <formula>NOT(ISERROR(SEARCH("Menor",AC45)))</formula>
    </cfRule>
    <cfRule type="containsText" dxfId="2308" priority="126" operator="containsText" text="Leve">
      <formula>NOT(ISERROR(SEARCH("Leve",AC45)))</formula>
    </cfRule>
  </conditionalFormatting>
  <conditionalFormatting sqref="AG45">
    <cfRule type="containsText" dxfId="2307" priority="113" operator="containsText" text="Extremo">
      <formula>NOT(ISERROR(SEARCH("Extremo",AG45)))</formula>
    </cfRule>
    <cfRule type="containsText" dxfId="2306" priority="114" operator="containsText" text="Alto">
      <formula>NOT(ISERROR(SEARCH("Alto",AG45)))</formula>
    </cfRule>
    <cfRule type="containsText" dxfId="2305" priority="115" operator="containsText" text="Moderado">
      <formula>NOT(ISERROR(SEARCH("Moderado",AG45)))</formula>
    </cfRule>
    <cfRule type="containsText" dxfId="2304" priority="116" operator="containsText" text="Menor">
      <formula>NOT(ISERROR(SEARCH("Menor",AG45)))</formula>
    </cfRule>
    <cfRule type="containsText" dxfId="2303" priority="117" operator="containsText" text="Bajo">
      <formula>NOT(ISERROR(SEARCH("Bajo",AG45)))</formula>
    </cfRule>
    <cfRule type="containsText" dxfId="2302" priority="118" operator="containsText" text="Moderado">
      <formula>NOT(ISERROR(SEARCH("Moderado",AG45)))</formula>
    </cfRule>
    <cfRule type="containsText" dxfId="2301" priority="119" operator="containsText" text="Extremo">
      <formula>NOT(ISERROR(SEARCH("Extremo",AG45)))</formula>
    </cfRule>
    <cfRule type="containsText" dxfId="2300" priority="120" operator="containsText" text="Baja">
      <formula>NOT(ISERROR(SEARCH("Baja",AG45)))</formula>
    </cfRule>
    <cfRule type="containsText" dxfId="2299" priority="121" operator="containsText" text="Alto">
      <formula>NOT(ISERROR(SEARCH("Alto",AG45)))</formula>
    </cfRule>
  </conditionalFormatting>
  <conditionalFormatting sqref="AE45:AE49">
    <cfRule type="containsText" dxfId="2298" priority="108" operator="containsText" text="Catastrófico">
      <formula>NOT(ISERROR(SEARCH("Catastrófico",AE45)))</formula>
    </cfRule>
    <cfRule type="containsText" dxfId="2297" priority="109" operator="containsText" text="Moderado">
      <formula>NOT(ISERROR(SEARCH("Moderado",AE45)))</formula>
    </cfRule>
    <cfRule type="containsText" dxfId="2296" priority="110" operator="containsText" text="Menor">
      <formula>NOT(ISERROR(SEARCH("Menor",AE45)))</formula>
    </cfRule>
    <cfRule type="containsText" dxfId="2295" priority="111" operator="containsText" text="Leve">
      <formula>NOT(ISERROR(SEARCH("Leve",AE45)))</formula>
    </cfRule>
    <cfRule type="containsText" dxfId="2294" priority="112" operator="containsText" text="Mayor">
      <formula>NOT(ISERROR(SEARCH("Mayor",AE45)))</formula>
    </cfRule>
  </conditionalFormatting>
  <conditionalFormatting sqref="N50">
    <cfRule type="containsText" dxfId="2293" priority="103" operator="containsText" text="Extremo">
      <formula>NOT(ISERROR(SEARCH("Extremo",N50)))</formula>
    </cfRule>
    <cfRule type="containsText" dxfId="2292" priority="104" operator="containsText" text="Alto">
      <formula>NOT(ISERROR(SEARCH("Alto",N50)))</formula>
    </cfRule>
    <cfRule type="containsText" dxfId="2291" priority="105" operator="containsText" text="Bajo">
      <formula>NOT(ISERROR(SEARCH("Bajo",N50)))</formula>
    </cfRule>
    <cfRule type="containsText" dxfId="2290" priority="106" operator="containsText" text="Moderado">
      <formula>NOT(ISERROR(SEARCH("Moderado",N50)))</formula>
    </cfRule>
    <cfRule type="containsText" dxfId="2289" priority="107" operator="containsText" text="Extremo">
      <formula>NOT(ISERROR(SEARCH("Extremo",N50)))</formula>
    </cfRule>
  </conditionalFormatting>
  <conditionalFormatting sqref="I50">
    <cfRule type="containsText" dxfId="2288" priority="80" operator="containsText" text="Muy Baja">
      <formula>NOT(ISERROR(SEARCH("Muy Baja",I50)))</formula>
    </cfRule>
    <cfRule type="containsText" dxfId="2287" priority="81" operator="containsText" text="Baja">
      <formula>NOT(ISERROR(SEARCH("Baja",I50)))</formula>
    </cfRule>
    <cfRule type="containsText" dxfId="2286" priority="83" operator="containsText" text="Muy Alta">
      <formula>NOT(ISERROR(SEARCH("Muy Alta",I50)))</formula>
    </cfRule>
    <cfRule type="containsText" dxfId="2285" priority="84" operator="containsText" text="Alta">
      <formula>NOT(ISERROR(SEARCH("Alta",I50)))</formula>
    </cfRule>
    <cfRule type="containsText" dxfId="2284" priority="85" operator="containsText" text="Media">
      <formula>NOT(ISERROR(SEARCH("Media",I50)))</formula>
    </cfRule>
    <cfRule type="containsText" dxfId="2283" priority="86" operator="containsText" text="Media">
      <formula>NOT(ISERROR(SEARCH("Media",I50)))</formula>
    </cfRule>
    <cfRule type="containsText" dxfId="2282" priority="87" operator="containsText" text="Media">
      <formula>NOT(ISERROR(SEARCH("Media",I50)))</formula>
    </cfRule>
    <cfRule type="containsText" dxfId="2281" priority="88" operator="containsText" text="Muy Baja">
      <formula>NOT(ISERROR(SEARCH("Muy Baja",I50)))</formula>
    </cfRule>
    <cfRule type="containsText" dxfId="2280" priority="89" operator="containsText" text="Baja">
      <formula>NOT(ISERROR(SEARCH("Baja",I50)))</formula>
    </cfRule>
    <cfRule type="containsText" dxfId="2279" priority="90" operator="containsText" text="Muy Baja">
      <formula>NOT(ISERROR(SEARCH("Muy Baja",I50)))</formula>
    </cfRule>
    <cfRule type="containsText" dxfId="2278" priority="91" operator="containsText" text="Muy Baja">
      <formula>NOT(ISERROR(SEARCH("Muy Baja",I50)))</formula>
    </cfRule>
    <cfRule type="containsText" dxfId="2277" priority="92" operator="containsText" text="Muy Baja">
      <formula>NOT(ISERROR(SEARCH("Muy Baja",I50)))</formula>
    </cfRule>
    <cfRule type="containsText" dxfId="2276" priority="93" operator="containsText" text="Muy Baja'Tabla probabilidad'!">
      <formula>NOT(ISERROR(SEARCH("Muy Baja'Tabla probabilidad'!",I50)))</formula>
    </cfRule>
    <cfRule type="containsText" dxfId="2275" priority="94" operator="containsText" text="Muy bajo">
      <formula>NOT(ISERROR(SEARCH("Muy bajo",I50)))</formula>
    </cfRule>
    <cfRule type="containsText" dxfId="2274" priority="95" operator="containsText" text="Alta">
      <formula>NOT(ISERROR(SEARCH("Alta",I50)))</formula>
    </cfRule>
    <cfRule type="containsText" dxfId="2273" priority="96" operator="containsText" text="Media">
      <formula>NOT(ISERROR(SEARCH("Media",I50)))</formula>
    </cfRule>
    <cfRule type="containsText" dxfId="2272" priority="97" operator="containsText" text="Baja">
      <formula>NOT(ISERROR(SEARCH("Baja",I50)))</formula>
    </cfRule>
    <cfRule type="containsText" dxfId="2271" priority="98" operator="containsText" text="Muy baja">
      <formula>NOT(ISERROR(SEARCH("Muy baja",I50)))</formula>
    </cfRule>
    <cfRule type="cellIs" dxfId="2270" priority="101" operator="between">
      <formula>1</formula>
      <formula>2</formula>
    </cfRule>
    <cfRule type="cellIs" dxfId="2269" priority="102" operator="between">
      <formula>0</formula>
      <formula>2</formula>
    </cfRule>
  </conditionalFormatting>
  <conditionalFormatting sqref="I50">
    <cfRule type="containsText" dxfId="2268" priority="82" operator="containsText" text="Muy Alta">
      <formula>NOT(ISERROR(SEARCH("Muy Alta",I50)))</formula>
    </cfRule>
  </conditionalFormatting>
  <conditionalFormatting sqref="Y50:Y54">
    <cfRule type="containsText" dxfId="2267" priority="74" operator="containsText" text="Muy Alta">
      <formula>NOT(ISERROR(SEARCH("Muy Alta",Y50)))</formula>
    </cfRule>
    <cfRule type="containsText" dxfId="2266" priority="75" operator="containsText" text="Alta">
      <formula>NOT(ISERROR(SEARCH("Alta",Y50)))</formula>
    </cfRule>
    <cfRule type="containsText" dxfId="2265" priority="76" operator="containsText" text="Media">
      <formula>NOT(ISERROR(SEARCH("Media",Y50)))</formula>
    </cfRule>
    <cfRule type="containsText" dxfId="2264" priority="77" operator="containsText" text="Muy Baja">
      <formula>NOT(ISERROR(SEARCH("Muy Baja",Y50)))</formula>
    </cfRule>
    <cfRule type="containsText" dxfId="2263" priority="78" operator="containsText" text="Baja">
      <formula>NOT(ISERROR(SEARCH("Baja",Y50)))</formula>
    </cfRule>
    <cfRule type="containsText" dxfId="2262" priority="79" operator="containsText" text="Muy Baja">
      <formula>NOT(ISERROR(SEARCH("Muy Baja",Y50)))</formula>
    </cfRule>
  </conditionalFormatting>
  <conditionalFormatting sqref="AC50:AC54">
    <cfRule type="containsText" dxfId="2261" priority="69" operator="containsText" text="Catastrófico">
      <formula>NOT(ISERROR(SEARCH("Catastrófico",AC50)))</formula>
    </cfRule>
    <cfRule type="containsText" dxfId="2260" priority="70" operator="containsText" text="Mayor">
      <formula>NOT(ISERROR(SEARCH("Mayor",AC50)))</formula>
    </cfRule>
    <cfRule type="containsText" dxfId="2259" priority="71" operator="containsText" text="Moderado">
      <formula>NOT(ISERROR(SEARCH("Moderado",AC50)))</formula>
    </cfRule>
    <cfRule type="containsText" dxfId="2258" priority="72" operator="containsText" text="Menor">
      <formula>NOT(ISERROR(SEARCH("Menor",AC50)))</formula>
    </cfRule>
    <cfRule type="containsText" dxfId="2257" priority="73" operator="containsText" text="Leve">
      <formula>NOT(ISERROR(SEARCH("Leve",AC50)))</formula>
    </cfRule>
  </conditionalFormatting>
  <conditionalFormatting sqref="AG50">
    <cfRule type="containsText" dxfId="2256" priority="60" operator="containsText" text="Extremo">
      <formula>NOT(ISERROR(SEARCH("Extremo",AG50)))</formula>
    </cfRule>
    <cfRule type="containsText" dxfId="2255" priority="61" operator="containsText" text="Alto">
      <formula>NOT(ISERROR(SEARCH("Alto",AG50)))</formula>
    </cfRule>
    <cfRule type="containsText" dxfId="2254" priority="62" operator="containsText" text="Moderado">
      <formula>NOT(ISERROR(SEARCH("Moderado",AG50)))</formula>
    </cfRule>
    <cfRule type="containsText" dxfId="2253" priority="63" operator="containsText" text="Menor">
      <formula>NOT(ISERROR(SEARCH("Menor",AG50)))</formula>
    </cfRule>
    <cfRule type="containsText" dxfId="2252" priority="64" operator="containsText" text="Bajo">
      <formula>NOT(ISERROR(SEARCH("Bajo",AG50)))</formula>
    </cfRule>
    <cfRule type="containsText" dxfId="2251" priority="65" operator="containsText" text="Moderado">
      <formula>NOT(ISERROR(SEARCH("Moderado",AG50)))</formula>
    </cfRule>
    <cfRule type="containsText" dxfId="2250" priority="66" operator="containsText" text="Extremo">
      <formula>NOT(ISERROR(SEARCH("Extremo",AG50)))</formula>
    </cfRule>
    <cfRule type="containsText" dxfId="2249" priority="67" operator="containsText" text="Baja">
      <formula>NOT(ISERROR(SEARCH("Baja",AG50)))</formula>
    </cfRule>
    <cfRule type="containsText" dxfId="2248" priority="68" operator="containsText" text="Alto">
      <formula>NOT(ISERROR(SEARCH("Alto",AG50)))</formula>
    </cfRule>
  </conditionalFormatting>
  <conditionalFormatting sqref="AE50:AE54">
    <cfRule type="containsText" dxfId="2247" priority="55" operator="containsText" text="Catastrófico">
      <formula>NOT(ISERROR(SEARCH("Catastrófico",AE50)))</formula>
    </cfRule>
    <cfRule type="containsText" dxfId="2246" priority="56" operator="containsText" text="Moderado">
      <formula>NOT(ISERROR(SEARCH("Moderado",AE50)))</formula>
    </cfRule>
    <cfRule type="containsText" dxfId="2245" priority="57" operator="containsText" text="Menor">
      <formula>NOT(ISERROR(SEARCH("Menor",AE50)))</formula>
    </cfRule>
    <cfRule type="containsText" dxfId="2244" priority="58" operator="containsText" text="Leve">
      <formula>NOT(ISERROR(SEARCH("Leve",AE50)))</formula>
    </cfRule>
    <cfRule type="containsText" dxfId="2243" priority="59" operator="containsText" text="Mayor">
      <formula>NOT(ISERROR(SEARCH("Mayor",AE50)))</formula>
    </cfRule>
  </conditionalFormatting>
  <conditionalFormatting sqref="N55">
    <cfRule type="containsText" dxfId="2242" priority="50" operator="containsText" text="Extremo">
      <formula>NOT(ISERROR(SEARCH("Extremo",N55)))</formula>
    </cfRule>
    <cfRule type="containsText" dxfId="2241" priority="51" operator="containsText" text="Alto">
      <formula>NOT(ISERROR(SEARCH("Alto",N55)))</formula>
    </cfRule>
    <cfRule type="containsText" dxfId="2240" priority="52" operator="containsText" text="Bajo">
      <formula>NOT(ISERROR(SEARCH("Bajo",N55)))</formula>
    </cfRule>
    <cfRule type="containsText" dxfId="2239" priority="53" operator="containsText" text="Moderado">
      <formula>NOT(ISERROR(SEARCH("Moderado",N55)))</formula>
    </cfRule>
    <cfRule type="containsText" dxfId="2238" priority="54" operator="containsText" text="Extremo">
      <formula>NOT(ISERROR(SEARCH("Extremo",N55)))</formula>
    </cfRule>
  </conditionalFormatting>
  <conditionalFormatting sqref="I55">
    <cfRule type="containsText" dxfId="2237" priority="27" operator="containsText" text="Muy Baja">
      <formula>NOT(ISERROR(SEARCH("Muy Baja",I55)))</formula>
    </cfRule>
    <cfRule type="containsText" dxfId="2236" priority="28" operator="containsText" text="Baja">
      <formula>NOT(ISERROR(SEARCH("Baja",I55)))</formula>
    </cfRule>
    <cfRule type="containsText" dxfId="2235" priority="30" operator="containsText" text="Muy Alta">
      <formula>NOT(ISERROR(SEARCH("Muy Alta",I55)))</formula>
    </cfRule>
    <cfRule type="containsText" dxfId="2234" priority="31" operator="containsText" text="Alta">
      <formula>NOT(ISERROR(SEARCH("Alta",I55)))</formula>
    </cfRule>
    <cfRule type="containsText" dxfId="2233" priority="32" operator="containsText" text="Media">
      <formula>NOT(ISERROR(SEARCH("Media",I55)))</formula>
    </cfRule>
    <cfRule type="containsText" dxfId="2232" priority="33" operator="containsText" text="Media">
      <formula>NOT(ISERROR(SEARCH("Media",I55)))</formula>
    </cfRule>
    <cfRule type="containsText" dxfId="2231" priority="34" operator="containsText" text="Media">
      <formula>NOT(ISERROR(SEARCH("Media",I55)))</formula>
    </cfRule>
    <cfRule type="containsText" dxfId="2230" priority="35" operator="containsText" text="Muy Baja">
      <formula>NOT(ISERROR(SEARCH("Muy Baja",I55)))</formula>
    </cfRule>
    <cfRule type="containsText" dxfId="2229" priority="36" operator="containsText" text="Baja">
      <formula>NOT(ISERROR(SEARCH("Baja",I55)))</formula>
    </cfRule>
    <cfRule type="containsText" dxfId="2228" priority="37" operator="containsText" text="Muy Baja">
      <formula>NOT(ISERROR(SEARCH("Muy Baja",I55)))</formula>
    </cfRule>
    <cfRule type="containsText" dxfId="2227" priority="38" operator="containsText" text="Muy Baja">
      <formula>NOT(ISERROR(SEARCH("Muy Baja",I55)))</formula>
    </cfRule>
    <cfRule type="containsText" dxfId="2226" priority="39" operator="containsText" text="Muy Baja">
      <formula>NOT(ISERROR(SEARCH("Muy Baja",I55)))</formula>
    </cfRule>
    <cfRule type="containsText" dxfId="2225" priority="40" operator="containsText" text="Muy Baja'Tabla probabilidad'!">
      <formula>NOT(ISERROR(SEARCH("Muy Baja'Tabla probabilidad'!",I55)))</formula>
    </cfRule>
    <cfRule type="containsText" dxfId="2224" priority="41" operator="containsText" text="Muy bajo">
      <formula>NOT(ISERROR(SEARCH("Muy bajo",I55)))</formula>
    </cfRule>
    <cfRule type="containsText" dxfId="2223" priority="42" operator="containsText" text="Alta">
      <formula>NOT(ISERROR(SEARCH("Alta",I55)))</formula>
    </cfRule>
    <cfRule type="containsText" dxfId="2222" priority="43" operator="containsText" text="Media">
      <formula>NOT(ISERROR(SEARCH("Media",I55)))</formula>
    </cfRule>
    <cfRule type="containsText" dxfId="2221" priority="44" operator="containsText" text="Baja">
      <formula>NOT(ISERROR(SEARCH("Baja",I55)))</formula>
    </cfRule>
    <cfRule type="containsText" dxfId="2220" priority="45" operator="containsText" text="Muy baja">
      <formula>NOT(ISERROR(SEARCH("Muy baja",I55)))</formula>
    </cfRule>
    <cfRule type="cellIs" dxfId="2219" priority="48" operator="between">
      <formula>1</formula>
      <formula>2</formula>
    </cfRule>
    <cfRule type="cellIs" dxfId="2218" priority="49" operator="between">
      <formula>0</formula>
      <formula>2</formula>
    </cfRule>
  </conditionalFormatting>
  <conditionalFormatting sqref="I55">
    <cfRule type="containsText" dxfId="2217" priority="29" operator="containsText" text="Muy Alta">
      <formula>NOT(ISERROR(SEARCH("Muy Alta",I55)))</formula>
    </cfRule>
  </conditionalFormatting>
  <conditionalFormatting sqref="Y55:Y59">
    <cfRule type="containsText" dxfId="2216" priority="21" operator="containsText" text="Muy Alta">
      <formula>NOT(ISERROR(SEARCH("Muy Alta",Y55)))</formula>
    </cfRule>
    <cfRule type="containsText" dxfId="2215" priority="22" operator="containsText" text="Alta">
      <formula>NOT(ISERROR(SEARCH("Alta",Y55)))</formula>
    </cfRule>
    <cfRule type="containsText" dxfId="2214" priority="23" operator="containsText" text="Media">
      <formula>NOT(ISERROR(SEARCH("Media",Y55)))</formula>
    </cfRule>
    <cfRule type="containsText" dxfId="2213" priority="24" operator="containsText" text="Muy Baja">
      <formula>NOT(ISERROR(SEARCH("Muy Baja",Y55)))</formula>
    </cfRule>
    <cfRule type="containsText" dxfId="2212" priority="25" operator="containsText" text="Baja">
      <formula>NOT(ISERROR(SEARCH("Baja",Y55)))</formula>
    </cfRule>
    <cfRule type="containsText" dxfId="2211" priority="26" operator="containsText" text="Muy Baja">
      <formula>NOT(ISERROR(SEARCH("Muy Baja",Y55)))</formula>
    </cfRule>
  </conditionalFormatting>
  <conditionalFormatting sqref="AC55:AC59">
    <cfRule type="containsText" dxfId="2210" priority="16" operator="containsText" text="Catastrófico">
      <formula>NOT(ISERROR(SEARCH("Catastrófico",AC55)))</formula>
    </cfRule>
    <cfRule type="containsText" dxfId="2209" priority="17" operator="containsText" text="Mayor">
      <formula>NOT(ISERROR(SEARCH("Mayor",AC55)))</formula>
    </cfRule>
    <cfRule type="containsText" dxfId="2208" priority="18" operator="containsText" text="Moderado">
      <formula>NOT(ISERROR(SEARCH("Moderado",AC55)))</formula>
    </cfRule>
    <cfRule type="containsText" dxfId="2207" priority="19" operator="containsText" text="Menor">
      <formula>NOT(ISERROR(SEARCH("Menor",AC55)))</formula>
    </cfRule>
    <cfRule type="containsText" dxfId="2206" priority="20" operator="containsText" text="Leve">
      <formula>NOT(ISERROR(SEARCH("Leve",AC55)))</formula>
    </cfRule>
  </conditionalFormatting>
  <conditionalFormatting sqref="AG55">
    <cfRule type="containsText" dxfId="2205" priority="7" operator="containsText" text="Extremo">
      <formula>NOT(ISERROR(SEARCH("Extremo",AG55)))</formula>
    </cfRule>
    <cfRule type="containsText" dxfId="2204" priority="8" operator="containsText" text="Alto">
      <formula>NOT(ISERROR(SEARCH("Alto",AG55)))</formula>
    </cfRule>
    <cfRule type="containsText" dxfId="2203" priority="9" operator="containsText" text="Moderado">
      <formula>NOT(ISERROR(SEARCH("Moderado",AG55)))</formula>
    </cfRule>
    <cfRule type="containsText" dxfId="2202" priority="10" operator="containsText" text="Menor">
      <formula>NOT(ISERROR(SEARCH("Menor",AG55)))</formula>
    </cfRule>
    <cfRule type="containsText" dxfId="2201" priority="11" operator="containsText" text="Bajo">
      <formula>NOT(ISERROR(SEARCH("Bajo",AG55)))</formula>
    </cfRule>
    <cfRule type="containsText" dxfId="2200" priority="12" operator="containsText" text="Moderado">
      <formula>NOT(ISERROR(SEARCH("Moderado",AG55)))</formula>
    </cfRule>
    <cfRule type="containsText" dxfId="2199" priority="13" operator="containsText" text="Extremo">
      <formula>NOT(ISERROR(SEARCH("Extremo",AG55)))</formula>
    </cfRule>
    <cfRule type="containsText" dxfId="2198" priority="14" operator="containsText" text="Baja">
      <formula>NOT(ISERROR(SEARCH("Baja",AG55)))</formula>
    </cfRule>
    <cfRule type="containsText" dxfId="2197" priority="15" operator="containsText" text="Alto">
      <formula>NOT(ISERROR(SEARCH("Alto",AG55)))</formula>
    </cfRule>
  </conditionalFormatting>
  <conditionalFormatting sqref="AE55:AE59">
    <cfRule type="containsText" dxfId="2196" priority="2" operator="containsText" text="Catastrófico">
      <formula>NOT(ISERROR(SEARCH("Catastrófico",AE55)))</formula>
    </cfRule>
    <cfRule type="containsText" dxfId="2195" priority="3" operator="containsText" text="Moderado">
      <formula>NOT(ISERROR(SEARCH("Moderado",AE55)))</formula>
    </cfRule>
    <cfRule type="containsText" dxfId="2194" priority="4" operator="containsText" text="Menor">
      <formula>NOT(ISERROR(SEARCH("Menor",AE55)))</formula>
    </cfRule>
    <cfRule type="containsText" dxfId="2193" priority="5" operator="containsText" text="Leve">
      <formula>NOT(ISERROR(SEARCH("Leve",AE55)))</formula>
    </cfRule>
    <cfRule type="containsText" dxfId="2192" priority="6" operator="containsText" text="Mayor">
      <formula>NOT(ISERROR(SEARCH("Mayor",AE55)))</formula>
    </cfRule>
  </conditionalFormatting>
  <dataValidations count="1">
    <dataValidation allowBlank="1" showInputMessage="1" showErrorMessage="1" prompt="Enunciar cuál es el control" sqref="P13 P10:P11 P15:P18 P20:P23" xr:uid="{00000000-0002-0000-0C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33" operator="containsText" id="{BC952D61-5C6F-4A36-BA39-3C39E3EB2841}">
            <xm:f>NOT(ISERROR(SEARCH('\Users\ymarting\Documents\2021\Mejoramiento SIGCMA\[Matriz de Riesgos SIGCMA 5x5 Mejoramiento SIGCMA.xlsx]Tabla probabilidad'!#REF!,I10)))</xm:f>
            <xm:f>'\Users\ymarting\Documents\2021\Mejoramiento SIGCMA\[Matriz de Riesgos SIGCMA 5x5 Mejoramiento SIGCMA.xlsx]Tabla probabilidad'!#REF!</xm:f>
            <x14:dxf>
              <font>
                <color rgb="FF006100"/>
              </font>
              <fill>
                <patternFill>
                  <bgColor rgb="FFC6EFCE"/>
                </patternFill>
              </fill>
            </x14:dxf>
          </x14:cfRule>
          <x14:cfRule type="containsText" priority="434" operator="containsText" id="{13329197-DD0B-4082-8BD5-BC4186FA674B}">
            <xm:f>NOT(ISERROR(SEARCH('\Users\ymarting\Documents\2021\Mejoramiento SIGCMA\[Matriz de Riesgos SIGCMA 5x5 Mejoramiento SIGCMA.xlsx]Tabla probabilidad'!#REF!,I10)))</xm:f>
            <xm:f>'\Users\ymarting\Documents\2021\Mejoramiento SIGCMA\[Matriz de Riesgos SIGCMA 5x5 Mejoramiento SIGCMA.xlsx]Tabla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363" operator="containsText" id="{D4E3B734-720D-422E-9861-6117E6404E81}">
            <xm:f>NOT(ISERROR(SEARCH('\Users\ymarting\Documents\2021\Mejoramiento SIGCMA\[Matriz de Riesgos SIGCMA 5x5 Mejoramiento SIGCMA.xlsx]Tabla probabilidad'!#REF!,I15)))</xm:f>
            <xm:f>'\Users\ymarting\Documents\2021\Mejoramiento SIGCMA\[Matriz de Riesgos SIGCMA 5x5 Mejoramiento SIGCMA.xlsx]Tabla probabilidad'!#REF!</xm:f>
            <x14:dxf>
              <font>
                <color rgb="FF006100"/>
              </font>
              <fill>
                <patternFill>
                  <bgColor rgb="FFC6EFCE"/>
                </patternFill>
              </fill>
            </x14:dxf>
          </x14:cfRule>
          <x14:cfRule type="containsText" priority="364" operator="containsText" id="{FADA7E45-91E8-4A47-A0A2-0D99C9B6B009}">
            <xm:f>NOT(ISERROR(SEARCH('\Users\ymarting\Documents\2021\Mejoramiento SIGCMA\[Matriz de Riesgos SIGCMA 5x5 Mejoramiento SIGCMA.xlsx]Tabla probabilidad'!#REF!,I15)))</xm:f>
            <xm:f>'\Users\ymarting\Documents\2021\Mejoramiento SIGCMA\[Matriz de Riesgos SIGCMA 5x5 Mejoramiento SIGCMA.xlsx]Tabla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260" operator="containsText" id="{2921E160-1B43-4B44-B102-E400EF7DA7F6}">
            <xm:f>NOT(ISERROR(SEARCH('\Users\ymarting\Documents\2021\Mejoramiento SIGCMA\[Matriz de Riesgos SIGCMA 5x5 Mejoramiento SIGCMA.xlsx]Tabla probabilidad'!#REF!,I30)))</xm:f>
            <xm:f>'\Users\ymarting\Documents\2021\Mejoramiento SIGCMA\[Matriz de Riesgos SIGCMA 5x5 Mejoramiento SIGCMA.xlsx]Tabla probabilidad'!#REF!</xm:f>
            <x14:dxf>
              <font>
                <color rgb="FF006100"/>
              </font>
              <fill>
                <patternFill>
                  <bgColor rgb="FFC6EFCE"/>
                </patternFill>
              </fill>
            </x14:dxf>
          </x14:cfRule>
          <x14:cfRule type="containsText" priority="261" operator="containsText" id="{35EEF295-6A8E-4744-9DB6-3424BB2C449E}">
            <xm:f>NOT(ISERROR(SEARCH('\Users\ymarting\Documents\2021\Mejoramiento SIGCMA\[Matriz de Riesgos SIGCMA 5x5 Mejoramiento SIGCMA.xlsx]Tabla probabilidad'!#REF!,I30)))</xm:f>
            <xm:f>'\Users\ymarting\Documents\2021\Mejoramiento SIGCMA\[Matriz de Riesgos SIGCMA 5x5 Mejoramiento SIGCMA.xlsx]Tabla probabilidad'!#REF!</xm:f>
            <x14:dxf>
              <font>
                <color rgb="FF9C0006"/>
              </font>
              <fill>
                <patternFill>
                  <bgColor rgb="FFFFC7CE"/>
                </patternFill>
              </fill>
            </x14:dxf>
          </x14:cfRule>
          <xm:sqref>I30 I35 I40</xm:sqref>
        </x14:conditionalFormatting>
        <x14:conditionalFormatting xmlns:xm="http://schemas.microsoft.com/office/excel/2006/main">
          <x14:cfRule type="containsText" priority="152" operator="containsText" id="{99F8BB9E-2288-467E-96B2-923E082F6ED6}">
            <xm:f>NOT(ISERROR(SEARCH('\Users\ymarting\Documents\2021\Mejoramiento SIGCMA\[Matriz de Riesgos SIGCMA 5x5 Mejoramiento SIGCMA.xlsx]Tabla probabilidad'!#REF!,I45)))</xm:f>
            <xm:f>'\Users\ymarting\Documents\2021\Mejoramiento SIGCMA\[Matriz de Riesgos SIGCMA 5x5 Mejoramiento SIGCMA.xlsx]Tabla probabilidad'!#REF!</xm:f>
            <x14:dxf>
              <font>
                <color rgb="FF006100"/>
              </font>
              <fill>
                <patternFill>
                  <bgColor rgb="FFC6EFCE"/>
                </patternFill>
              </fill>
            </x14:dxf>
          </x14:cfRule>
          <x14:cfRule type="containsText" priority="153" operator="containsText" id="{D6F688FE-C0EB-45ED-9D19-0E6542F9EAE4}">
            <xm:f>NOT(ISERROR(SEARCH('\Users\ymarting\Documents\2021\Mejoramiento SIGCMA\[Matriz de Riesgos SIGCMA 5x5 Mejoramiento SIGCMA.xlsx]Tabla probabilidad'!#REF!,I45)))</xm:f>
            <xm:f>'\Users\ymarting\Documents\2021\Mejoramiento SIGCMA\[Matriz de Riesgos SIGCMA 5x5 Mejoramiento SIGCMA.xlsx]Tabla probabilidad'!#REF!</xm:f>
            <x14:dxf>
              <font>
                <color rgb="FF9C0006"/>
              </font>
              <fill>
                <patternFill>
                  <bgColor rgb="FFFFC7CE"/>
                </patternFill>
              </fill>
            </x14:dxf>
          </x14:cfRule>
          <xm:sqref>I45</xm:sqref>
        </x14:conditionalFormatting>
        <x14:conditionalFormatting xmlns:xm="http://schemas.microsoft.com/office/excel/2006/main">
          <x14:cfRule type="containsText" priority="99" operator="containsText" id="{0CCF010D-E1D1-4EDE-A383-D66937F7BABC}">
            <xm:f>NOT(ISERROR(SEARCH('\Users\ymarting\Documents\2021\Mejoramiento SIGCMA\[Matriz de Riesgos SIGCMA 5x5 Mejoramiento SIGCMA.xlsx]Tabla probabilidad'!#REF!,I50)))</xm:f>
            <xm:f>'\Users\ymarting\Documents\2021\Mejoramiento SIGCMA\[Matriz de Riesgos SIGCMA 5x5 Mejoramiento SIGCMA.xlsx]Tabla probabilidad'!#REF!</xm:f>
            <x14:dxf>
              <font>
                <color rgb="FF006100"/>
              </font>
              <fill>
                <patternFill>
                  <bgColor rgb="FFC6EFCE"/>
                </patternFill>
              </fill>
            </x14:dxf>
          </x14:cfRule>
          <x14:cfRule type="containsText" priority="100" operator="containsText" id="{9BA159ED-AF4A-49CB-8588-3CB891F0D83C}">
            <xm:f>NOT(ISERROR(SEARCH('\Users\ymarting\Documents\2021\Mejoramiento SIGCMA\[Matriz de Riesgos SIGCMA 5x5 Mejoramiento SIGCMA.xlsx]Tabla probabilidad'!#REF!,I50)))</xm:f>
            <xm:f>'\Users\ymarting\Documents\2021\Mejoramiento SIGCMA\[Matriz de Riesgos SIGCMA 5x5 Mejoramiento SIGCMA.xlsx]Tabla probabilidad'!#REF!</xm:f>
            <x14:dxf>
              <font>
                <color rgb="FF9C0006"/>
              </font>
              <fill>
                <patternFill>
                  <bgColor rgb="FFFFC7CE"/>
                </patternFill>
              </fill>
            </x14:dxf>
          </x14:cfRule>
          <xm:sqref>I50</xm:sqref>
        </x14:conditionalFormatting>
        <x14:conditionalFormatting xmlns:xm="http://schemas.microsoft.com/office/excel/2006/main">
          <x14:cfRule type="containsText" priority="46" operator="containsText" id="{2CFBE24F-4C8B-44A9-83DE-90BBC8220B3B}">
            <xm:f>NOT(ISERROR(SEARCH('\Users\ymarting\Documents\2021\Mejoramiento SIGCMA\[Matriz de Riesgos SIGCMA 5x5 Mejoramiento SIGCMA.xlsx]Tabla probabilidad'!#REF!,I55)))</xm:f>
            <xm:f>'\Users\ymarting\Documents\2021\Mejoramiento SIGCMA\[Matriz de Riesgos SIGCMA 5x5 Mejoramiento SIGCMA.xlsx]Tabla probabilidad'!#REF!</xm:f>
            <x14:dxf>
              <font>
                <color rgb="FF006100"/>
              </font>
              <fill>
                <patternFill>
                  <bgColor rgb="FFC6EFCE"/>
                </patternFill>
              </fill>
            </x14:dxf>
          </x14:cfRule>
          <x14:cfRule type="containsText" priority="47" operator="containsText" id="{51A9CFFB-EA24-4707-B7AA-F4489FD1E351}">
            <xm:f>NOT(ISERROR(SEARCH('\Users\ymarting\Documents\2021\Mejoramiento SIGCMA\[Matriz de Riesgos SIGCMA 5x5 Mejoramiento SIGCMA.xlsx]Tabla probabilidad'!#REF!,I55)))</xm:f>
            <xm:f>'\Users\ymarting\Documents\2021\Mejoramiento SIGCMA\[Matriz de Riesgos SIGCMA 5x5 Mejoramiento SIGCMA.xlsx]Tabla probabilidad'!#REF!</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1000000}">
          <x14:formula1>
            <xm:f>'C:\Users\pcram\OneDrive - Consejo Superior de la Judicatura\Centro de Servicio\SIGCMA\Riesgos\2021\Mejoramiento SIGCMA\[Matriz de Riesgos SIGCMA 5x5 Mejoramiento SIGCMA.xlsx]LISTA'!#REF!</xm:f>
          </x14:formula1>
          <xm:sqref>C10:C59</xm:sqref>
        </x14:dataValidation>
        <x14:dataValidation type="list" allowBlank="1" showInputMessage="1" showErrorMessage="1" xr:uid="{00000000-0002-0000-0C00-000002000000}">
          <x14:formula1>
            <xm:f>'C:\Users\pcram\OneDrive - Consejo Superior de la Judicatura\Centro de Servicio\SIGCMA\Riesgos\2021\Mejoramiento SIGCMA\[Matriz de Riesgos SIGCMA 5x5 Mejoramiento SIGCMA.xlsx]LISTA'!#REF!</xm:f>
          </x14:formula1>
          <xm:sqref>K10:K59 AN10 AN15 AN20 AN25 AN30 AN35 AN40 AN45 AN50 AN55 AH10 AH15 AH20 AH25 AH30 AH35 AH40 AH45 AH50 AH55 R10:S59 U10:W59 G10:G59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249977111117893"/>
  </sheetPr>
  <dimension ref="A1:KL59"/>
  <sheetViews>
    <sheetView topLeftCell="A16" zoomScale="60" zoomScaleNormal="60" workbookViewId="0">
      <selection activeCell="C30" sqref="C30:C34"/>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25" customWidth="1"/>
    <col min="36" max="36" width="15" customWidth="1"/>
    <col min="37" max="37" width="16.140625" customWidth="1"/>
    <col min="38" max="38" width="17.85546875" bestFit="1" customWidth="1"/>
    <col min="39" max="39" width="12" bestFit="1" customWidth="1"/>
    <col min="41" max="298" width="11.42578125" style="15"/>
    <col min="299" max="16384" width="11.42578125" style="16"/>
  </cols>
  <sheetData>
    <row r="1" spans="1:298" s="2" customFormat="1" ht="16.5" customHeight="1">
      <c r="A1" s="157"/>
      <c r="B1" s="158"/>
      <c r="C1" s="158"/>
      <c r="D1" s="161" t="s">
        <v>0</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3" t="s">
        <v>1</v>
      </c>
      <c r="AM1" s="163"/>
      <c r="AN1" s="163"/>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row>
    <row r="2" spans="1:298" s="2" customFormat="1" ht="39.75" customHeight="1">
      <c r="A2" s="159"/>
      <c r="B2" s="160"/>
      <c r="C2" s="160"/>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3"/>
      <c r="AN2" s="163"/>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row>
    <row r="3" spans="1:298" s="2" customFormat="1" ht="16.5">
      <c r="A3" s="3"/>
      <c r="B3" s="3"/>
      <c r="C3" s="4"/>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c r="AM3" s="163"/>
      <c r="AN3" s="163"/>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row>
    <row r="4" spans="1:298" s="2" customFormat="1" ht="26.25" customHeight="1">
      <c r="A4" s="148" t="s">
        <v>2</v>
      </c>
      <c r="B4" s="149"/>
      <c r="C4" s="150"/>
      <c r="D4" s="164" t="s">
        <v>378</v>
      </c>
      <c r="E4" s="165"/>
      <c r="F4" s="165"/>
      <c r="G4" s="165"/>
      <c r="H4" s="165"/>
      <c r="I4" s="165"/>
      <c r="J4" s="165"/>
      <c r="K4" s="165"/>
      <c r="L4" s="165"/>
      <c r="M4" s="165"/>
      <c r="N4" s="166"/>
      <c r="O4" s="167"/>
      <c r="P4" s="167"/>
      <c r="Q4" s="167"/>
      <c r="R4" s="5"/>
      <c r="S4" s="5"/>
      <c r="T4" s="5"/>
      <c r="U4" s="5"/>
      <c r="V4" s="5"/>
      <c r="W4" s="5"/>
      <c r="X4" s="5"/>
      <c r="Y4" s="5"/>
      <c r="Z4" s="5"/>
      <c r="AA4" s="5"/>
      <c r="AB4" s="5"/>
      <c r="AC4" s="5"/>
      <c r="AD4" s="5"/>
      <c r="AE4" s="5"/>
      <c r="AF4" s="5"/>
      <c r="AG4" s="5"/>
      <c r="AH4" s="5"/>
      <c r="AI4" s="5"/>
      <c r="AJ4" s="5"/>
      <c r="AK4" s="5"/>
      <c r="AL4" s="5"/>
      <c r="AM4" s="5"/>
      <c r="AN4" s="5"/>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2" customFormat="1" ht="65.25" customHeight="1">
      <c r="A5" s="148" t="s">
        <v>3</v>
      </c>
      <c r="B5" s="149"/>
      <c r="C5" s="150"/>
      <c r="D5" s="151" t="s">
        <v>379</v>
      </c>
      <c r="E5" s="152"/>
      <c r="F5" s="152"/>
      <c r="G5" s="152"/>
      <c r="H5" s="152"/>
      <c r="I5" s="152"/>
      <c r="J5" s="152"/>
      <c r="K5" s="152"/>
      <c r="L5" s="152"/>
      <c r="M5" s="152"/>
      <c r="N5" s="153"/>
      <c r="O5" s="5"/>
      <c r="P5" s="5"/>
      <c r="Q5" s="5"/>
      <c r="R5" s="5"/>
      <c r="S5" s="5"/>
      <c r="T5" s="5"/>
      <c r="U5" s="5"/>
      <c r="V5" s="5"/>
      <c r="W5" s="5"/>
      <c r="X5" s="5"/>
      <c r="Y5" s="5"/>
      <c r="Z5" s="5"/>
      <c r="AA5" s="5"/>
      <c r="AB5" s="5"/>
      <c r="AC5" s="5"/>
      <c r="AD5" s="5"/>
      <c r="AE5" s="5"/>
      <c r="AF5" s="5"/>
      <c r="AG5" s="5"/>
      <c r="AH5" s="5"/>
      <c r="AI5" s="5"/>
      <c r="AJ5" s="5"/>
      <c r="AK5" s="5"/>
      <c r="AL5" s="5"/>
      <c r="AM5" s="5"/>
      <c r="AN5" s="5"/>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row>
    <row r="6" spans="1:298" s="2" customFormat="1" ht="49.5" customHeight="1">
      <c r="A6" s="148" t="s">
        <v>5</v>
      </c>
      <c r="B6" s="149"/>
      <c r="C6" s="150"/>
      <c r="D6" s="151" t="s">
        <v>380</v>
      </c>
      <c r="E6" s="152"/>
      <c r="F6" s="152"/>
      <c r="G6" s="152"/>
      <c r="H6" s="152"/>
      <c r="I6" s="152"/>
      <c r="J6" s="152"/>
      <c r="K6" s="152"/>
      <c r="L6" s="152"/>
      <c r="M6" s="152"/>
      <c r="N6" s="153"/>
      <c r="O6" s="5"/>
      <c r="P6" s="5"/>
      <c r="Q6" s="5"/>
      <c r="R6" s="5"/>
      <c r="S6" s="5"/>
      <c r="T6" s="5"/>
      <c r="U6" s="5"/>
      <c r="V6" s="5"/>
      <c r="W6" s="5"/>
      <c r="X6" s="5"/>
      <c r="Y6" s="5"/>
      <c r="Z6" s="5"/>
      <c r="AA6" s="5"/>
      <c r="AB6" s="5"/>
      <c r="AC6" s="5"/>
      <c r="AD6" s="5"/>
      <c r="AE6" s="5"/>
      <c r="AF6" s="5"/>
      <c r="AG6" s="5"/>
      <c r="AH6" s="5"/>
      <c r="AI6" s="5"/>
      <c r="AJ6" s="5"/>
      <c r="AK6" s="5"/>
      <c r="AL6" s="5"/>
      <c r="AM6" s="5"/>
      <c r="AN6" s="5"/>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 customFormat="1" ht="16.5">
      <c r="A7" s="154" t="s">
        <v>7</v>
      </c>
      <c r="B7" s="155"/>
      <c r="C7" s="155"/>
      <c r="D7" s="155"/>
      <c r="E7" s="155"/>
      <c r="F7" s="155"/>
      <c r="G7" s="155"/>
      <c r="H7" s="156"/>
      <c r="I7" s="154" t="s">
        <v>8</v>
      </c>
      <c r="J7" s="155"/>
      <c r="K7" s="155"/>
      <c r="L7" s="155"/>
      <c r="M7" s="155"/>
      <c r="N7" s="156"/>
      <c r="O7" s="154" t="s">
        <v>9</v>
      </c>
      <c r="P7" s="155"/>
      <c r="Q7" s="155"/>
      <c r="R7" s="155"/>
      <c r="S7" s="155"/>
      <c r="T7" s="155"/>
      <c r="U7" s="155"/>
      <c r="V7" s="155"/>
      <c r="W7" s="156"/>
      <c r="X7" s="154" t="s">
        <v>10</v>
      </c>
      <c r="Y7" s="155"/>
      <c r="Z7" s="155"/>
      <c r="AA7" s="155"/>
      <c r="AB7" s="155"/>
      <c r="AC7" s="155"/>
      <c r="AD7" s="155"/>
      <c r="AE7" s="155"/>
      <c r="AF7" s="155"/>
      <c r="AG7" s="155"/>
      <c r="AH7" s="156"/>
      <c r="AI7" s="154" t="s">
        <v>11</v>
      </c>
      <c r="AJ7" s="155"/>
      <c r="AK7" s="155"/>
      <c r="AL7" s="155"/>
      <c r="AM7" s="155"/>
      <c r="AN7" s="168"/>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row>
    <row r="8" spans="1:298" s="2" customFormat="1" ht="16.5" customHeight="1">
      <c r="A8" s="169" t="s">
        <v>12</v>
      </c>
      <c r="B8" s="171" t="s">
        <v>13</v>
      </c>
      <c r="C8" s="173" t="s">
        <v>14</v>
      </c>
      <c r="D8" s="174" t="s">
        <v>15</v>
      </c>
      <c r="E8" s="174" t="s">
        <v>16</v>
      </c>
      <c r="F8" s="176" t="s">
        <v>17</v>
      </c>
      <c r="G8" s="175" t="s">
        <v>18</v>
      </c>
      <c r="H8" s="174" t="s">
        <v>19</v>
      </c>
      <c r="I8" s="177" t="s">
        <v>20</v>
      </c>
      <c r="J8" s="181" t="s">
        <v>21</v>
      </c>
      <c r="K8" s="175" t="s">
        <v>22</v>
      </c>
      <c r="L8" s="175" t="s">
        <v>23</v>
      </c>
      <c r="M8" s="181" t="s">
        <v>21</v>
      </c>
      <c r="N8" s="174" t="s">
        <v>24</v>
      </c>
      <c r="O8" s="182" t="s">
        <v>25</v>
      </c>
      <c r="P8" s="178" t="s">
        <v>26</v>
      </c>
      <c r="Q8" s="175" t="s">
        <v>27</v>
      </c>
      <c r="R8" s="178" t="s">
        <v>28</v>
      </c>
      <c r="S8" s="178"/>
      <c r="T8" s="178"/>
      <c r="U8" s="178"/>
      <c r="V8" s="178"/>
      <c r="W8" s="178"/>
      <c r="X8" s="184" t="s">
        <v>29</v>
      </c>
      <c r="Y8" s="182" t="s">
        <v>30</v>
      </c>
      <c r="Z8" s="182" t="s">
        <v>21</v>
      </c>
      <c r="AA8" s="6"/>
      <c r="AB8" s="6"/>
      <c r="AC8" s="182" t="s">
        <v>31</v>
      </c>
      <c r="AD8" s="182" t="s">
        <v>21</v>
      </c>
      <c r="AE8" s="6"/>
      <c r="AF8" s="6"/>
      <c r="AG8" s="184" t="s">
        <v>32</v>
      </c>
      <c r="AH8" s="182" t="s">
        <v>33</v>
      </c>
      <c r="AI8" s="178" t="s">
        <v>11</v>
      </c>
      <c r="AJ8" s="178" t="s">
        <v>34</v>
      </c>
      <c r="AK8" s="178" t="s">
        <v>35</v>
      </c>
      <c r="AL8" s="178" t="s">
        <v>36</v>
      </c>
      <c r="AM8" s="179" t="s">
        <v>37</v>
      </c>
      <c r="AN8" s="179" t="s">
        <v>38</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row>
    <row r="9" spans="1:298" s="11" customFormat="1" ht="94.5" customHeight="1" thickBot="1">
      <c r="A9" s="170"/>
      <c r="B9" s="172"/>
      <c r="C9" s="171"/>
      <c r="D9" s="175"/>
      <c r="E9" s="175"/>
      <c r="F9" s="171"/>
      <c r="G9" s="177"/>
      <c r="H9" s="175"/>
      <c r="I9" s="177"/>
      <c r="J9" s="181"/>
      <c r="K9" s="177"/>
      <c r="L9" s="177"/>
      <c r="M9" s="181"/>
      <c r="N9" s="175"/>
      <c r="O9" s="185"/>
      <c r="P9" s="175"/>
      <c r="Q9" s="177"/>
      <c r="R9" s="7" t="s">
        <v>39</v>
      </c>
      <c r="S9" s="7" t="s">
        <v>40</v>
      </c>
      <c r="T9" s="7" t="s">
        <v>41</v>
      </c>
      <c r="U9" s="7" t="s">
        <v>42</v>
      </c>
      <c r="V9" s="7" t="s">
        <v>43</v>
      </c>
      <c r="W9" s="7" t="s">
        <v>44</v>
      </c>
      <c r="X9" s="182"/>
      <c r="Y9" s="183"/>
      <c r="Z9" s="183"/>
      <c r="AA9" s="8" t="s">
        <v>45</v>
      </c>
      <c r="AB9" s="8" t="s">
        <v>21</v>
      </c>
      <c r="AC9" s="183"/>
      <c r="AD9" s="183"/>
      <c r="AE9" s="9" t="s">
        <v>31</v>
      </c>
      <c r="AF9" s="9" t="s">
        <v>21</v>
      </c>
      <c r="AG9" s="182"/>
      <c r="AH9" s="185"/>
      <c r="AI9" s="175"/>
      <c r="AJ9" s="175"/>
      <c r="AK9" s="175"/>
      <c r="AL9" s="175"/>
      <c r="AM9" s="180"/>
      <c r="AN9" s="18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row>
    <row r="10" spans="1:298" ht="57.75" customHeight="1">
      <c r="A10" s="186">
        <v>1</v>
      </c>
      <c r="B10" s="187" t="s">
        <v>381</v>
      </c>
      <c r="C10" s="186" t="s">
        <v>78</v>
      </c>
      <c r="D10" s="190" t="s">
        <v>382</v>
      </c>
      <c r="E10" s="186" t="s">
        <v>383</v>
      </c>
      <c r="F10" s="186" t="s">
        <v>384</v>
      </c>
      <c r="G10" s="186" t="s">
        <v>71</v>
      </c>
      <c r="H10" s="186">
        <v>4</v>
      </c>
      <c r="I10" s="194" t="str">
        <f>IF(H10&lt;=2,'[36]Tabla probabilidad'!$B$5,IF(H10&lt;=24,'[36]Tabla probabilidad'!$B$6,IF(H10&lt;=500,'[36]Tabla probabilidad'!$B$7,IF(H10&lt;=5000,'[36]Tabla probabilidad'!$B$8,IF(H10&gt;5000,'[36]Tabla probabilidad'!$B$9)))))</f>
        <v>Baja</v>
      </c>
      <c r="J10" s="195">
        <f>IF(H10&lt;=2,'[36]Tabla probabilidad'!$D$5,IF(H10&lt;=24,'[36]Tabla probabilidad'!$D$6,IF(H10&lt;=500,'[36]Tabla probabilidad'!$D$7,IF(H10&lt;=5000,'[36]Tabla probabilidad'!$D$8,IF(H10&gt;5000,'[36]Tabla probabilidad'!$D$9)))))</f>
        <v>0.4</v>
      </c>
      <c r="K10" s="186" t="s">
        <v>119</v>
      </c>
      <c r="L10" s="1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1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186" t="str">
        <f>VLOOKUP((I10&amp;L10),[36]Hoja1!$B$4:$C$28,2,0)</f>
        <v>Moderado</v>
      </c>
      <c r="O10" s="12">
        <v>1</v>
      </c>
      <c r="P10" s="13" t="s">
        <v>385</v>
      </c>
      <c r="Q10" s="12" t="str">
        <f t="shared" ref="Q10:Q35" si="0">IF(R10="Preventivo","Probabilidad",IF(R10="Detectivo","Probabilidad", IF(R10="Correctivo","Impacto")))</f>
        <v>Probabilidad</v>
      </c>
      <c r="R10" s="12" t="s">
        <v>54</v>
      </c>
      <c r="S10" s="12" t="s">
        <v>55</v>
      </c>
      <c r="T10" s="14">
        <f>VLOOKUP(R10&amp;S10,[36]Hoja1!$Q$4:$R$9,2,0)</f>
        <v>0.45</v>
      </c>
      <c r="U10" s="12" t="s">
        <v>56</v>
      </c>
      <c r="V10" s="12" t="s">
        <v>57</v>
      </c>
      <c r="W10" s="12" t="s">
        <v>58</v>
      </c>
      <c r="X10" s="14">
        <f>IF(Q10="Probabilidad",($J$10*T10),IF(Q10="Impacto"," "))</f>
        <v>0.18000000000000002</v>
      </c>
      <c r="Y10" s="14" t="str">
        <f>IF(Z10&lt;=20%,'[36]Tabla probabilidad'!$B$5,IF(Z10&lt;=40%,'[36]Tabla probabilidad'!$B$6,IF(Z10&lt;=60%,'[36]Tabla probabilidad'!$B$7,IF(Z10&lt;=80%,'[36]Tabla probabilidad'!$B$8,IF(Z10&lt;=100%,'[36]Tabla probabilidad'!$B$9)))))</f>
        <v>Baja</v>
      </c>
      <c r="Z10" s="14">
        <f>IF(R10="Preventivo",(J10-(J10*T10)),IF(R10="Detectivo",(J10-(J10*T10)),IF(R10="Correctivo",(J10))))</f>
        <v>0.22</v>
      </c>
      <c r="AA10" s="191" t="str">
        <f>IF(AB10&lt;=20%,'[36]Tabla probabilidad'!$B$5,IF(AB10&lt;=40%,'[36]Tabla probabilidad'!$B$6,IF(AB10&lt;=60%,'[36]Tabla probabilidad'!$B$7,IF(AB10&lt;=80%,'[36]Tabla probabilidad'!$B$8,IF(AB10&lt;=100%,'[36]Tabla probabilidad'!$B$9)))))</f>
        <v>Baja</v>
      </c>
      <c r="AB10" s="191">
        <f>AVERAGE(Z10:Z14)</f>
        <v>0.22</v>
      </c>
      <c r="AC10" s="14" t="str">
        <f t="shared" ref="AC10:AC59" si="1">IF(AD10&lt;=20%,"Leve",IF(AD10&lt;=40%,"Menor",IF(AD10&lt;=60%,"Moderado",IF(AD10&lt;=80%,"Mayor",IF(AD10&lt;=100%,"Catastrófico")))))</f>
        <v>Moderado</v>
      </c>
      <c r="AD10" s="14">
        <f>IF(Q10="Probabilidad",(($M$10-0)),IF(Q10="Impacto",($M$10-($M$10*T10))))</f>
        <v>0.6</v>
      </c>
      <c r="AE10" s="191" t="str">
        <f>IF(AF10&lt;=20%,"Leve",IF(AF10&lt;=40%,"Menor",IF(AF10&lt;=60%,"Moderado",IF(AF10&lt;=80%,"Mayor",IF(AF10&lt;=100%,"Catastrófico")))))</f>
        <v>Moderado</v>
      </c>
      <c r="AF10" s="191">
        <f>AVERAGE(AD10:AD14)</f>
        <v>0.6</v>
      </c>
      <c r="AG10" s="200" t="str">
        <f>VLOOKUP(AA10&amp;AE10,[36]Hoja1!$B$4:$C$28,2,0)</f>
        <v>Moderado</v>
      </c>
      <c r="AH10" s="200" t="s">
        <v>59</v>
      </c>
      <c r="AI10" s="200" t="s">
        <v>386</v>
      </c>
      <c r="AJ10" s="200" t="s">
        <v>61</v>
      </c>
      <c r="AK10" s="206">
        <v>44926</v>
      </c>
      <c r="AL10" s="206">
        <v>44926</v>
      </c>
      <c r="AM10" s="197" t="s">
        <v>62</v>
      </c>
      <c r="AN10" s="186" t="s">
        <v>63</v>
      </c>
    </row>
    <row r="11" spans="1:298" ht="57.75" customHeight="1">
      <c r="A11" s="186"/>
      <c r="B11" s="188"/>
      <c r="C11" s="186"/>
      <c r="D11" s="190"/>
      <c r="E11" s="186"/>
      <c r="F11" s="186"/>
      <c r="G11" s="186"/>
      <c r="H11" s="186"/>
      <c r="I11" s="194"/>
      <c r="J11" s="195"/>
      <c r="K11" s="186"/>
      <c r="L11" s="196"/>
      <c r="M11" s="196"/>
      <c r="N11" s="186"/>
      <c r="O11" s="12">
        <v>2</v>
      </c>
      <c r="P11" s="17"/>
      <c r="Q11" s="12"/>
      <c r="R11" s="12"/>
      <c r="S11" s="12"/>
      <c r="T11" s="14" t="e">
        <f>VLOOKUP(R11&amp;S11,[36]Hoja1!$Q$4:$R$9,2,0)</f>
        <v>#N/A</v>
      </c>
      <c r="U11" s="12" t="s">
        <v>56</v>
      </c>
      <c r="V11" s="12" t="s">
        <v>57</v>
      </c>
      <c r="W11" s="12" t="s">
        <v>58</v>
      </c>
      <c r="X11" s="14" t="b">
        <f>IF(Q11="Probabilidad",($J$10*T11),IF(Q11="Impacto"," "))</f>
        <v>0</v>
      </c>
      <c r="Y11" s="14" t="b">
        <f>IF(Z11&lt;=20%,'[36]Tabla probabilidad'!$B$5,IF(Z11&lt;=40%,'[36]Tabla probabilidad'!$B$6,IF(Z11&lt;=60%,'[36]Tabla probabilidad'!$B$7,IF(Z11&lt;=80%,'[36]Tabla probabilidad'!$B$8,IF(Z11&lt;=100%,'[36]Tabla probabilidad'!$B$9)))))</f>
        <v>0</v>
      </c>
      <c r="Z11" s="14" t="b">
        <f>IF(R11="Preventivo",(J10-(J10*T11)),IF(R11="Detectivo",(J10-(J10*T11)),IF(R11="Correctivo",(J10))))</f>
        <v>0</v>
      </c>
      <c r="AA11" s="192"/>
      <c r="AB11" s="192"/>
      <c r="AC11" s="14" t="b">
        <f t="shared" si="1"/>
        <v>0</v>
      </c>
      <c r="AD11" s="14" t="b">
        <f>IF(Q11="Probabilidad",(($M$10-0)),IF(Q11="Impacto",($M$10-($M$10*T11))))</f>
        <v>0</v>
      </c>
      <c r="AE11" s="192"/>
      <c r="AF11" s="192"/>
      <c r="AG11" s="201"/>
      <c r="AH11" s="201"/>
      <c r="AI11" s="201"/>
      <c r="AJ11" s="201"/>
      <c r="AK11" s="201"/>
      <c r="AL11" s="201"/>
      <c r="AM11" s="198"/>
      <c r="AN11" s="186"/>
    </row>
    <row r="12" spans="1:298" ht="69.75" customHeight="1">
      <c r="A12" s="186"/>
      <c r="B12" s="188"/>
      <c r="C12" s="186"/>
      <c r="D12" s="190"/>
      <c r="E12" s="186"/>
      <c r="F12" s="186"/>
      <c r="G12" s="186"/>
      <c r="H12" s="186"/>
      <c r="I12" s="194"/>
      <c r="J12" s="195"/>
      <c r="K12" s="186"/>
      <c r="L12" s="196"/>
      <c r="M12" s="196"/>
      <c r="N12" s="186"/>
      <c r="O12" s="12">
        <v>3</v>
      </c>
      <c r="P12" s="17"/>
      <c r="Q12" s="12"/>
      <c r="R12" s="12"/>
      <c r="S12" s="12"/>
      <c r="T12" s="14"/>
      <c r="U12" s="12"/>
      <c r="V12" s="12"/>
      <c r="W12" s="12"/>
      <c r="X12" s="14" t="b">
        <f t="shared" ref="X12:X14" si="2">IF(Q12="Probabilidad",($J$10*T12),IF(Q12="Impacto"," "))</f>
        <v>0</v>
      </c>
      <c r="Y12" s="14" t="b">
        <f>IF(Z12&lt;=20%,'[36]Tabla probabilidad'!$B$5,IF(Z12&lt;=40%,'[36]Tabla probabilidad'!$B$6,IF(Z12&lt;=60%,'[36]Tabla probabilidad'!$B$7,IF(Z12&lt;=80%,'[36]Tabla probabilidad'!$B$8,IF(Z12&lt;=100%,'[36]Tabla probabilidad'!$B$9)))))</f>
        <v>0</v>
      </c>
      <c r="Z12" s="14" t="b">
        <f>IF(R12="Preventivo",(J10-(J10*T12)),IF(R12="Detectivo",(J10-(J10*T12)),IF(R12="Correctivo",(J10))))</f>
        <v>0</v>
      </c>
      <c r="AA12" s="192"/>
      <c r="AB12" s="192"/>
      <c r="AC12" s="14" t="b">
        <f t="shared" si="1"/>
        <v>0</v>
      </c>
      <c r="AD12" s="14" t="b">
        <f>IF(Q12="Probabilidad",(($M$10-0)),IF(Q12="Impacto",($M$10-($M$10*T12))))</f>
        <v>0</v>
      </c>
      <c r="AE12" s="192"/>
      <c r="AF12" s="192"/>
      <c r="AG12" s="201"/>
      <c r="AH12" s="201"/>
      <c r="AI12" s="201"/>
      <c r="AJ12" s="201"/>
      <c r="AK12" s="201"/>
      <c r="AL12" s="201"/>
      <c r="AM12" s="198"/>
      <c r="AN12" s="186"/>
    </row>
    <row r="13" spans="1:298" ht="72" customHeight="1">
      <c r="A13" s="186"/>
      <c r="B13" s="188"/>
      <c r="C13" s="186"/>
      <c r="D13" s="190"/>
      <c r="E13" s="186"/>
      <c r="F13" s="186"/>
      <c r="G13" s="186"/>
      <c r="H13" s="186"/>
      <c r="I13" s="194"/>
      <c r="J13" s="195"/>
      <c r="K13" s="186"/>
      <c r="L13" s="196"/>
      <c r="M13" s="196"/>
      <c r="N13" s="186"/>
      <c r="O13" s="12">
        <v>4</v>
      </c>
      <c r="P13" s="18"/>
      <c r="Q13" s="12"/>
      <c r="R13" s="12"/>
      <c r="S13" s="12"/>
      <c r="T13" s="14"/>
      <c r="U13" s="12"/>
      <c r="V13" s="12"/>
      <c r="W13" s="12"/>
      <c r="X13" s="14" t="b">
        <f t="shared" si="2"/>
        <v>0</v>
      </c>
      <c r="Y13" s="14" t="b">
        <f>IF(Z13&lt;=20%,'[36]Tabla probabilidad'!$B$5,IF(Z13&lt;=40%,'[36]Tabla probabilidad'!$B$6,IF(Z13&lt;=60%,'[36]Tabla probabilidad'!$B$7,IF(Z13&lt;=80%,'[36]Tabla probabilidad'!$B$8,IF(Z13&lt;=100%,'[36]Tabla probabilidad'!$B$9)))))</f>
        <v>0</v>
      </c>
      <c r="Z13" s="14" t="b">
        <f>IF(R13="Preventivo",(J10-(J10*T13)),IF(R13="Detectivo",(J10-(J10*T13)),IF(R13="Correctivo",(J10))))</f>
        <v>0</v>
      </c>
      <c r="AA13" s="192"/>
      <c r="AB13" s="192"/>
      <c r="AC13" s="14" t="b">
        <f t="shared" si="1"/>
        <v>0</v>
      </c>
      <c r="AD13" s="14" t="b">
        <f>IF(Q13="Probabilidad",(($M$10-0)),IF(Q13="Impacto",($M$10-($M$10*T13))))</f>
        <v>0</v>
      </c>
      <c r="AE13" s="192"/>
      <c r="AF13" s="192"/>
      <c r="AG13" s="201"/>
      <c r="AH13" s="201"/>
      <c r="AI13" s="201"/>
      <c r="AJ13" s="201"/>
      <c r="AK13" s="201"/>
      <c r="AL13" s="201"/>
      <c r="AM13" s="198"/>
      <c r="AN13" s="186"/>
    </row>
    <row r="14" spans="1:298" ht="54" customHeight="1" thickBot="1">
      <c r="A14" s="186"/>
      <c r="B14" s="189"/>
      <c r="C14" s="186"/>
      <c r="D14" s="190"/>
      <c r="E14" s="186"/>
      <c r="F14" s="186"/>
      <c r="G14" s="186"/>
      <c r="H14" s="186"/>
      <c r="I14" s="194"/>
      <c r="J14" s="195"/>
      <c r="K14" s="186"/>
      <c r="L14" s="196"/>
      <c r="M14" s="196"/>
      <c r="N14" s="186"/>
      <c r="O14" s="12">
        <v>5</v>
      </c>
      <c r="P14" s="18"/>
      <c r="Q14" s="12"/>
      <c r="R14" s="12"/>
      <c r="S14" s="12"/>
      <c r="T14" s="14"/>
      <c r="U14" s="12"/>
      <c r="V14" s="12"/>
      <c r="W14" s="12"/>
      <c r="X14" s="14" t="b">
        <f t="shared" si="2"/>
        <v>0</v>
      </c>
      <c r="Y14" s="14" t="b">
        <f>IF(Z14&lt;=20%,'[36]Tabla probabilidad'!$B$5,IF(Z14&lt;=40%,'[36]Tabla probabilidad'!$B$6,IF(Z14&lt;=60%,'[36]Tabla probabilidad'!$B$7,IF(Z14&lt;=80%,'[36]Tabla probabilidad'!$B$8,IF(Z14&lt;=100%,'[36]Tabla probabilidad'!$B$9)))))</f>
        <v>0</v>
      </c>
      <c r="Z14" s="14" t="b">
        <f>IF(R14="Preventivo",(J10-(J10*T14)),IF(R14="Detectivo",(J10-(J10*T14)),IF(R14="Correctivo",(J10))))</f>
        <v>0</v>
      </c>
      <c r="AA14" s="193"/>
      <c r="AB14" s="193"/>
      <c r="AC14" s="14" t="b">
        <f t="shared" si="1"/>
        <v>0</v>
      </c>
      <c r="AD14" s="14" t="b">
        <f>IF(Q14="Probabilidad",(($M$10-0)),IF(Q14="Impacto",($M$10-($M$10*T14))))</f>
        <v>0</v>
      </c>
      <c r="AE14" s="193"/>
      <c r="AF14" s="193"/>
      <c r="AG14" s="202"/>
      <c r="AH14" s="202"/>
      <c r="AI14" s="202"/>
      <c r="AJ14" s="202"/>
      <c r="AK14" s="202"/>
      <c r="AL14" s="202"/>
      <c r="AM14" s="199"/>
      <c r="AN14" s="186"/>
    </row>
    <row r="15" spans="1:298" ht="75" customHeight="1">
      <c r="A15" s="186">
        <v>2</v>
      </c>
      <c r="B15" s="200" t="s">
        <v>387</v>
      </c>
      <c r="C15" s="186" t="s">
        <v>78</v>
      </c>
      <c r="D15" s="214" t="s">
        <v>388</v>
      </c>
      <c r="E15" s="200" t="s">
        <v>389</v>
      </c>
      <c r="F15" s="200" t="s">
        <v>390</v>
      </c>
      <c r="G15" s="186" t="s">
        <v>71</v>
      </c>
      <c r="H15" s="200">
        <v>4</v>
      </c>
      <c r="I15" s="194" t="str">
        <f>IF(H15&lt;=2,'[36]Tabla probabilidad'!$B$5,IF(H15&lt;=24,'[36]Tabla probabilidad'!$B$6,IF(H15&lt;=500,'[36]Tabla probabilidad'!$B$7,IF(H15&lt;=5000,'[36]Tabla probabilidad'!$B$8,IF(H15&gt;5000,'[36]Tabla probabilidad'!$B$9)))))</f>
        <v>Baja</v>
      </c>
      <c r="J15" s="195">
        <f>IF(H15&lt;=2,'[36]Tabla probabilidad'!$D$5,IF(H15&lt;=24,'[36]Tabla probabilidad'!$D$6,IF(H15&lt;=500,'[36]Tabla probabilidad'!$D$7,IF(H15&lt;=5000,'[36]Tabla probabilidad'!$D$8,IF(H15&gt;5000,'[36]Tabla probabilidad'!$D$9)))))</f>
        <v>0.4</v>
      </c>
      <c r="K15" s="186" t="s">
        <v>184</v>
      </c>
      <c r="L15" s="18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18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186" t="str">
        <f>VLOOKUP((I15&amp;L15),[36]Hoja1!$B$4:$C$28,2,0)</f>
        <v xml:space="preserve">Alto </v>
      </c>
      <c r="O15" s="12">
        <v>1</v>
      </c>
      <c r="P15" s="13" t="s">
        <v>391</v>
      </c>
      <c r="Q15" s="12" t="str">
        <f t="shared" si="0"/>
        <v>Probabilidad</v>
      </c>
      <c r="R15" s="12" t="s">
        <v>54</v>
      </c>
      <c r="S15" s="12" t="s">
        <v>55</v>
      </c>
      <c r="T15" s="14">
        <f>VLOOKUP(R15&amp;S15,[36]Hoja1!$Q$4:$R$9,2,0)</f>
        <v>0.45</v>
      </c>
      <c r="U15" s="12" t="s">
        <v>56</v>
      </c>
      <c r="V15" s="12" t="s">
        <v>57</v>
      </c>
      <c r="W15" s="12" t="s">
        <v>58</v>
      </c>
      <c r="X15" s="14">
        <f>IF(Q15="Probabilidad",($J$15*T15),IF(Q15="Impacto"," "))</f>
        <v>0.18000000000000002</v>
      </c>
      <c r="Y15" s="14" t="str">
        <f>IF(Z15&lt;=20%,'[36]Tabla probabilidad'!$B$5,IF(Z15&lt;=40%,'[36]Tabla probabilidad'!$B$6,IF(Z15&lt;=60%,'[36]Tabla probabilidad'!$B$7,IF(Z15&lt;=80%,'[36]Tabla probabilidad'!$B$8,IF(Z15&lt;=100%,'[36]Tabla probabilidad'!$B$9)))))</f>
        <v>Baja</v>
      </c>
      <c r="Z15" s="14">
        <f>IF(R15="Preventivo",(J15-(J15*T15)),IF(R15="Detectivo",(J15-(J15*T15)),IF(R15="Correctivo",(J15))))</f>
        <v>0.22</v>
      </c>
      <c r="AA15" s="191" t="str">
        <f>IF(AB15&lt;=20%,'[36]Tabla probabilidad'!$B$5,IF(AB15&lt;=40%,'[36]Tabla probabilidad'!$B$6,IF(AB15&lt;=60%,'[36]Tabla probabilidad'!$B$7,IF(AB15&lt;=80%,'[36]Tabla probabilidad'!$B$8,IF(AB15&lt;=100%,'[36]Tabla probabilidad'!$B$9)))))</f>
        <v>Baja</v>
      </c>
      <c r="AB15" s="191">
        <f>AVERAGE(Z15:Z19)</f>
        <v>0.22</v>
      </c>
      <c r="AC15" s="14" t="str">
        <f t="shared" si="1"/>
        <v>Mayor</v>
      </c>
      <c r="AD15" s="14">
        <f>IF(Q15="Probabilidad",(($M$15-0)),IF(Q15="Impacto",($M$15-($M$15*T15))))</f>
        <v>0.8</v>
      </c>
      <c r="AE15" s="191" t="str">
        <f>IF(AF15&lt;=20%,"Leve",IF(AF15&lt;=40%,"Menor",IF(AF15&lt;=60%,"Moderado",IF(AF15&lt;=80%,"Mayor",IF(AF15&lt;=100%,"Catastrófico")))))</f>
        <v>Mayor</v>
      </c>
      <c r="AF15" s="191">
        <f>AVERAGE(AD15:AD19)</f>
        <v>0.80000000000000016</v>
      </c>
      <c r="AG15" s="200" t="str">
        <f>VLOOKUP(AA15&amp;AE15,[36]Hoja1!$B$4:$C$28,2,0)</f>
        <v xml:space="preserve">Alto </v>
      </c>
      <c r="AH15" s="200" t="s">
        <v>59</v>
      </c>
      <c r="AI15" s="200" t="s">
        <v>392</v>
      </c>
      <c r="AJ15" s="200" t="s">
        <v>61</v>
      </c>
      <c r="AK15" s="206">
        <v>44926</v>
      </c>
      <c r="AL15" s="206">
        <v>44926</v>
      </c>
      <c r="AM15" s="197" t="s">
        <v>62</v>
      </c>
      <c r="AN15" s="186" t="s">
        <v>63</v>
      </c>
    </row>
    <row r="16" spans="1:298" ht="25.5" customHeight="1">
      <c r="A16" s="186"/>
      <c r="B16" s="201"/>
      <c r="C16" s="186"/>
      <c r="D16" s="204"/>
      <c r="E16" s="201"/>
      <c r="F16" s="201"/>
      <c r="G16" s="186"/>
      <c r="H16" s="201"/>
      <c r="I16" s="194"/>
      <c r="J16" s="195"/>
      <c r="K16" s="186"/>
      <c r="L16" s="196"/>
      <c r="M16" s="196"/>
      <c r="N16" s="186"/>
      <c r="O16" s="12">
        <v>2</v>
      </c>
      <c r="P16" s="17" t="s">
        <v>393</v>
      </c>
      <c r="Q16" s="12" t="str">
        <f>IF(R16="Preventivo","Probabilidad",IF(R16="Detectivo","Probabilidad", IF(R16="Correctivo","Impacto")))</f>
        <v>Probabilidad</v>
      </c>
      <c r="R16" s="12" t="s">
        <v>54</v>
      </c>
      <c r="S16" s="12" t="s">
        <v>55</v>
      </c>
      <c r="T16" s="14">
        <f>VLOOKUP(R16&amp;S16,[36]Hoja1!$Q$4:$R$9,2,0)</f>
        <v>0.45</v>
      </c>
      <c r="U16" s="12" t="s">
        <v>56</v>
      </c>
      <c r="V16" s="12" t="s">
        <v>57</v>
      </c>
      <c r="W16" s="12" t="s">
        <v>58</v>
      </c>
      <c r="X16" s="14">
        <f>IF(Q16="Probabilidad",($J$15*T16),IF(Q16="Impacto"," "))</f>
        <v>0.18000000000000002</v>
      </c>
      <c r="Y16" s="14" t="str">
        <f>IF(Z16&lt;=20%,'[36]Tabla probabilidad'!$B$5,IF(Z16&lt;=40%,'[36]Tabla probabilidad'!$B$6,IF(Z16&lt;=60%,'[36]Tabla probabilidad'!$B$7,IF(Z16&lt;=80%,'[36]Tabla probabilidad'!$B$8,IF(Z16&lt;=100%,'[36]Tabla probabilidad'!$B$9)))))</f>
        <v>Baja</v>
      </c>
      <c r="Z16" s="14">
        <f>IF(R16="Preventivo",(J15-(J15*T16)),IF(R16="Detectivo",(J15-(J15*T16)),IF(R16="Correctivo",(J15))))</f>
        <v>0.22</v>
      </c>
      <c r="AA16" s="192"/>
      <c r="AB16" s="192"/>
      <c r="AC16" s="14" t="str">
        <f t="shared" si="1"/>
        <v>Mayor</v>
      </c>
      <c r="AD16" s="14">
        <f t="shared" ref="AD16:AD19" si="3">IF(Q16="Probabilidad",(($M$15-0)),IF(Q16="Impacto",($M$15-($M$15*T16))))</f>
        <v>0.8</v>
      </c>
      <c r="AE16" s="192"/>
      <c r="AF16" s="192"/>
      <c r="AG16" s="201"/>
      <c r="AH16" s="201"/>
      <c r="AI16" s="201"/>
      <c r="AJ16" s="201"/>
      <c r="AK16" s="201"/>
      <c r="AL16" s="201"/>
      <c r="AM16" s="198"/>
      <c r="AN16" s="186"/>
    </row>
    <row r="17" spans="1:40" ht="115.5" customHeight="1">
      <c r="A17" s="186"/>
      <c r="B17" s="201"/>
      <c r="C17" s="186"/>
      <c r="D17" s="204"/>
      <c r="E17" s="201"/>
      <c r="F17" s="201"/>
      <c r="G17" s="186"/>
      <c r="H17" s="201"/>
      <c r="I17" s="194"/>
      <c r="J17" s="195"/>
      <c r="K17" s="186"/>
      <c r="L17" s="196"/>
      <c r="M17" s="196"/>
      <c r="N17" s="186"/>
      <c r="O17" s="12">
        <v>3</v>
      </c>
      <c r="P17" s="17" t="s">
        <v>394</v>
      </c>
      <c r="Q17" s="12" t="str">
        <f t="shared" si="0"/>
        <v>Probabilidad</v>
      </c>
      <c r="R17" s="12" t="s">
        <v>54</v>
      </c>
      <c r="S17" s="12" t="s">
        <v>55</v>
      </c>
      <c r="T17" s="14">
        <f>VLOOKUP(R17&amp;S17,[36]Hoja1!$Q$4:$R$9,2,0)</f>
        <v>0.45</v>
      </c>
      <c r="U17" s="12" t="s">
        <v>56</v>
      </c>
      <c r="V17" s="12" t="s">
        <v>57</v>
      </c>
      <c r="W17" s="12" t="s">
        <v>58</v>
      </c>
      <c r="X17" s="14">
        <f t="shared" ref="X17:X19" si="4">IF(Q17="Probabilidad",($J$15*T17),IF(Q17="Impacto"," "))</f>
        <v>0.18000000000000002</v>
      </c>
      <c r="Y17" s="14" t="str">
        <f>IF(Z17&lt;=20%,'[36]Tabla probabilidad'!$B$5,IF(Z17&lt;=40%,'[36]Tabla probabilidad'!$B$6,IF(Z17&lt;=60%,'[36]Tabla probabilidad'!$B$7,IF(Z17&lt;=80%,'[36]Tabla probabilidad'!$B$8,IF(Z17&lt;=100%,'[36]Tabla probabilidad'!$B$9)))))</f>
        <v>Baja</v>
      </c>
      <c r="Z17" s="14">
        <f>IF(R17="Preventivo",(J15-(J15*T17)),IF(R17="Detectivo",(J15-(J15*T17)),IF(R17="Correctivo",(J15))))</f>
        <v>0.22</v>
      </c>
      <c r="AA17" s="192"/>
      <c r="AB17" s="192"/>
      <c r="AC17" s="14" t="str">
        <f t="shared" si="1"/>
        <v>Mayor</v>
      </c>
      <c r="AD17" s="14">
        <f t="shared" si="3"/>
        <v>0.8</v>
      </c>
      <c r="AE17" s="192"/>
      <c r="AF17" s="192"/>
      <c r="AG17" s="201"/>
      <c r="AH17" s="201"/>
      <c r="AI17" s="201"/>
      <c r="AJ17" s="201"/>
      <c r="AK17" s="201"/>
      <c r="AL17" s="201"/>
      <c r="AM17" s="198"/>
      <c r="AN17" s="186"/>
    </row>
    <row r="18" spans="1:40" ht="60" customHeight="1">
      <c r="A18" s="186"/>
      <c r="B18" s="201"/>
      <c r="C18" s="186"/>
      <c r="D18" s="204"/>
      <c r="E18" s="201"/>
      <c r="F18" s="201"/>
      <c r="G18" s="186"/>
      <c r="H18" s="201"/>
      <c r="I18" s="194"/>
      <c r="J18" s="195"/>
      <c r="K18" s="186"/>
      <c r="L18" s="196"/>
      <c r="M18" s="196"/>
      <c r="N18" s="186"/>
      <c r="O18" s="12">
        <v>4</v>
      </c>
      <c r="P18" s="17"/>
      <c r="Q18" s="12"/>
      <c r="R18" s="12"/>
      <c r="S18" s="12"/>
      <c r="T18" s="14"/>
      <c r="U18" s="12"/>
      <c r="V18" s="12"/>
      <c r="W18" s="12"/>
      <c r="X18" s="14" t="b">
        <f t="shared" si="4"/>
        <v>0</v>
      </c>
      <c r="Y18" s="14" t="b">
        <f>IF(Z18&lt;=20%,'[36]Tabla probabilidad'!$B$5,IF(Z18&lt;=40%,'[36]Tabla probabilidad'!$B$6,IF(Z18&lt;=60%,'[36]Tabla probabilidad'!$B$7,IF(Z18&lt;=80%,'[36]Tabla probabilidad'!$B$8,IF(Z18&lt;=100%,'[36]Tabla probabilidad'!$B$9)))))</f>
        <v>0</v>
      </c>
      <c r="Z18" s="14" t="b">
        <f>IF(R18="Preventivo",(J15-(J15*T18)),IF(R18="Detectivo",(J15-(J15*T18)),IF(R18="Correctivo",(J15))))</f>
        <v>0</v>
      </c>
      <c r="AA18" s="192"/>
      <c r="AB18" s="192"/>
      <c r="AC18" s="14" t="b">
        <f t="shared" si="1"/>
        <v>0</v>
      </c>
      <c r="AD18" s="14" t="b">
        <f t="shared" si="3"/>
        <v>0</v>
      </c>
      <c r="AE18" s="192"/>
      <c r="AF18" s="192"/>
      <c r="AG18" s="201"/>
      <c r="AH18" s="201"/>
      <c r="AI18" s="201"/>
      <c r="AJ18" s="201"/>
      <c r="AK18" s="201"/>
      <c r="AL18" s="201"/>
      <c r="AM18" s="198"/>
      <c r="AN18" s="186"/>
    </row>
    <row r="19" spans="1:40" ht="40.5" customHeight="1">
      <c r="A19" s="186"/>
      <c r="B19" s="202"/>
      <c r="C19" s="186"/>
      <c r="D19" s="205"/>
      <c r="E19" s="202"/>
      <c r="F19" s="202"/>
      <c r="G19" s="186"/>
      <c r="H19" s="202"/>
      <c r="I19" s="194"/>
      <c r="J19" s="195"/>
      <c r="K19" s="186"/>
      <c r="L19" s="196"/>
      <c r="M19" s="196"/>
      <c r="N19" s="186"/>
      <c r="O19" s="12">
        <v>5</v>
      </c>
      <c r="P19" s="19"/>
      <c r="Q19" s="12"/>
      <c r="R19" s="12"/>
      <c r="S19" s="12"/>
      <c r="T19" s="14"/>
      <c r="U19" s="12"/>
      <c r="V19" s="12"/>
      <c r="W19" s="12"/>
      <c r="X19" s="14" t="b">
        <f t="shared" si="4"/>
        <v>0</v>
      </c>
      <c r="Y19" s="14" t="b">
        <f>IF(Z19&lt;=20%,'[36]Tabla probabilidad'!$B$5,IF(Z19&lt;=40%,'[36]Tabla probabilidad'!$B$6,IF(Z19&lt;=60%,'[36]Tabla probabilidad'!$B$7,IF(Z19&lt;=80%,'[36]Tabla probabilidad'!$B$8,IF(Z19&lt;=100%,'[36]Tabla probabilidad'!$B$9)))))</f>
        <v>0</v>
      </c>
      <c r="Z19" s="14" t="b">
        <f>IF(R19="Preventivo",(J15-(J15*T19)),IF(R19="Detectivo",(J15-(J15*T19)),IF(R19="Correctivo",(J15))))</f>
        <v>0</v>
      </c>
      <c r="AA19" s="193"/>
      <c r="AB19" s="193"/>
      <c r="AC19" s="14" t="b">
        <f t="shared" si="1"/>
        <v>0</v>
      </c>
      <c r="AD19" s="14" t="b">
        <f t="shared" si="3"/>
        <v>0</v>
      </c>
      <c r="AE19" s="193"/>
      <c r="AF19" s="193"/>
      <c r="AG19" s="202"/>
      <c r="AH19" s="202"/>
      <c r="AI19" s="202"/>
      <c r="AJ19" s="202"/>
      <c r="AK19" s="202"/>
      <c r="AL19" s="202"/>
      <c r="AM19" s="199"/>
      <c r="AN19" s="186"/>
    </row>
    <row r="20" spans="1:40" ht="66.75" hidden="1" customHeight="1">
      <c r="A20" s="186">
        <v>3</v>
      </c>
      <c r="B20" s="187"/>
      <c r="C20" s="186" t="s">
        <v>147</v>
      </c>
      <c r="D20" s="203" t="s">
        <v>148</v>
      </c>
      <c r="E20" s="186" t="s">
        <v>149</v>
      </c>
      <c r="F20" s="186" t="s">
        <v>150</v>
      </c>
      <c r="G20" s="186" t="s">
        <v>71</v>
      </c>
      <c r="H20" s="186">
        <v>12</v>
      </c>
      <c r="I20" s="194" t="str">
        <f>IF(H20&lt;=2,'[36]Tabla probabilidad'!$B$5,IF(H20&lt;=24,'[36]Tabla probabilidad'!$B$6,IF(H20&lt;=500,'[36]Tabla probabilidad'!$B$7,IF(H20&lt;=5000,'[36]Tabla probabilidad'!$B$8,IF(H20&gt;5000,'[36]Tabla probabilidad'!$B$9)))))</f>
        <v>Baja</v>
      </c>
      <c r="J20" s="195">
        <f>IF(H20&lt;=2,'[36]Tabla probabilidad'!$D$5,IF(H20&lt;=24,'[36]Tabla probabilidad'!$D$6,IF(H20&lt;=500,'[36]Tabla probabilidad'!$D$7,IF(H20&lt;=5000,'[36]Tabla probabilidad'!$D$8,IF(H20&gt;5000,'[36]Tabla probabilidad'!$D$9)))))</f>
        <v>0.4</v>
      </c>
      <c r="K20" s="186" t="s">
        <v>151</v>
      </c>
      <c r="L20" s="1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1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186" t="str">
        <f>VLOOKUP((I20&amp;L20),[36]Hoja1!$B$4:$C$28,2,0)</f>
        <v>Moderado</v>
      </c>
      <c r="O20" s="12">
        <v>1</v>
      </c>
      <c r="P20" s="13" t="s">
        <v>152</v>
      </c>
      <c r="Q20" s="12" t="str">
        <f t="shared" si="0"/>
        <v>Probabilidad</v>
      </c>
      <c r="R20" s="12" t="s">
        <v>54</v>
      </c>
      <c r="S20" s="12" t="s">
        <v>55</v>
      </c>
      <c r="T20" s="14">
        <f>VLOOKUP(R20&amp;S20,[36]Hoja1!$Q$4:$R$9,2,0)</f>
        <v>0.45</v>
      </c>
      <c r="U20" s="12" t="s">
        <v>56</v>
      </c>
      <c r="V20" s="12" t="s">
        <v>57</v>
      </c>
      <c r="W20" s="12" t="s">
        <v>58</v>
      </c>
      <c r="X20" s="14">
        <f>IF(Q20="Probabilidad",($J$20*T20),IF(Q20="Impacto"," "))</f>
        <v>0.18000000000000002</v>
      </c>
      <c r="Y20" s="14" t="str">
        <f>IF(Z20&lt;=20%,'[36]Tabla probabilidad'!$B$5,IF(Z20&lt;=40%,'[36]Tabla probabilidad'!$B$6,IF(Z20&lt;=60%,'[36]Tabla probabilidad'!$B$7,IF(Z20&lt;=80%,'[36]Tabla probabilidad'!$B$8,IF(Z20&lt;=100%,'[36]Tabla probabilidad'!$B$9)))))</f>
        <v>Baja</v>
      </c>
      <c r="Z20" s="14">
        <f>IF(R20="Preventivo",(J20-(J20*T20)),IF(R20="Detectivo",(J20-(J20*T20)),IF(R20="Correctivo",(J20))))</f>
        <v>0.22</v>
      </c>
      <c r="AA20" s="191" t="str">
        <f>IF(AB20&lt;=20%,'[36]Tabla probabilidad'!$B$5,IF(AB20&lt;=40%,'[36]Tabla probabilidad'!$B$6,IF(AB20&lt;=60%,'[36]Tabla probabilidad'!$B$7,IF(AB20&lt;=80%,'[36]Tabla probabilidad'!$B$8,IF(AB20&lt;=100%,'[36]Tabla probabilidad'!$B$9)))))</f>
        <v>Baja</v>
      </c>
      <c r="AB20" s="191">
        <f>AVERAGE(Z20:Z24)</f>
        <v>0.22</v>
      </c>
      <c r="AC20" s="14" t="str">
        <f t="shared" si="1"/>
        <v>Menor</v>
      </c>
      <c r="AD20" s="14">
        <f>IF(Q20="Probabilidad",(($M$20-0)),IF(Q20="Impacto",($M$20-($M$20*T20))))</f>
        <v>0.4</v>
      </c>
      <c r="AE20" s="191" t="str">
        <f>IF(AF20&lt;=20%,"Leve",IF(AF20&lt;=40%,"Menor",IF(AF20&lt;=60%,"Moderado",IF(AF20&lt;=80%,"Mayor",IF(AF20&lt;=100%,"Catastrófico")))))</f>
        <v>Menor</v>
      </c>
      <c r="AF20" s="191">
        <f>AVERAGE(AD20:AD24)</f>
        <v>0.4</v>
      </c>
      <c r="AG20" s="200" t="str">
        <f>VLOOKUP(AA20&amp;AE20,[36]Hoja1!$B$4:$C$28,2,0)</f>
        <v>Moderado</v>
      </c>
      <c r="AH20" s="200" t="s">
        <v>84</v>
      </c>
      <c r="AI20" s="200" t="s">
        <v>153</v>
      </c>
      <c r="AJ20" s="200" t="s">
        <v>61</v>
      </c>
      <c r="AK20" s="206">
        <v>44561</v>
      </c>
      <c r="AL20" s="206">
        <v>44561</v>
      </c>
      <c r="AM20" s="197" t="s">
        <v>74</v>
      </c>
      <c r="AN20" s="186" t="s">
        <v>63</v>
      </c>
    </row>
    <row r="21" spans="1:40" ht="69.75" hidden="1" customHeight="1">
      <c r="A21" s="186"/>
      <c r="B21" s="188"/>
      <c r="C21" s="186"/>
      <c r="D21" s="204"/>
      <c r="E21" s="186"/>
      <c r="F21" s="186"/>
      <c r="G21" s="186"/>
      <c r="H21" s="186"/>
      <c r="I21" s="194"/>
      <c r="J21" s="195"/>
      <c r="K21" s="186"/>
      <c r="L21" s="196"/>
      <c r="M21" s="196"/>
      <c r="N21" s="186"/>
      <c r="O21" s="12">
        <v>2</v>
      </c>
      <c r="P21" s="17" t="s">
        <v>154</v>
      </c>
      <c r="Q21" s="12" t="str">
        <f t="shared" si="0"/>
        <v>Probabilidad</v>
      </c>
      <c r="R21" s="12" t="s">
        <v>54</v>
      </c>
      <c r="S21" s="12" t="s">
        <v>55</v>
      </c>
      <c r="T21" s="14">
        <f>VLOOKUP(R21&amp;S21,[36]Hoja1!$Q$4:$R$9,2,0)</f>
        <v>0.45</v>
      </c>
      <c r="U21" s="12" t="s">
        <v>56</v>
      </c>
      <c r="V21" s="12" t="s">
        <v>57</v>
      </c>
      <c r="W21" s="12" t="s">
        <v>58</v>
      </c>
      <c r="X21" s="14">
        <f t="shared" ref="X21:X24" si="5">IF(Q21="Probabilidad",($J$20*T21),IF(Q21="Impacto"," "))</f>
        <v>0.18000000000000002</v>
      </c>
      <c r="Y21" s="14" t="str">
        <f>IF(Z21&lt;=20%,'[36]Tabla probabilidad'!$B$5,IF(Z21&lt;=40%,'[36]Tabla probabilidad'!$B$6,IF(Z21&lt;=60%,'[36]Tabla probabilidad'!$B$7,IF(Z21&lt;=80%,'[36]Tabla probabilidad'!$B$8,IF(Z21&lt;=100%,'[36]Tabla probabilidad'!$B$9)))))</f>
        <v>Baja</v>
      </c>
      <c r="Z21" s="14">
        <f>IF(R21="Preventivo",(J20-(J20*T21)),IF(R21="Detectivo",(J20-(J20*T21)),IF(R21="Correctivo",(J20))))</f>
        <v>0.22</v>
      </c>
      <c r="AA21" s="192"/>
      <c r="AB21" s="192"/>
      <c r="AC21" s="14" t="str">
        <f t="shared" si="1"/>
        <v>Menor</v>
      </c>
      <c r="AD21" s="14">
        <f t="shared" ref="AD21:AD24" si="6">IF(Q21="Probabilidad",(($M$20-0)),IF(Q21="Impacto",($M$20-($M$20*T21))))</f>
        <v>0.4</v>
      </c>
      <c r="AE21" s="192"/>
      <c r="AF21" s="192"/>
      <c r="AG21" s="201"/>
      <c r="AH21" s="201"/>
      <c r="AI21" s="201"/>
      <c r="AJ21" s="201"/>
      <c r="AK21" s="201"/>
      <c r="AL21" s="201"/>
      <c r="AM21" s="198"/>
      <c r="AN21" s="186"/>
    </row>
    <row r="22" spans="1:40" ht="69" hidden="1" customHeight="1">
      <c r="A22" s="186"/>
      <c r="B22" s="188"/>
      <c r="C22" s="186"/>
      <c r="D22" s="204"/>
      <c r="E22" s="186"/>
      <c r="F22" s="186"/>
      <c r="G22" s="186"/>
      <c r="H22" s="186"/>
      <c r="I22" s="194"/>
      <c r="J22" s="195"/>
      <c r="K22" s="186"/>
      <c r="L22" s="196"/>
      <c r="M22" s="196"/>
      <c r="N22" s="186"/>
      <c r="O22" s="12">
        <v>3</v>
      </c>
      <c r="P22" s="17"/>
      <c r="Q22" s="12"/>
      <c r="R22" s="12"/>
      <c r="S22" s="12"/>
      <c r="T22" s="14"/>
      <c r="U22" s="12"/>
      <c r="V22" s="12"/>
      <c r="W22" s="12"/>
      <c r="X22" s="14" t="b">
        <f t="shared" si="5"/>
        <v>0</v>
      </c>
      <c r="Y22" s="14" t="b">
        <f>IF(Z22&lt;=20%,'[36]Tabla probabilidad'!$B$5,IF(Z22&lt;=40%,'[36]Tabla probabilidad'!$B$6,IF(Z22&lt;=60%,'[36]Tabla probabilidad'!$B$7,IF(Z22&lt;=80%,'[36]Tabla probabilidad'!$B$8,IF(Z22&lt;=100%,'[36]Tabla probabilidad'!$B$9)))))</f>
        <v>0</v>
      </c>
      <c r="Z22" s="14" t="b">
        <f>IF(R22="Preventivo",(J20-(J20*T22)),IF(R22="Detectivo",(J20-(J20*T22)),IF(R22="Correctivo",(J20))))</f>
        <v>0</v>
      </c>
      <c r="AA22" s="192"/>
      <c r="AB22" s="192"/>
      <c r="AC22" s="14" t="b">
        <f t="shared" si="1"/>
        <v>0</v>
      </c>
      <c r="AD22" s="14" t="b">
        <f t="shared" si="6"/>
        <v>0</v>
      </c>
      <c r="AE22" s="192"/>
      <c r="AF22" s="192"/>
      <c r="AG22" s="201"/>
      <c r="AH22" s="201"/>
      <c r="AI22" s="201"/>
      <c r="AJ22" s="201"/>
      <c r="AK22" s="201"/>
      <c r="AL22" s="201"/>
      <c r="AM22" s="198"/>
      <c r="AN22" s="186"/>
    </row>
    <row r="23" spans="1:40" ht="75.75" hidden="1" customHeight="1">
      <c r="A23" s="186"/>
      <c r="B23" s="188"/>
      <c r="C23" s="186"/>
      <c r="D23" s="204"/>
      <c r="E23" s="186"/>
      <c r="F23" s="186"/>
      <c r="G23" s="186"/>
      <c r="H23" s="186"/>
      <c r="I23" s="194"/>
      <c r="J23" s="195"/>
      <c r="K23" s="186"/>
      <c r="L23" s="196"/>
      <c r="M23" s="196"/>
      <c r="N23" s="186"/>
      <c r="O23" s="12">
        <v>4</v>
      </c>
      <c r="P23" s="17"/>
      <c r="Q23" s="12"/>
      <c r="R23" s="12"/>
      <c r="S23" s="12"/>
      <c r="T23" s="14"/>
      <c r="U23" s="12"/>
      <c r="V23" s="12"/>
      <c r="W23" s="12"/>
      <c r="X23" s="14" t="b">
        <f t="shared" si="5"/>
        <v>0</v>
      </c>
      <c r="Y23" s="14" t="b">
        <f>IF(Z23&lt;=20%,'[36]Tabla probabilidad'!$B$5,IF(Z23&lt;=40%,'[36]Tabla probabilidad'!$B$6,IF(Z23&lt;=60%,'[36]Tabla probabilidad'!$B$7,IF(Z23&lt;=80%,'[36]Tabla probabilidad'!$B$8,IF(Z23&lt;=100%,'[36]Tabla probabilidad'!$B$9)))))</f>
        <v>0</v>
      </c>
      <c r="Z23" s="14" t="b">
        <f>IF(R23="Preventivo",(J20-(J20*T23)),IF(R23="Detectivo",(J20-(J20*T23)),IF(R23="Correctivo",(J20))))</f>
        <v>0</v>
      </c>
      <c r="AA23" s="192"/>
      <c r="AB23" s="192"/>
      <c r="AC23" s="14" t="b">
        <f t="shared" si="1"/>
        <v>0</v>
      </c>
      <c r="AD23" s="14" t="b">
        <f t="shared" si="6"/>
        <v>0</v>
      </c>
      <c r="AE23" s="192"/>
      <c r="AF23" s="192"/>
      <c r="AG23" s="201"/>
      <c r="AH23" s="201"/>
      <c r="AI23" s="201"/>
      <c r="AJ23" s="201"/>
      <c r="AK23" s="201"/>
      <c r="AL23" s="201"/>
      <c r="AM23" s="198"/>
      <c r="AN23" s="186"/>
    </row>
    <row r="24" spans="1:40" ht="64.5" hidden="1" customHeight="1" thickBot="1">
      <c r="A24" s="186"/>
      <c r="B24" s="189"/>
      <c r="C24" s="186"/>
      <c r="D24" s="205"/>
      <c r="E24" s="186"/>
      <c r="F24" s="186"/>
      <c r="G24" s="186"/>
      <c r="H24" s="186"/>
      <c r="I24" s="194"/>
      <c r="J24" s="195"/>
      <c r="K24" s="186"/>
      <c r="L24" s="196"/>
      <c r="M24" s="196"/>
      <c r="N24" s="186"/>
      <c r="O24" s="12">
        <v>5</v>
      </c>
      <c r="P24" s="20"/>
      <c r="Q24" s="12"/>
      <c r="R24" s="12"/>
      <c r="S24" s="12"/>
      <c r="T24" s="14"/>
      <c r="U24" s="12"/>
      <c r="V24" s="12"/>
      <c r="W24" s="12"/>
      <c r="X24" s="14" t="b">
        <f t="shared" si="5"/>
        <v>0</v>
      </c>
      <c r="Y24" s="14" t="b">
        <f>IF(Z24&lt;=20%,'[36]Tabla probabilidad'!$B$5,IF(Z24&lt;=40%,'[36]Tabla probabilidad'!$B$6,IF(Z24&lt;=60%,'[36]Tabla probabilidad'!$B$7,IF(Z24&lt;=80%,'[36]Tabla probabilidad'!$B$8,IF(Z24&lt;=100%,'[36]Tabla probabilidad'!$B$9)))))</f>
        <v>0</v>
      </c>
      <c r="Z24" s="14" t="b">
        <f>IF(R24="Preventivo",(J20-(J20*T24)),IF(R24="Detectivo",(J20-(J20*T24)),IF(R24="Correctivo",(J20))))</f>
        <v>0</v>
      </c>
      <c r="AA24" s="193"/>
      <c r="AB24" s="193"/>
      <c r="AC24" s="14" t="b">
        <f t="shared" si="1"/>
        <v>0</v>
      </c>
      <c r="AD24" s="14" t="b">
        <f t="shared" si="6"/>
        <v>0</v>
      </c>
      <c r="AE24" s="193"/>
      <c r="AF24" s="193"/>
      <c r="AG24" s="202"/>
      <c r="AH24" s="202"/>
      <c r="AI24" s="202"/>
      <c r="AJ24" s="202"/>
      <c r="AK24" s="202"/>
      <c r="AL24" s="202"/>
      <c r="AM24" s="199"/>
      <c r="AN24" s="186"/>
    </row>
    <row r="25" spans="1:40" ht="57" customHeight="1">
      <c r="A25" s="186">
        <v>3</v>
      </c>
      <c r="B25" s="200" t="s">
        <v>89</v>
      </c>
      <c r="C25" s="186" t="s">
        <v>90</v>
      </c>
      <c r="D25" s="203" t="s">
        <v>91</v>
      </c>
      <c r="E25" s="186" t="s">
        <v>92</v>
      </c>
      <c r="F25" s="186" t="s">
        <v>93</v>
      </c>
      <c r="G25" s="186" t="s">
        <v>94</v>
      </c>
      <c r="H25" s="186">
        <v>6</v>
      </c>
      <c r="I25" s="194" t="str">
        <f>IF(H25&lt;=2,'[36]Tabla probabilidad'!$B$5,IF(H25&lt;=24,'[36]Tabla probabilidad'!$B$6,IF(H25&lt;=500,'[36]Tabla probabilidad'!$B$7,IF(H25&lt;=5000,'[36]Tabla probabilidad'!$B$8,IF(H25&gt;5000,'[36]Tabla probabilidad'!$B$9)))))</f>
        <v>Baja</v>
      </c>
      <c r="J25" s="195">
        <f>IF(H25&lt;=2,'[36]Tabla probabilidad'!$D$5,IF(H25&lt;=24,'[36]Tabla probabilidad'!$D$6,IF(H25&lt;=500,'[36]Tabla probabilidad'!$D$7,IF(H25&lt;=5000,'[36]Tabla probabilidad'!$D$8,IF(H25&gt;5000,'[36]Tabla probabilidad'!$D$9)))))</f>
        <v>0.4</v>
      </c>
      <c r="K25" s="186" t="s">
        <v>190</v>
      </c>
      <c r="L25" s="18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Catastrófico</v>
      </c>
      <c r="M25" s="18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100%</v>
      </c>
      <c r="N25" s="186" t="str">
        <f>VLOOKUP((I25&amp;L25),[36]Hoja1!$B$4:$C$28,2,0)</f>
        <v>Extremo</v>
      </c>
      <c r="O25" s="12">
        <v>1</v>
      </c>
      <c r="P25" s="17" t="s">
        <v>96</v>
      </c>
      <c r="Q25" s="12" t="str">
        <f t="shared" si="0"/>
        <v>Probabilidad</v>
      </c>
      <c r="R25" s="12" t="s">
        <v>54</v>
      </c>
      <c r="S25" s="12" t="s">
        <v>55</v>
      </c>
      <c r="T25" s="14">
        <f>VLOOKUP(R25&amp;S25,[36]Hoja1!$Q$4:$R$9,2,0)</f>
        <v>0.45</v>
      </c>
      <c r="U25" s="12" t="s">
        <v>56</v>
      </c>
      <c r="V25" s="12" t="s">
        <v>57</v>
      </c>
      <c r="W25" s="12" t="s">
        <v>58</v>
      </c>
      <c r="X25" s="14">
        <f>IF(Q25="Probabilidad",($J$25*T25),IF(Q25="Impacto"," "))</f>
        <v>0.18000000000000002</v>
      </c>
      <c r="Y25" s="14" t="str">
        <f>IF(Z25&lt;=20%,'[36]Tabla probabilidad'!$B$5,IF(Z25&lt;=40%,'[36]Tabla probabilidad'!$B$6,IF(Z25&lt;=60%,'[36]Tabla probabilidad'!$B$7,IF(Z25&lt;=80%,'[36]Tabla probabilidad'!$B$8,IF(Z25&lt;=100%,'[36]Tabla probabilidad'!$B$9)))))</f>
        <v>Baja</v>
      </c>
      <c r="Z25" s="14">
        <f>IF(R25="Preventivo",(J25-(J25*T25)),IF(R25="Detectivo",(J25-(J25*T25)),IF(R25="Correctivo",(J25))))</f>
        <v>0.22</v>
      </c>
      <c r="AA25" s="191" t="str">
        <f>IF(AB25&lt;=20%,'[36]Tabla probabilidad'!$B$5,IF(AB25&lt;=40%,'[36]Tabla probabilidad'!$B$6,IF(AB25&lt;=60%,'[36]Tabla probabilidad'!$B$7,IF(AB25&lt;=80%,'[36]Tabla probabilidad'!$B$8,IF(AB25&lt;=100%,'[36]Tabla probabilidad'!$B$9)))))</f>
        <v>Baja</v>
      </c>
      <c r="AB25" s="191">
        <f>AVERAGE(Z25:Z29)</f>
        <v>0.23600000000000004</v>
      </c>
      <c r="AC25" s="14" t="str">
        <f t="shared" si="1"/>
        <v>Catastrófico</v>
      </c>
      <c r="AD25" s="14">
        <f>IF(Q25="Probabilidad",(($M$25-0)),IF(Q25="Impacto",($M$25-($M$25*T25))))</f>
        <v>1</v>
      </c>
      <c r="AE25" s="191" t="str">
        <f>IF(AF25&lt;=20%,"Leve",IF(AF25&lt;=40%,"Menor",IF(AF25&lt;=60%,"Moderado",IF(AF25&lt;=80%,"Mayor",IF(AF25&lt;=100%,"Catastrófico")))))</f>
        <v>Catastrófico</v>
      </c>
      <c r="AF25" s="191">
        <f>AVERAGE(AD25:AD29)</f>
        <v>1</v>
      </c>
      <c r="AG25" s="200" t="str">
        <f>VLOOKUP(AA25&amp;AE25,[36]Hoja1!$B$4:$C$28,2,0)</f>
        <v>Extremo</v>
      </c>
      <c r="AH25" s="200" t="s">
        <v>59</v>
      </c>
      <c r="AI25" s="200" t="s">
        <v>97</v>
      </c>
      <c r="AJ25" s="200" t="s">
        <v>61</v>
      </c>
      <c r="AK25" s="206">
        <v>44926</v>
      </c>
      <c r="AL25" s="206">
        <v>44926</v>
      </c>
      <c r="AM25" s="197" t="s">
        <v>74</v>
      </c>
      <c r="AN25" s="186" t="s">
        <v>63</v>
      </c>
    </row>
    <row r="26" spans="1:40" ht="42.75" customHeight="1">
      <c r="A26" s="186"/>
      <c r="B26" s="201"/>
      <c r="C26" s="186"/>
      <c r="D26" s="204"/>
      <c r="E26" s="186"/>
      <c r="F26" s="186"/>
      <c r="G26" s="186"/>
      <c r="H26" s="186"/>
      <c r="I26" s="194"/>
      <c r="J26" s="195"/>
      <c r="K26" s="186"/>
      <c r="L26" s="196"/>
      <c r="M26" s="196"/>
      <c r="N26" s="186"/>
      <c r="O26" s="12">
        <v>2</v>
      </c>
      <c r="P26" s="17" t="s">
        <v>98</v>
      </c>
      <c r="Q26" s="12" t="str">
        <f t="shared" si="0"/>
        <v>Probabilidad</v>
      </c>
      <c r="R26" s="12" t="s">
        <v>54</v>
      </c>
      <c r="S26" s="12" t="s">
        <v>55</v>
      </c>
      <c r="T26" s="14">
        <f>VLOOKUP(R26&amp;S26,[36]Hoja1!$Q$4:$R$9,2,0)</f>
        <v>0.45</v>
      </c>
      <c r="U26" s="12" t="s">
        <v>56</v>
      </c>
      <c r="V26" s="12" t="s">
        <v>57</v>
      </c>
      <c r="W26" s="12" t="s">
        <v>58</v>
      </c>
      <c r="X26" s="14">
        <f t="shared" ref="X26:X29" si="7">IF(Q26="Probabilidad",($J$25*T26),IF(Q26="Impacto"," "))</f>
        <v>0.18000000000000002</v>
      </c>
      <c r="Y26" s="14" t="str">
        <f>IF(Z26&lt;=20%,'[36]Tabla probabilidad'!$B$5,IF(Z26&lt;=40%,'[36]Tabla probabilidad'!$B$6,IF(Z26&lt;=60%,'[36]Tabla probabilidad'!$B$7,IF(Z26&lt;=80%,'[36]Tabla probabilidad'!$B$8,IF(Z26&lt;=100%,'[36]Tabla probabilidad'!$B$9)))))</f>
        <v>Baja</v>
      </c>
      <c r="Z26" s="14">
        <f>IF(R26="Preventivo",(J25-(J25*T26)),IF(R26="Detectivo",(J25-(J25*T26)),IF(R26="Correctivo",(J25))))</f>
        <v>0.22</v>
      </c>
      <c r="AA26" s="192"/>
      <c r="AB26" s="192"/>
      <c r="AC26" s="14" t="str">
        <f t="shared" si="1"/>
        <v>Catastrófico</v>
      </c>
      <c r="AD26" s="14">
        <f t="shared" ref="AD26:AD29" si="8">IF(Q26="Probabilidad",(($M$25-0)),IF(Q26="Impacto",($M$25-($M$25*T26))))</f>
        <v>1</v>
      </c>
      <c r="AE26" s="192"/>
      <c r="AF26" s="192"/>
      <c r="AG26" s="201"/>
      <c r="AH26" s="201"/>
      <c r="AI26" s="201"/>
      <c r="AJ26" s="201"/>
      <c r="AK26" s="201"/>
      <c r="AL26" s="201"/>
      <c r="AM26" s="198"/>
      <c r="AN26" s="186"/>
    </row>
    <row r="27" spans="1:40" ht="75.75" customHeight="1">
      <c r="A27" s="186"/>
      <c r="B27" s="201"/>
      <c r="C27" s="186"/>
      <c r="D27" s="204"/>
      <c r="E27" s="186"/>
      <c r="F27" s="186"/>
      <c r="G27" s="186"/>
      <c r="H27" s="186"/>
      <c r="I27" s="194"/>
      <c r="J27" s="195"/>
      <c r="K27" s="186"/>
      <c r="L27" s="196"/>
      <c r="M27" s="196"/>
      <c r="N27" s="186"/>
      <c r="O27" s="12">
        <v>3</v>
      </c>
      <c r="P27" s="17" t="s">
        <v>99</v>
      </c>
      <c r="Q27" s="12" t="str">
        <f t="shared" si="0"/>
        <v>Probabilidad</v>
      </c>
      <c r="R27" s="12" t="s">
        <v>54</v>
      </c>
      <c r="S27" s="12" t="s">
        <v>55</v>
      </c>
      <c r="T27" s="14">
        <f>VLOOKUP(R27&amp;S27,[36]Hoja1!$Q$4:$R$9,2,0)</f>
        <v>0.45</v>
      </c>
      <c r="U27" s="12" t="s">
        <v>56</v>
      </c>
      <c r="V27" s="12" t="s">
        <v>57</v>
      </c>
      <c r="W27" s="12" t="s">
        <v>58</v>
      </c>
      <c r="X27" s="14">
        <f t="shared" si="7"/>
        <v>0.18000000000000002</v>
      </c>
      <c r="Y27" s="14" t="str">
        <f>IF(Z27&lt;=20%,'[36]Tabla probabilidad'!$B$5,IF(Z27&lt;=40%,'[36]Tabla probabilidad'!$B$6,IF(Z27&lt;=60%,'[36]Tabla probabilidad'!$B$7,IF(Z27&lt;=80%,'[36]Tabla probabilidad'!$B$8,IF(Z27&lt;=100%,'[36]Tabla probabilidad'!$B$9)))))</f>
        <v>Baja</v>
      </c>
      <c r="Z27" s="14">
        <f>IF(R27="Preventivo",(J25-(J25*T27)),IF(R27="Detectivo",(J25-(J25*T27)),IF(R27="Correctivo",(J25))))</f>
        <v>0.22</v>
      </c>
      <c r="AA27" s="192"/>
      <c r="AB27" s="192"/>
      <c r="AC27" s="14" t="str">
        <f t="shared" si="1"/>
        <v>Catastrófico</v>
      </c>
      <c r="AD27" s="14">
        <f t="shared" si="8"/>
        <v>1</v>
      </c>
      <c r="AE27" s="192"/>
      <c r="AF27" s="192"/>
      <c r="AG27" s="201"/>
      <c r="AH27" s="201"/>
      <c r="AI27" s="201"/>
      <c r="AJ27" s="201"/>
      <c r="AK27" s="201"/>
      <c r="AL27" s="201"/>
      <c r="AM27" s="198"/>
      <c r="AN27" s="186"/>
    </row>
    <row r="28" spans="1:40" ht="72" customHeight="1" thickBot="1">
      <c r="A28" s="186"/>
      <c r="B28" s="201"/>
      <c r="C28" s="186"/>
      <c r="D28" s="204"/>
      <c r="E28" s="186"/>
      <c r="F28" s="186"/>
      <c r="G28" s="186"/>
      <c r="H28" s="186"/>
      <c r="I28" s="194"/>
      <c r="J28" s="195"/>
      <c r="K28" s="186"/>
      <c r="L28" s="196"/>
      <c r="M28" s="196"/>
      <c r="N28" s="186"/>
      <c r="O28" s="12">
        <v>4</v>
      </c>
      <c r="P28" s="21"/>
      <c r="Q28" s="12" t="str">
        <f t="shared" si="0"/>
        <v>Probabilidad</v>
      </c>
      <c r="R28" s="12" t="s">
        <v>100</v>
      </c>
      <c r="S28" s="12" t="s">
        <v>55</v>
      </c>
      <c r="T28" s="14">
        <f>VLOOKUP(R28&amp;S28,[36]Hoja1!$Q$4:$R$9,2,0)</f>
        <v>0.35</v>
      </c>
      <c r="U28" s="12" t="s">
        <v>56</v>
      </c>
      <c r="V28" s="12" t="s">
        <v>57</v>
      </c>
      <c r="W28" s="12" t="s">
        <v>58</v>
      </c>
      <c r="X28" s="14">
        <f t="shared" si="7"/>
        <v>0.13999999999999999</v>
      </c>
      <c r="Y28" s="14" t="str">
        <f>IF(Z28&lt;=20%,'[36]Tabla probabilidad'!$B$5,IF(Z28&lt;=40%,'[36]Tabla probabilidad'!$B$6,IF(Z28&lt;=60%,'[36]Tabla probabilidad'!$B$7,IF(Z28&lt;=80%,'[36]Tabla probabilidad'!$B$8,IF(Z28&lt;=100%,'[36]Tabla probabilidad'!$B$9)))))</f>
        <v>Baja</v>
      </c>
      <c r="Z28" s="14">
        <f>IF(R28="Preventivo",(J25-(J25*T28)),IF(R28="Detectivo",(J25-(J25*T28)),IF(R28="Correctivo",(J25))))</f>
        <v>0.26</v>
      </c>
      <c r="AA28" s="192"/>
      <c r="AB28" s="192"/>
      <c r="AC28" s="14" t="str">
        <f t="shared" si="1"/>
        <v>Catastrófico</v>
      </c>
      <c r="AD28" s="14">
        <f t="shared" si="8"/>
        <v>1</v>
      </c>
      <c r="AE28" s="192"/>
      <c r="AF28" s="192"/>
      <c r="AG28" s="201"/>
      <c r="AH28" s="201"/>
      <c r="AI28" s="201"/>
      <c r="AJ28" s="201"/>
      <c r="AK28" s="201"/>
      <c r="AL28" s="201"/>
      <c r="AM28" s="198"/>
      <c r="AN28" s="186"/>
    </row>
    <row r="29" spans="1:40" ht="74.25" customHeight="1" thickBot="1">
      <c r="A29" s="186"/>
      <c r="B29" s="202"/>
      <c r="C29" s="186"/>
      <c r="D29" s="205"/>
      <c r="E29" s="186"/>
      <c r="F29" s="186"/>
      <c r="G29" s="186"/>
      <c r="H29" s="186"/>
      <c r="I29" s="194"/>
      <c r="J29" s="195"/>
      <c r="K29" s="186"/>
      <c r="L29" s="196"/>
      <c r="M29" s="196"/>
      <c r="N29" s="186"/>
      <c r="O29" s="12">
        <v>5</v>
      </c>
      <c r="P29" s="20"/>
      <c r="Q29" s="12" t="str">
        <f t="shared" si="0"/>
        <v>Probabilidad</v>
      </c>
      <c r="R29" s="12" t="s">
        <v>100</v>
      </c>
      <c r="S29" s="12" t="s">
        <v>55</v>
      </c>
      <c r="T29" s="14">
        <f>VLOOKUP(R29&amp;S29,[36]Hoja1!$Q$4:$R$9,2,0)</f>
        <v>0.35</v>
      </c>
      <c r="U29" s="12" t="s">
        <v>56</v>
      </c>
      <c r="V29" s="12" t="s">
        <v>57</v>
      </c>
      <c r="W29" s="12" t="s">
        <v>58</v>
      </c>
      <c r="X29" s="14">
        <f t="shared" si="7"/>
        <v>0.13999999999999999</v>
      </c>
      <c r="Y29" s="14" t="str">
        <f>IF(Z29&lt;=20%,'[36]Tabla probabilidad'!$B$5,IF(Z29&lt;=40%,'[36]Tabla probabilidad'!$B$6,IF(Z29&lt;=60%,'[36]Tabla probabilidad'!$B$7,IF(Z29&lt;=80%,'[36]Tabla probabilidad'!$B$8,IF(Z29&lt;=100%,'[36]Tabla probabilidad'!$B$9)))))</f>
        <v>Baja</v>
      </c>
      <c r="Z29" s="14">
        <f>IF(R29="Preventivo",(J25-(J25*T29)),IF(R29="Detectivo",(J25-(J25*T29)),IF(R29="Correctivo",(J25))))</f>
        <v>0.26</v>
      </c>
      <c r="AA29" s="193"/>
      <c r="AB29" s="193"/>
      <c r="AC29" s="14" t="str">
        <f t="shared" si="1"/>
        <v>Catastrófico</v>
      </c>
      <c r="AD29" s="14">
        <f t="shared" si="8"/>
        <v>1</v>
      </c>
      <c r="AE29" s="193"/>
      <c r="AF29" s="193"/>
      <c r="AG29" s="202"/>
      <c r="AH29" s="202"/>
      <c r="AI29" s="202"/>
      <c r="AJ29" s="202"/>
      <c r="AK29" s="202"/>
      <c r="AL29" s="202"/>
      <c r="AM29" s="199"/>
      <c r="AN29" s="186"/>
    </row>
    <row r="30" spans="1:40" ht="48" customHeight="1">
      <c r="A30" s="186">
        <v>4</v>
      </c>
      <c r="B30" s="200" t="s">
        <v>457</v>
      </c>
      <c r="C30" s="186" t="s">
        <v>101</v>
      </c>
      <c r="D30" s="203" t="s">
        <v>102</v>
      </c>
      <c r="E30" s="186" t="s">
        <v>103</v>
      </c>
      <c r="F30" s="186" t="s">
        <v>104</v>
      </c>
      <c r="G30" s="186" t="s">
        <v>105</v>
      </c>
      <c r="H30" s="186">
        <v>10000</v>
      </c>
      <c r="I30" s="194" t="str">
        <f>IF(H30&lt;=2,'[36]Tabla probabilidad'!$B$5,IF(H30&lt;=24,'[36]Tabla probabilidad'!$B$6,IF(H30&lt;=500,'[36]Tabla probabilidad'!$B$7,IF(H30&lt;=5000,'[36]Tabla probabilidad'!$B$8,IF(H30&gt;5000,'[36]Tabla probabilidad'!$B$9)))))</f>
        <v>Muy Alta</v>
      </c>
      <c r="J30" s="195">
        <f>IF(H30&lt;=2,'[36]Tabla probabilidad'!$D$5,IF(H30&lt;=24,'[36]Tabla probabilidad'!$D$6,IF(H30&lt;=500,'[36]Tabla probabilidad'!$D$7,IF(H30&lt;=5000,'[36]Tabla probabilidad'!$D$8,IF(H30&gt;5000,'[36]Tabla probabilidad'!$D$9)))))</f>
        <v>1</v>
      </c>
      <c r="K30" s="186" t="s">
        <v>106</v>
      </c>
      <c r="L30" s="18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18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186" t="str">
        <f>VLOOKUP((I30&amp;L30),[36]Hoja1!$B$4:$C$28,2,0)</f>
        <v xml:space="preserve">Alto </v>
      </c>
      <c r="O30" s="12">
        <v>1</v>
      </c>
      <c r="P30" s="17" t="s">
        <v>107</v>
      </c>
      <c r="Q30" s="12" t="str">
        <f t="shared" si="0"/>
        <v>Probabilidad</v>
      </c>
      <c r="R30" s="12" t="s">
        <v>54</v>
      </c>
      <c r="S30" s="12" t="s">
        <v>55</v>
      </c>
      <c r="T30" s="14">
        <f>VLOOKUP(R30&amp;S30,[36]Hoja1!$Q$4:$R$9,2,0)</f>
        <v>0.45</v>
      </c>
      <c r="U30" s="12" t="s">
        <v>56</v>
      </c>
      <c r="V30" s="12" t="s">
        <v>57</v>
      </c>
      <c r="W30" s="12" t="s">
        <v>58</v>
      </c>
      <c r="X30" s="14">
        <f>IF(Q30="Probabilidad",($J$30*T30),IF(Q30="Impacto"," "))</f>
        <v>0.45</v>
      </c>
      <c r="Y30" s="14" t="str">
        <f>IF(Z30&lt;=20%,'[36]Tabla probabilidad'!$B$5,IF(Z30&lt;=40%,'[36]Tabla probabilidad'!$B$6,IF(Z30&lt;=60%,'[36]Tabla probabilidad'!$B$7,IF(Z30&lt;=80%,'[36]Tabla probabilidad'!$B$8,IF(Z30&lt;=100%,'[36]Tabla probabilidad'!$B$9)))))</f>
        <v>Media</v>
      </c>
      <c r="Z30" s="14">
        <f>IF(R30="Preventivo",(J30-(J30*T30)),IF(R30="Detectivo",(J30-(J30*T30)),IF(R30="Correctivo",(J30))))</f>
        <v>0.55000000000000004</v>
      </c>
      <c r="AA30" s="191" t="str">
        <f>IF(AB30&lt;=20%,'[36]Tabla probabilidad'!$B$5,IF(AB30&lt;=40%,'[36]Tabla probabilidad'!$B$6,IF(AB30&lt;=60%,'[36]Tabla probabilidad'!$B$7,IF(AB30&lt;=80%,'[36]Tabla probabilidad'!$B$8,IF(AB30&lt;=100%,'[36]Tabla probabilidad'!$B$9)))))</f>
        <v>Media</v>
      </c>
      <c r="AB30" s="191">
        <f>AVERAGE(Z30:Z34)</f>
        <v>0.55000000000000004</v>
      </c>
      <c r="AC30" s="14" t="str">
        <f t="shared" si="1"/>
        <v>Moderado</v>
      </c>
      <c r="AD30" s="14">
        <f>IF(Q30="Probabilidad",(($M$30-0)),IF(Q30="Impacto",($M$30-($M$30*T30))))</f>
        <v>0.6</v>
      </c>
      <c r="AE30" s="191" t="str">
        <f>IF(AF30&lt;=20%,"Leve",IF(AF30&lt;=40%,"Menor",IF(AF30&lt;=60%,"Moderado",IF(AF30&lt;=80%,"Mayor",IF(AF30&lt;=100%,"Catastrófico")))))</f>
        <v>Moderado</v>
      </c>
      <c r="AF30" s="191">
        <f>AVERAGE(AD30:AD34)</f>
        <v>0.6</v>
      </c>
      <c r="AG30" s="200" t="str">
        <f>VLOOKUP(AA30&amp;AE30,[36]Hoja1!$B$4:$C$28,2,0)</f>
        <v>Moderado</v>
      </c>
      <c r="AH30" s="200" t="s">
        <v>84</v>
      </c>
      <c r="AI30" s="200" t="s">
        <v>108</v>
      </c>
      <c r="AJ30" s="200" t="s">
        <v>61</v>
      </c>
      <c r="AK30" s="206">
        <v>44926</v>
      </c>
      <c r="AL30" s="206">
        <v>44926</v>
      </c>
      <c r="AM30" s="197" t="s">
        <v>74</v>
      </c>
      <c r="AN30" s="186" t="s">
        <v>63</v>
      </c>
    </row>
    <row r="31" spans="1:40" ht="55.5" customHeight="1">
      <c r="A31" s="186"/>
      <c r="B31" s="201"/>
      <c r="C31" s="186"/>
      <c r="D31" s="204"/>
      <c r="E31" s="186"/>
      <c r="F31" s="186"/>
      <c r="G31" s="186"/>
      <c r="H31" s="186"/>
      <c r="I31" s="194"/>
      <c r="J31" s="195"/>
      <c r="K31" s="186"/>
      <c r="L31" s="196"/>
      <c r="M31" s="196"/>
      <c r="N31" s="186"/>
      <c r="O31" s="12">
        <v>2</v>
      </c>
      <c r="P31" s="17" t="s">
        <v>109</v>
      </c>
      <c r="Q31" s="12" t="str">
        <f t="shared" si="0"/>
        <v>Probabilidad</v>
      </c>
      <c r="R31" s="12" t="s">
        <v>54</v>
      </c>
      <c r="S31" s="12" t="s">
        <v>55</v>
      </c>
      <c r="T31" s="14">
        <f>VLOOKUP(R31&amp;S31,[36]Hoja1!$Q$4:$R$9,2,0)</f>
        <v>0.45</v>
      </c>
      <c r="U31" s="12" t="s">
        <v>56</v>
      </c>
      <c r="V31" s="12" t="s">
        <v>57</v>
      </c>
      <c r="W31" s="12" t="s">
        <v>58</v>
      </c>
      <c r="X31" s="14">
        <f t="shared" ref="X31:X34" si="9">IF(Q31="Probabilidad",($J$30*T31),IF(Q31="Impacto"," "))</f>
        <v>0.45</v>
      </c>
      <c r="Y31" s="14" t="str">
        <f>IF(Z31&lt;=20%,'[36]Tabla probabilidad'!$B$5,IF(Z31&lt;=40%,'[36]Tabla probabilidad'!$B$6,IF(Z31&lt;=60%,'[36]Tabla probabilidad'!$B$7,IF(Z31&lt;=80%,'[36]Tabla probabilidad'!$B$8,IF(Z31&lt;=100%,'[36]Tabla probabilidad'!$B$9)))))</f>
        <v>Media</v>
      </c>
      <c r="Z31" s="14">
        <f>IF(R31="Preventivo",(J30-(J30*T31)),IF(R31="Detectivo",(J30-(J30*T31)),IF(R31="Correctivo",(J30))))</f>
        <v>0.55000000000000004</v>
      </c>
      <c r="AA31" s="192"/>
      <c r="AB31" s="192"/>
      <c r="AC31" s="14" t="str">
        <f t="shared" si="1"/>
        <v>Moderado</v>
      </c>
      <c r="AD31" s="14">
        <f t="shared" ref="AD31:AD34" si="10">IF(Q31="Probabilidad",(($M$30-0)),IF(Q31="Impacto",($M$30-($M$30*T31))))</f>
        <v>0.6</v>
      </c>
      <c r="AE31" s="192"/>
      <c r="AF31" s="192"/>
      <c r="AG31" s="201"/>
      <c r="AH31" s="201"/>
      <c r="AI31" s="201"/>
      <c r="AJ31" s="201"/>
      <c r="AK31" s="201"/>
      <c r="AL31" s="201"/>
      <c r="AM31" s="198"/>
      <c r="AN31" s="186"/>
    </row>
    <row r="32" spans="1:40" ht="42" customHeight="1">
      <c r="A32" s="186"/>
      <c r="B32" s="201"/>
      <c r="C32" s="186"/>
      <c r="D32" s="204"/>
      <c r="E32" s="186"/>
      <c r="F32" s="186"/>
      <c r="G32" s="186"/>
      <c r="H32" s="186"/>
      <c r="I32" s="194"/>
      <c r="J32" s="195"/>
      <c r="K32" s="186"/>
      <c r="L32" s="196"/>
      <c r="M32" s="196"/>
      <c r="N32" s="186"/>
      <c r="O32" s="12">
        <v>3</v>
      </c>
      <c r="P32" s="17" t="s">
        <v>110</v>
      </c>
      <c r="Q32" s="12" t="str">
        <f t="shared" si="0"/>
        <v>Probabilidad</v>
      </c>
      <c r="R32" s="12" t="s">
        <v>54</v>
      </c>
      <c r="S32" s="12" t="s">
        <v>55</v>
      </c>
      <c r="T32" s="14">
        <f>VLOOKUP(R32&amp;S32,[36]Hoja1!$Q$4:$R$9,2,0)</f>
        <v>0.45</v>
      </c>
      <c r="U32" s="12" t="s">
        <v>56</v>
      </c>
      <c r="V32" s="12" t="s">
        <v>57</v>
      </c>
      <c r="W32" s="12" t="s">
        <v>58</v>
      </c>
      <c r="X32" s="14">
        <f t="shared" si="9"/>
        <v>0.45</v>
      </c>
      <c r="Y32" s="14" t="str">
        <f>IF(Z32&lt;=20%,'[36]Tabla probabilidad'!$B$5,IF(Z32&lt;=40%,'[36]Tabla probabilidad'!$B$6,IF(Z32&lt;=60%,'[36]Tabla probabilidad'!$B$7,IF(Z32&lt;=80%,'[36]Tabla probabilidad'!$B$8,IF(Z32&lt;=100%,'[36]Tabla probabilidad'!$B$9)))))</f>
        <v>Media</v>
      </c>
      <c r="Z32" s="14">
        <f>IF(R32="Preventivo",(J30-(J30*T32)),IF(R32="Detectivo",(J30-(J30*T32)),IF(R32="Correctivo",(J30))))</f>
        <v>0.55000000000000004</v>
      </c>
      <c r="AA32" s="192"/>
      <c r="AB32" s="192"/>
      <c r="AC32" s="14" t="str">
        <f t="shared" si="1"/>
        <v>Moderado</v>
      </c>
      <c r="AD32" s="14">
        <f t="shared" si="10"/>
        <v>0.6</v>
      </c>
      <c r="AE32" s="192"/>
      <c r="AF32" s="192"/>
      <c r="AG32" s="201"/>
      <c r="AH32" s="201"/>
      <c r="AI32" s="201"/>
      <c r="AJ32" s="201"/>
      <c r="AK32" s="201"/>
      <c r="AL32" s="201"/>
      <c r="AM32" s="198"/>
      <c r="AN32" s="186"/>
    </row>
    <row r="33" spans="1:40" ht="96.75" customHeight="1" thickBot="1">
      <c r="A33" s="186"/>
      <c r="B33" s="201"/>
      <c r="C33" s="186"/>
      <c r="D33" s="204"/>
      <c r="E33" s="186"/>
      <c r="F33" s="186"/>
      <c r="G33" s="186"/>
      <c r="H33" s="186"/>
      <c r="I33" s="194"/>
      <c r="J33" s="195"/>
      <c r="K33" s="186"/>
      <c r="L33" s="196"/>
      <c r="M33" s="196"/>
      <c r="N33" s="186"/>
      <c r="O33" s="12">
        <v>4</v>
      </c>
      <c r="P33" s="21" t="s">
        <v>111</v>
      </c>
      <c r="Q33" s="12" t="str">
        <f t="shared" si="0"/>
        <v>Probabilidad</v>
      </c>
      <c r="R33" s="12" t="s">
        <v>54</v>
      </c>
      <c r="S33" s="12" t="s">
        <v>55</v>
      </c>
      <c r="T33" s="14">
        <f>VLOOKUP(R33&amp;S33,[36]Hoja1!$Q$4:$R$9,2,0)</f>
        <v>0.45</v>
      </c>
      <c r="U33" s="12" t="s">
        <v>56</v>
      </c>
      <c r="V33" s="12" t="s">
        <v>57</v>
      </c>
      <c r="W33" s="12" t="s">
        <v>58</v>
      </c>
      <c r="X33" s="14">
        <f t="shared" si="9"/>
        <v>0.45</v>
      </c>
      <c r="Y33" s="14" t="str">
        <f>IF(Z33&lt;=20%,'[36]Tabla probabilidad'!$B$5,IF(Z33&lt;=40%,'[36]Tabla probabilidad'!$B$6,IF(Z33&lt;=60%,'[36]Tabla probabilidad'!$B$7,IF(Z33&lt;=80%,'[36]Tabla probabilidad'!$B$8,IF(Z33&lt;=100%,'[36]Tabla probabilidad'!$B$9)))))</f>
        <v>Media</v>
      </c>
      <c r="Z33" s="14">
        <f>IF(R33="Preventivo",(J30-(J30*T33)),IF(R33="Detectivo",(J30-(J30*T33)),IF(R33="Correctivo",(J30))))</f>
        <v>0.55000000000000004</v>
      </c>
      <c r="AA33" s="192"/>
      <c r="AB33" s="192"/>
      <c r="AC33" s="14" t="str">
        <f t="shared" si="1"/>
        <v>Moderado</v>
      </c>
      <c r="AD33" s="14">
        <f t="shared" si="10"/>
        <v>0.6</v>
      </c>
      <c r="AE33" s="192"/>
      <c r="AF33" s="192"/>
      <c r="AG33" s="201"/>
      <c r="AH33" s="201"/>
      <c r="AI33" s="201"/>
      <c r="AJ33" s="201"/>
      <c r="AK33" s="201"/>
      <c r="AL33" s="201"/>
      <c r="AM33" s="198"/>
      <c r="AN33" s="186"/>
    </row>
    <row r="34" spans="1:40" ht="104.25" customHeight="1">
      <c r="A34" s="200"/>
      <c r="B34" s="202"/>
      <c r="C34" s="186"/>
      <c r="D34" s="204"/>
      <c r="E34" s="200"/>
      <c r="F34" s="200"/>
      <c r="G34" s="186"/>
      <c r="H34" s="200"/>
      <c r="I34" s="207"/>
      <c r="J34" s="191"/>
      <c r="K34" s="186"/>
      <c r="L34" s="196"/>
      <c r="M34" s="196"/>
      <c r="N34" s="200"/>
      <c r="O34" s="22">
        <v>5</v>
      </c>
      <c r="P34" s="23" t="s">
        <v>112</v>
      </c>
      <c r="Q34" s="22" t="str">
        <f t="shared" si="0"/>
        <v>Probabilidad</v>
      </c>
      <c r="R34" s="22" t="s">
        <v>54</v>
      </c>
      <c r="S34" s="22" t="s">
        <v>55</v>
      </c>
      <c r="T34" s="24">
        <f>VLOOKUP(R34&amp;S34,[36]Hoja1!$Q$4:$R$9,2,0)</f>
        <v>0.45</v>
      </c>
      <c r="U34" s="22" t="s">
        <v>56</v>
      </c>
      <c r="V34" s="22" t="s">
        <v>57</v>
      </c>
      <c r="W34" s="22" t="s">
        <v>58</v>
      </c>
      <c r="X34" s="24">
        <f t="shared" si="9"/>
        <v>0.45</v>
      </c>
      <c r="Y34" s="24" t="str">
        <f>IF(Z34&lt;=20%,'[36]Tabla probabilidad'!$B$5,IF(Z34&lt;=40%,'[36]Tabla probabilidad'!$B$6,IF(Z34&lt;=60%,'[36]Tabla probabilidad'!$B$7,IF(Z34&lt;=80%,'[36]Tabla probabilidad'!$B$8,IF(Z34&lt;=100%,'[36]Tabla probabilidad'!$B$9)))))</f>
        <v>Media</v>
      </c>
      <c r="Z34" s="24">
        <f>IF(R34="Preventivo",(J30-(J30*T34)),IF(R34="Detectivo",(J30-(J30*T34)),IF(R34="Correctivo",(J30))))</f>
        <v>0.55000000000000004</v>
      </c>
      <c r="AA34" s="193"/>
      <c r="AB34" s="192"/>
      <c r="AC34" s="24" t="str">
        <f t="shared" si="1"/>
        <v>Moderado</v>
      </c>
      <c r="AD34" s="24">
        <f t="shared" si="10"/>
        <v>0.6</v>
      </c>
      <c r="AE34" s="192"/>
      <c r="AF34" s="192"/>
      <c r="AG34" s="201"/>
      <c r="AH34" s="201"/>
      <c r="AI34" s="201"/>
      <c r="AJ34" s="202"/>
      <c r="AK34" s="202"/>
      <c r="AL34" s="202"/>
      <c r="AM34" s="199"/>
      <c r="AN34" s="200"/>
    </row>
    <row r="35" spans="1:40" ht="90" customHeight="1">
      <c r="A35" s="186">
        <v>5</v>
      </c>
      <c r="B35" s="200" t="s">
        <v>113</v>
      </c>
      <c r="C35" s="186" t="s">
        <v>114</v>
      </c>
      <c r="D35" s="190" t="s">
        <v>115</v>
      </c>
      <c r="E35" s="186" t="s">
        <v>116</v>
      </c>
      <c r="F35" s="186" t="s">
        <v>117</v>
      </c>
      <c r="G35" s="186" t="s">
        <v>118</v>
      </c>
      <c r="H35" s="186">
        <v>120</v>
      </c>
      <c r="I35" s="194" t="str">
        <f>IF(H35&lt;=2,'[36]Tabla probabilidad'!$B$5,IF(H35&lt;=24,'[36]Tabla probabilidad'!$B$6,IF(H35&lt;=500,'[36]Tabla probabilidad'!$B$7,IF(H35&lt;=5000,'[36]Tabla probabilidad'!$B$8,IF(H35&gt;5000,'[36]Tabla probabilidad'!$B$9)))))</f>
        <v>Media</v>
      </c>
      <c r="J35" s="195">
        <f>IF(H35&lt;=2,'[36]Tabla probabilidad'!$D$5,IF(H35&lt;=24,'[36]Tabla probabilidad'!$D$6,IF(H35&lt;=500,'[36]Tabla probabilidad'!$D$7,IF(H35&lt;=5000,'[36]Tabla probabilidad'!$D$8,IF(H35&gt;5000,'[36]Tabla probabilidad'!$D$9)))))</f>
        <v>0.6</v>
      </c>
      <c r="K35" s="186" t="s">
        <v>119</v>
      </c>
      <c r="L35" s="18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18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186" t="str">
        <f>VLOOKUP((I35&amp;L35),[36]Hoja1!$B$4:$C$28,2,0)</f>
        <v>Moderado</v>
      </c>
      <c r="O35" s="12">
        <v>1</v>
      </c>
      <c r="P35" s="25" t="s">
        <v>120</v>
      </c>
      <c r="Q35" s="12" t="str">
        <f t="shared" si="0"/>
        <v>Probabilidad</v>
      </c>
      <c r="R35" s="12" t="s">
        <v>54</v>
      </c>
      <c r="S35" s="12" t="s">
        <v>55</v>
      </c>
      <c r="T35" s="14">
        <f>VLOOKUP(R35&amp;S35,[36]Hoja1!$Q$4:$R$9,2,0)</f>
        <v>0.45</v>
      </c>
      <c r="U35" s="12" t="s">
        <v>56</v>
      </c>
      <c r="V35" s="12" t="s">
        <v>57</v>
      </c>
      <c r="W35" s="12" t="s">
        <v>58</v>
      </c>
      <c r="X35" s="14">
        <f>IF(Q35="Probabilidad",($J$35*T35),IF(Q35="Impacto"," "))</f>
        <v>0.27</v>
      </c>
      <c r="Y35" s="14" t="str">
        <f>IF(Z35&lt;=20%,'[36]Tabla probabilidad'!$B$5,IF(Z35&lt;=40%,'[36]Tabla probabilidad'!$B$6,IF(Z35&lt;=60%,'[36]Tabla probabilidad'!$B$7,IF(Z35&lt;=80%,'[36]Tabla probabilidad'!$B$8,IF(Z35&lt;=100%,'[36]Tabla probabilidad'!$B$9)))))</f>
        <v>Baja</v>
      </c>
      <c r="Z35" s="14">
        <f>IF(R35="Preventivo",(J35-(J35*T35)),IF(R35="Detectivo",(J35-(J35*T35)),IF(R35="Correctivo",(J35))))</f>
        <v>0.32999999999999996</v>
      </c>
      <c r="AA35" s="191" t="str">
        <f>IF(AB35&lt;=20%,'[36]Tabla probabilidad'!$B$5,IF(AB35&lt;=40%,'[36]Tabla probabilidad'!$B$6,IF(AB35&lt;=60%,'[36]Tabla probabilidad'!$B$7,IF(AB35&lt;=80%,'[36]Tabla probabilidad'!$B$8,IF(AB35&lt;=100%,'[36]Tabla probabilidad'!$B$9)))))</f>
        <v>Baja</v>
      </c>
      <c r="AB35" s="191">
        <f>AVERAGE(Z35:Z39)</f>
        <v>0.32999999999999996</v>
      </c>
      <c r="AC35" s="14" t="str">
        <f t="shared" si="1"/>
        <v>Moderado</v>
      </c>
      <c r="AD35" s="14">
        <f>IF(Q35="Probabilidad",(($M$35-0)),IF(Q35="Impacto",($M$35-($M$35*T35))))</f>
        <v>0.6</v>
      </c>
      <c r="AE35" s="191" t="str">
        <f>IF(AF35&lt;=20%,"Leve",IF(AF35&lt;=40%,"Menor",IF(AF35&lt;=60%,"Moderado",IF(AF35&lt;=80%,"Mayor",IF(AF35&lt;=100%,"Catastrófico")))))</f>
        <v>Moderado</v>
      </c>
      <c r="AF35" s="191">
        <f>AVERAGE(AD35:AD39)</f>
        <v>0.6</v>
      </c>
      <c r="AG35" s="200" t="str">
        <f>VLOOKUP(AA35&amp;AE35,[36]Hoja1!$B$4:$C$28,2,0)</f>
        <v>Moderado</v>
      </c>
      <c r="AH35" s="200" t="s">
        <v>84</v>
      </c>
      <c r="AI35" s="208" t="s">
        <v>121</v>
      </c>
      <c r="AJ35" s="200" t="s">
        <v>61</v>
      </c>
      <c r="AK35" s="206">
        <v>44926</v>
      </c>
      <c r="AL35" s="206">
        <v>44926</v>
      </c>
      <c r="AM35" s="197" t="s">
        <v>74</v>
      </c>
      <c r="AN35" s="186" t="s">
        <v>63</v>
      </c>
    </row>
    <row r="36" spans="1:40" ht="84.75" customHeight="1">
      <c r="A36" s="186"/>
      <c r="B36" s="201"/>
      <c r="C36" s="186"/>
      <c r="D36" s="190"/>
      <c r="E36" s="186"/>
      <c r="F36" s="186"/>
      <c r="G36" s="186"/>
      <c r="H36" s="186"/>
      <c r="I36" s="194"/>
      <c r="J36" s="195"/>
      <c r="K36" s="186"/>
      <c r="L36" s="196"/>
      <c r="M36" s="196"/>
      <c r="N36" s="186"/>
      <c r="O36" s="12">
        <v>2</v>
      </c>
      <c r="P36" s="25"/>
      <c r="Q36" s="12"/>
      <c r="R36" s="12"/>
      <c r="S36" s="12"/>
      <c r="T36" s="14"/>
      <c r="U36" s="12"/>
      <c r="V36" s="12"/>
      <c r="W36" s="12"/>
      <c r="X36" s="14" t="b">
        <f t="shared" ref="X36:X39" si="11">IF(Q36="Probabilidad",($J$35*T36),IF(Q36="Impacto"," "))</f>
        <v>0</v>
      </c>
      <c r="Y36" s="14" t="b">
        <f>IF(Z36&lt;=20%,'[36]Tabla probabilidad'!$B$5,IF(Z36&lt;=40%,'[36]Tabla probabilidad'!$B$6,IF(Z36&lt;=60%,'[36]Tabla probabilidad'!$B$7,IF(Z36&lt;=80%,'[36]Tabla probabilidad'!$B$8,IF(Z36&lt;=100%,'[36]Tabla probabilidad'!$B$9)))))</f>
        <v>0</v>
      </c>
      <c r="Z36" s="14" t="b">
        <f>IF(R36="Preventivo",(J35-(J35*T36)),IF(R36="Detectivo",(J35-(J35*T36)),IF(R36="Correctivo",(J35))))</f>
        <v>0</v>
      </c>
      <c r="AA36" s="192"/>
      <c r="AB36" s="192"/>
      <c r="AC36" s="14" t="b">
        <f t="shared" si="1"/>
        <v>0</v>
      </c>
      <c r="AD36" s="14" t="b">
        <f t="shared" ref="AD36:AD39" si="12">IF(Q36="Probabilidad",(($M$35-0)),IF(Q36="Impacto",($M$35-($M$35*T36))))</f>
        <v>0</v>
      </c>
      <c r="AE36" s="192"/>
      <c r="AF36" s="192"/>
      <c r="AG36" s="201"/>
      <c r="AH36" s="201"/>
      <c r="AI36" s="209"/>
      <c r="AJ36" s="201"/>
      <c r="AK36" s="201"/>
      <c r="AL36" s="201"/>
      <c r="AM36" s="198"/>
      <c r="AN36" s="186"/>
    </row>
    <row r="37" spans="1:40">
      <c r="A37" s="186"/>
      <c r="B37" s="201"/>
      <c r="C37" s="186"/>
      <c r="D37" s="190"/>
      <c r="E37" s="186"/>
      <c r="F37" s="186"/>
      <c r="G37" s="186"/>
      <c r="H37" s="186"/>
      <c r="I37" s="194"/>
      <c r="J37" s="195"/>
      <c r="K37" s="186"/>
      <c r="L37" s="196"/>
      <c r="M37" s="196"/>
      <c r="N37" s="186"/>
      <c r="O37" s="12">
        <v>3</v>
      </c>
      <c r="P37" s="25"/>
      <c r="Q37" s="12"/>
      <c r="R37" s="12"/>
      <c r="S37" s="12"/>
      <c r="T37" s="14"/>
      <c r="U37" s="12"/>
      <c r="V37" s="12"/>
      <c r="W37" s="12"/>
      <c r="X37" s="14" t="b">
        <f t="shared" si="11"/>
        <v>0</v>
      </c>
      <c r="Y37" s="14" t="b">
        <f>IF(Z37&lt;=20%,'[36]Tabla probabilidad'!$B$5,IF(Z37&lt;=40%,'[36]Tabla probabilidad'!$B$6,IF(Z37&lt;=60%,'[36]Tabla probabilidad'!$B$7,IF(Z37&lt;=80%,'[36]Tabla probabilidad'!$B$8,IF(Z37&lt;=100%,'[36]Tabla probabilidad'!$B$9)))))</f>
        <v>0</v>
      </c>
      <c r="Z37" s="14" t="b">
        <f>IF(R37="Preventivo",(J35-(J35*T37)),IF(R37="Detectivo",(J35-(J35*T37)),IF(R37="Correctivo",(J35))))</f>
        <v>0</v>
      </c>
      <c r="AA37" s="192"/>
      <c r="AB37" s="192"/>
      <c r="AC37" s="14" t="b">
        <f t="shared" si="1"/>
        <v>0</v>
      </c>
      <c r="AD37" s="14" t="b">
        <f t="shared" si="12"/>
        <v>0</v>
      </c>
      <c r="AE37" s="192"/>
      <c r="AF37" s="192"/>
      <c r="AG37" s="201"/>
      <c r="AH37" s="201"/>
      <c r="AI37" s="209"/>
      <c r="AJ37" s="201"/>
      <c r="AK37" s="201"/>
      <c r="AL37" s="201"/>
      <c r="AM37" s="198"/>
      <c r="AN37" s="186"/>
    </row>
    <row r="38" spans="1:40" ht="121.5" customHeight="1">
      <c r="A38" s="186"/>
      <c r="B38" s="201"/>
      <c r="C38" s="186"/>
      <c r="D38" s="190"/>
      <c r="E38" s="186"/>
      <c r="F38" s="186"/>
      <c r="G38" s="186"/>
      <c r="H38" s="186"/>
      <c r="I38" s="194"/>
      <c r="J38" s="195"/>
      <c r="K38" s="186"/>
      <c r="L38" s="196"/>
      <c r="M38" s="196"/>
      <c r="N38" s="186"/>
      <c r="O38" s="12">
        <v>4</v>
      </c>
      <c r="P38" s="26"/>
      <c r="Q38" s="12"/>
      <c r="R38" s="12"/>
      <c r="S38" s="12"/>
      <c r="T38" s="14"/>
      <c r="U38" s="12"/>
      <c r="V38" s="12"/>
      <c r="W38" s="12"/>
      <c r="X38" s="14" t="b">
        <f t="shared" si="11"/>
        <v>0</v>
      </c>
      <c r="Y38" s="14" t="b">
        <f>IF(Z38&lt;=20%,'[36]Tabla probabilidad'!$B$5,IF(Z38&lt;=40%,'[36]Tabla probabilidad'!$B$6,IF(Z38&lt;=60%,'[36]Tabla probabilidad'!$B$7,IF(Z38&lt;=80%,'[36]Tabla probabilidad'!$B$8,IF(Z38&lt;=100%,'[36]Tabla probabilidad'!$B$9)))))</f>
        <v>0</v>
      </c>
      <c r="Z38" s="14" t="b">
        <f>IF(R38="Preventivo",(J35-(J35*T38)),IF(R38="Detectivo",(J35-(J35*T38)),IF(R38="Correctivo",(J35))))</f>
        <v>0</v>
      </c>
      <c r="AA38" s="192"/>
      <c r="AB38" s="192"/>
      <c r="AC38" s="14" t="b">
        <f t="shared" si="1"/>
        <v>0</v>
      </c>
      <c r="AD38" s="14" t="b">
        <f t="shared" si="12"/>
        <v>0</v>
      </c>
      <c r="AE38" s="192"/>
      <c r="AF38" s="192"/>
      <c r="AG38" s="201"/>
      <c r="AH38" s="201"/>
      <c r="AI38" s="209"/>
      <c r="AJ38" s="201"/>
      <c r="AK38" s="201"/>
      <c r="AL38" s="201"/>
      <c r="AM38" s="198"/>
      <c r="AN38" s="186"/>
    </row>
    <row r="39" spans="1:40" ht="162" customHeight="1">
      <c r="A39" s="186"/>
      <c r="B39" s="202"/>
      <c r="C39" s="186"/>
      <c r="D39" s="190"/>
      <c r="E39" s="186"/>
      <c r="F39" s="186"/>
      <c r="G39" s="186"/>
      <c r="H39" s="186"/>
      <c r="I39" s="194"/>
      <c r="J39" s="195"/>
      <c r="K39" s="186"/>
      <c r="L39" s="196"/>
      <c r="M39" s="196"/>
      <c r="N39" s="186"/>
      <c r="O39" s="12">
        <v>5</v>
      </c>
      <c r="P39" s="27"/>
      <c r="Q39" s="12"/>
      <c r="R39" s="12"/>
      <c r="S39" s="12"/>
      <c r="T39" s="14"/>
      <c r="U39" s="12"/>
      <c r="V39" s="12"/>
      <c r="W39" s="12"/>
      <c r="X39" s="14" t="b">
        <f t="shared" si="11"/>
        <v>0</v>
      </c>
      <c r="Y39" s="14" t="b">
        <f>IF(Z39&lt;=20%,'[36]Tabla probabilidad'!$B$5,IF(Z39&lt;=40%,'[36]Tabla probabilidad'!$B$6,IF(Z39&lt;=60%,'[36]Tabla probabilidad'!$B$7,IF(Z39&lt;=80%,'[36]Tabla probabilidad'!$B$8,IF(Z39&lt;=100%,'[36]Tabla probabilidad'!$B$9)))))</f>
        <v>0</v>
      </c>
      <c r="Z39" s="14" t="b">
        <f>IF(R39="Preventivo",(J35-(J35*T39)),IF(R39="Detectivo",(J35-(J35*T39)),IF(R39="Correctivo",(J35))))</f>
        <v>0</v>
      </c>
      <c r="AA39" s="193"/>
      <c r="AB39" s="193"/>
      <c r="AC39" s="14" t="b">
        <f t="shared" si="1"/>
        <v>0</v>
      </c>
      <c r="AD39" s="14" t="b">
        <f t="shared" si="12"/>
        <v>0</v>
      </c>
      <c r="AE39" s="193"/>
      <c r="AF39" s="193"/>
      <c r="AG39" s="202"/>
      <c r="AH39" s="201"/>
      <c r="AI39" s="210"/>
      <c r="AJ39" s="202"/>
      <c r="AK39" s="202"/>
      <c r="AL39" s="202"/>
      <c r="AM39" s="199"/>
      <c r="AN39" s="200"/>
    </row>
    <row r="40" spans="1:40" ht="42.75" customHeight="1">
      <c r="A40" s="186"/>
      <c r="B40" s="200"/>
      <c r="C40" s="186"/>
      <c r="D40" s="190"/>
      <c r="E40" s="186"/>
      <c r="F40" s="186"/>
      <c r="G40" s="186"/>
      <c r="H40" s="186"/>
      <c r="I40" s="194" t="str">
        <f>IF(H40&lt;=2,'[36]Tabla probabilidad'!$B$5,IF(H40&lt;=24,'[36]Tabla probabilidad'!$B$6,IF(H40&lt;=500,'[36]Tabla probabilidad'!$B$7,IF(H40&lt;=5000,'[36]Tabla probabilidad'!$B$8,IF(H40&gt;5000,'[36]Tabla probabilidad'!$B$9)))))</f>
        <v>Muy Baja</v>
      </c>
      <c r="J40" s="195">
        <f>IF(H40&lt;=2,'[36]Tabla probabilidad'!$D$5,IF(H40&lt;=24,'[36]Tabla probabilidad'!$D$6,IF(H40&lt;=500,'[36]Tabla probabilidad'!$D$7,IF(H40&lt;=5000,'[36]Tabla probabilidad'!$D$8,IF(H40&gt;5000,'[36]Tabla probabilidad'!$D$9)))))</f>
        <v>0.2</v>
      </c>
      <c r="K40" s="186"/>
      <c r="L40" s="186"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186"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186" t="e">
        <f>VLOOKUP((I40&amp;L40),[36]Hoja1!$B$4:$C$28,2,0)</f>
        <v>#N/A</v>
      </c>
      <c r="O40" s="12">
        <v>1</v>
      </c>
      <c r="P40" s="25"/>
      <c r="Q40" s="12" t="b">
        <f t="shared" ref="Q40:Q59" si="13">IF(R40="Preventivo","Probabilidad",IF(R40="Detectivo","Probabilidad", IF(R40="Correctivo","Impacto")))</f>
        <v>0</v>
      </c>
      <c r="R40" s="12"/>
      <c r="S40" s="12"/>
      <c r="T40" s="14" t="e">
        <f>VLOOKUP(R40&amp;S40,[36]Hoja1!$Q$4:$R$9,2,0)</f>
        <v>#N/A</v>
      </c>
      <c r="U40" s="12"/>
      <c r="V40" s="12"/>
      <c r="W40" s="12"/>
      <c r="X40" s="14" t="b">
        <f>IF(Q40="Probabilidad",($J$40*T40),IF(Q40="Impacto"," "))</f>
        <v>0</v>
      </c>
      <c r="Y40" s="14" t="b">
        <f>IF(Z40&lt;=20%,'[36]Tabla probabilidad'!$B$5,IF(Z40&lt;=40%,'[36]Tabla probabilidad'!$B$6,IF(Z40&lt;=60%,'[36]Tabla probabilidad'!$B$7,IF(Z40&lt;=80%,'[36]Tabla probabilidad'!$B$8,IF(Z40&lt;=100%,'[36]Tabla probabilidad'!$B$9)))))</f>
        <v>0</v>
      </c>
      <c r="Z40" s="14" t="b">
        <f>IF(R40="Preventivo",(J40-(J40*T40)),IF(R40="Detectivo",(J40-(J40*T40)),IF(R40="Correctivo",(J40))))</f>
        <v>0</v>
      </c>
      <c r="AA40" s="191" t="e">
        <f>IF(AB40&lt;=20%,'[36]Tabla probabilidad'!$B$5,IF(AB40&lt;=40%,'[36]Tabla probabilidad'!$B$6,IF(AB40&lt;=60%,'[36]Tabla probabilidad'!$B$7,IF(AB40&lt;=80%,'[36]Tabla probabilidad'!$B$8,IF(AB40&lt;=100%,'[36]Tabla probabilidad'!$B$9)))))</f>
        <v>#DIV/0!</v>
      </c>
      <c r="AB40" s="191" t="e">
        <f>AVERAGE(Z40:Z44)</f>
        <v>#DIV/0!</v>
      </c>
      <c r="AC40" s="14" t="b">
        <f t="shared" si="1"/>
        <v>0</v>
      </c>
      <c r="AD40" s="14" t="b">
        <f>IF(Q40="Probabilidad",(($M$40-0)),IF(Q40="Impacto",($M$40-($M$40*T40))))</f>
        <v>0</v>
      </c>
      <c r="AE40" s="191" t="e">
        <f>IF(AF40&lt;=20%,"Leve",IF(AF40&lt;=40%,"Menor",IF(AF40&lt;=60%,"Moderado",IF(AF40&lt;=80%,"Mayor",IF(AF40&lt;=100%,"Catastrófico")))))</f>
        <v>#DIV/0!</v>
      </c>
      <c r="AF40" s="191" t="e">
        <f>AVERAGE(AD40:AD44)</f>
        <v>#DIV/0!</v>
      </c>
      <c r="AG40" s="200" t="e">
        <f>VLOOKUP(AA40&amp;AE40,[36]Hoja1!$B$4:$C$28,2,0)</f>
        <v>#DIV/0!</v>
      </c>
      <c r="AH40" s="200"/>
      <c r="AI40" s="211"/>
      <c r="AJ40" s="211"/>
      <c r="AK40" s="211"/>
      <c r="AL40" s="211"/>
      <c r="AM40" s="211"/>
      <c r="AN40" s="186"/>
    </row>
    <row r="41" spans="1:40">
      <c r="A41" s="186"/>
      <c r="B41" s="201"/>
      <c r="C41" s="186"/>
      <c r="D41" s="190"/>
      <c r="E41" s="186"/>
      <c r="F41" s="186"/>
      <c r="G41" s="186"/>
      <c r="H41" s="186"/>
      <c r="I41" s="194"/>
      <c r="J41" s="195"/>
      <c r="K41" s="186"/>
      <c r="L41" s="196"/>
      <c r="M41" s="196"/>
      <c r="N41" s="186"/>
      <c r="O41" s="12">
        <v>2</v>
      </c>
      <c r="P41" s="25"/>
      <c r="Q41" s="12" t="b">
        <f t="shared" si="13"/>
        <v>0</v>
      </c>
      <c r="R41" s="12"/>
      <c r="S41" s="12"/>
      <c r="T41" s="14" t="e">
        <f>VLOOKUP(R41&amp;S41,[36]Hoja1!$Q$4:$R$9,2,0)</f>
        <v>#N/A</v>
      </c>
      <c r="U41" s="12"/>
      <c r="V41" s="12"/>
      <c r="W41" s="12"/>
      <c r="X41" s="14" t="b">
        <f t="shared" ref="X41:X44" si="14">IF(Q41="Probabilidad",($J$40*T41),IF(Q41="Impacto"," "))</f>
        <v>0</v>
      </c>
      <c r="Y41" s="14" t="b">
        <f>IF(Z41&lt;=20%,'[36]Tabla probabilidad'!$B$5,IF(Z41&lt;=40%,'[36]Tabla probabilidad'!$B$6,IF(Z41&lt;=60%,'[36]Tabla probabilidad'!$B$7,IF(Z41&lt;=80%,'[36]Tabla probabilidad'!$B$8,IF(Z41&lt;=100%,'[36]Tabla probabilidad'!$B$9)))))</f>
        <v>0</v>
      </c>
      <c r="Z41" s="14" t="b">
        <f>IF(R41="Preventivo",(J40-(J40*T41)),IF(R41="Detectivo",(J40-(J40*T41)),IF(R41="Correctivo",(J40))))</f>
        <v>0</v>
      </c>
      <c r="AA41" s="192"/>
      <c r="AB41" s="192"/>
      <c r="AC41" s="14" t="b">
        <f t="shared" si="1"/>
        <v>0</v>
      </c>
      <c r="AD41" s="14" t="b">
        <f t="shared" ref="AD41:AD44" si="15">IF(Q41="Probabilidad",(($M$40-0)),IF(Q41="Impacto",($M$40-($M$40*T41))))</f>
        <v>0</v>
      </c>
      <c r="AE41" s="192"/>
      <c r="AF41" s="192"/>
      <c r="AG41" s="201"/>
      <c r="AH41" s="201"/>
      <c r="AI41" s="212"/>
      <c r="AJ41" s="212"/>
      <c r="AK41" s="212"/>
      <c r="AL41" s="212"/>
      <c r="AM41" s="212"/>
      <c r="AN41" s="186"/>
    </row>
    <row r="42" spans="1:40">
      <c r="A42" s="186"/>
      <c r="B42" s="201"/>
      <c r="C42" s="186"/>
      <c r="D42" s="190"/>
      <c r="E42" s="186"/>
      <c r="F42" s="186"/>
      <c r="G42" s="186"/>
      <c r="H42" s="186"/>
      <c r="I42" s="194"/>
      <c r="J42" s="195"/>
      <c r="K42" s="186"/>
      <c r="L42" s="196"/>
      <c r="M42" s="196"/>
      <c r="N42" s="186"/>
      <c r="O42" s="12">
        <v>3</v>
      </c>
      <c r="P42" s="25"/>
      <c r="Q42" s="12" t="b">
        <f t="shared" si="13"/>
        <v>0</v>
      </c>
      <c r="R42" s="12"/>
      <c r="S42" s="12"/>
      <c r="T42" s="14" t="e">
        <f>VLOOKUP(R42&amp;S42,[36]Hoja1!$Q$4:$R$9,2,0)</f>
        <v>#N/A</v>
      </c>
      <c r="U42" s="12"/>
      <c r="V42" s="12"/>
      <c r="W42" s="12"/>
      <c r="X42" s="14" t="b">
        <f t="shared" si="14"/>
        <v>0</v>
      </c>
      <c r="Y42" s="14" t="b">
        <f>IF(Z42&lt;=20%,'[36]Tabla probabilidad'!$B$5,IF(Z42&lt;=40%,'[36]Tabla probabilidad'!$B$6,IF(Z42&lt;=60%,'[36]Tabla probabilidad'!$B$7,IF(Z42&lt;=80%,'[36]Tabla probabilidad'!$B$8,IF(Z42&lt;=100%,'[36]Tabla probabilidad'!$B$9)))))</f>
        <v>0</v>
      </c>
      <c r="Z42" s="14" t="b">
        <f>IF(R42="Preventivo",(J40-(J40*T42)),IF(R42="Detectivo",(J40-(J40*T42)),IF(R42="Correctivo",(J40))))</f>
        <v>0</v>
      </c>
      <c r="AA42" s="192"/>
      <c r="AB42" s="192"/>
      <c r="AC42" s="14" t="b">
        <f t="shared" si="1"/>
        <v>0</v>
      </c>
      <c r="AD42" s="14" t="b">
        <f t="shared" si="15"/>
        <v>0</v>
      </c>
      <c r="AE42" s="192"/>
      <c r="AF42" s="192"/>
      <c r="AG42" s="201"/>
      <c r="AH42" s="201"/>
      <c r="AI42" s="212"/>
      <c r="AJ42" s="212"/>
      <c r="AK42" s="212"/>
      <c r="AL42" s="212"/>
      <c r="AM42" s="212"/>
      <c r="AN42" s="186"/>
    </row>
    <row r="43" spans="1:40">
      <c r="A43" s="186"/>
      <c r="B43" s="201"/>
      <c r="C43" s="186"/>
      <c r="D43" s="190"/>
      <c r="E43" s="186"/>
      <c r="F43" s="186"/>
      <c r="G43" s="186"/>
      <c r="H43" s="186"/>
      <c r="I43" s="194"/>
      <c r="J43" s="195"/>
      <c r="K43" s="186"/>
      <c r="L43" s="196"/>
      <c r="M43" s="196"/>
      <c r="N43" s="186"/>
      <c r="O43" s="12">
        <v>4</v>
      </c>
      <c r="P43" s="26"/>
      <c r="Q43" s="12" t="b">
        <f t="shared" si="13"/>
        <v>0</v>
      </c>
      <c r="R43" s="12"/>
      <c r="S43" s="12"/>
      <c r="T43" s="14" t="e">
        <f>VLOOKUP(R43&amp;S43,[36]Hoja1!$Q$4:$R$9,2,0)</f>
        <v>#N/A</v>
      </c>
      <c r="U43" s="12"/>
      <c r="V43" s="12"/>
      <c r="W43" s="12"/>
      <c r="X43" s="14" t="b">
        <f t="shared" si="14"/>
        <v>0</v>
      </c>
      <c r="Y43" s="14" t="b">
        <f>IF(Z43&lt;=20%,'[36]Tabla probabilidad'!$B$5,IF(Z43&lt;=40%,'[36]Tabla probabilidad'!$B$6,IF(Z43&lt;=60%,'[36]Tabla probabilidad'!$B$7,IF(Z43&lt;=80%,'[36]Tabla probabilidad'!$B$8,IF(Z43&lt;=100%,'[36]Tabla probabilidad'!$B$9)))))</f>
        <v>0</v>
      </c>
      <c r="Z43" s="14" t="b">
        <f>IF(R43="Preventivo",(J40-(J40*T43)),IF(R43="Detectivo",(J40-(J40*T43)),IF(R43="Correctivo",(J40))))</f>
        <v>0</v>
      </c>
      <c r="AA43" s="192"/>
      <c r="AB43" s="192"/>
      <c r="AC43" s="14" t="b">
        <f t="shared" si="1"/>
        <v>0</v>
      </c>
      <c r="AD43" s="14" t="b">
        <f t="shared" si="15"/>
        <v>0</v>
      </c>
      <c r="AE43" s="192"/>
      <c r="AF43" s="192"/>
      <c r="AG43" s="201"/>
      <c r="AH43" s="201"/>
      <c r="AI43" s="212"/>
      <c r="AJ43" s="212"/>
      <c r="AK43" s="212"/>
      <c r="AL43" s="212"/>
      <c r="AM43" s="212"/>
      <c r="AN43" s="186"/>
    </row>
    <row r="44" spans="1:40">
      <c r="A44" s="186"/>
      <c r="B44" s="202"/>
      <c r="C44" s="186"/>
      <c r="D44" s="190"/>
      <c r="E44" s="186"/>
      <c r="F44" s="186"/>
      <c r="G44" s="186"/>
      <c r="H44" s="186"/>
      <c r="I44" s="194"/>
      <c r="J44" s="195"/>
      <c r="K44" s="186"/>
      <c r="L44" s="196"/>
      <c r="M44" s="196"/>
      <c r="N44" s="186"/>
      <c r="O44" s="12">
        <v>5</v>
      </c>
      <c r="P44" s="27"/>
      <c r="Q44" s="12" t="b">
        <f t="shared" si="13"/>
        <v>0</v>
      </c>
      <c r="R44" s="12"/>
      <c r="S44" s="12"/>
      <c r="T44" s="14" t="e">
        <f>VLOOKUP(R44&amp;S44,[36]Hoja1!$Q$4:$R$9,2,0)</f>
        <v>#N/A</v>
      </c>
      <c r="U44" s="12"/>
      <c r="V44" s="12"/>
      <c r="W44" s="12"/>
      <c r="X44" s="14" t="b">
        <f t="shared" si="14"/>
        <v>0</v>
      </c>
      <c r="Y44" s="14" t="b">
        <f>IF(Z44&lt;=20%,'[36]Tabla probabilidad'!$B$5,IF(Z44&lt;=40%,'[36]Tabla probabilidad'!$B$6,IF(Z44&lt;=60%,'[36]Tabla probabilidad'!$B$7,IF(Z44&lt;=80%,'[36]Tabla probabilidad'!$B$8,IF(Z44&lt;=100%,'[36]Tabla probabilidad'!$B$9)))))</f>
        <v>0</v>
      </c>
      <c r="Z44" s="14" t="b">
        <f>IF(R44="Preventivo",(J40-(J40*T44)),IF(R44="Detectivo",(J40-(J40*T44)),IF(R44="Correctivo",(J40))))</f>
        <v>0</v>
      </c>
      <c r="AA44" s="193"/>
      <c r="AB44" s="193"/>
      <c r="AC44" s="14" t="b">
        <f t="shared" si="1"/>
        <v>0</v>
      </c>
      <c r="AD44" s="14" t="b">
        <f t="shared" si="15"/>
        <v>0</v>
      </c>
      <c r="AE44" s="193"/>
      <c r="AF44" s="193"/>
      <c r="AG44" s="202"/>
      <c r="AH44" s="201"/>
      <c r="AI44" s="213"/>
      <c r="AJ44" s="213"/>
      <c r="AK44" s="213"/>
      <c r="AL44" s="213"/>
      <c r="AM44" s="213"/>
      <c r="AN44" s="200"/>
    </row>
    <row r="45" spans="1:40">
      <c r="A45" s="186"/>
      <c r="B45" s="200"/>
      <c r="C45" s="186"/>
      <c r="D45" s="190"/>
      <c r="E45" s="186"/>
      <c r="F45" s="186"/>
      <c r="G45" s="186"/>
      <c r="H45" s="186"/>
      <c r="I45" s="194" t="str">
        <f>IF(H45&lt;=2,'[36]Tabla probabilidad'!$B$5,IF(H45&lt;=24,'[36]Tabla probabilidad'!$B$6,IF(H45&lt;=500,'[36]Tabla probabilidad'!$B$7,IF(H45&lt;=5000,'[36]Tabla probabilidad'!$B$8,IF(H45&gt;5000,'[36]Tabla probabilidad'!$B$9)))))</f>
        <v>Muy Baja</v>
      </c>
      <c r="J45" s="195">
        <f>IF(H45&lt;=2,'[36]Tabla probabilidad'!$D$5,IF(H45&lt;=24,'[36]Tabla probabilidad'!$D$6,IF(H45&lt;=500,'[36]Tabla probabilidad'!$D$7,IF(H45&lt;=5000,'[36]Tabla probabilidad'!$D$8,IF(H45&gt;5000,'[36]Tabla probabilidad'!$D$9)))))</f>
        <v>0.2</v>
      </c>
      <c r="K45" s="186"/>
      <c r="L45" s="186"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186"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186" t="e">
        <f>VLOOKUP((I45&amp;L45),[36]Hoja1!$B$4:$C$28,2,0)</f>
        <v>#N/A</v>
      </c>
      <c r="O45" s="12">
        <v>1</v>
      </c>
      <c r="P45" s="25"/>
      <c r="Q45" s="12" t="b">
        <f t="shared" si="13"/>
        <v>0</v>
      </c>
      <c r="R45" s="12"/>
      <c r="S45" s="12"/>
      <c r="T45" s="14" t="e">
        <f>VLOOKUP(R45&amp;S45,[36]Hoja1!$Q$4:$R$9,2,0)</f>
        <v>#N/A</v>
      </c>
      <c r="U45" s="12"/>
      <c r="V45" s="12"/>
      <c r="W45" s="12"/>
      <c r="X45" s="14" t="b">
        <f>IF(Q45="Probabilidad",($J$45*T45),IF(Q45="Impacto"," "))</f>
        <v>0</v>
      </c>
      <c r="Y45" s="14" t="b">
        <f>IF(Z45&lt;=20%,'[36]Tabla probabilidad'!$B$5,IF(Z45&lt;=40%,'[36]Tabla probabilidad'!$B$6,IF(Z45&lt;=60%,'[36]Tabla probabilidad'!$B$7,IF(Z45&lt;=80%,'[36]Tabla probabilidad'!$B$8,IF(Z45&lt;=100%,'[36]Tabla probabilidad'!$B$9)))))</f>
        <v>0</v>
      </c>
      <c r="Z45" s="14" t="b">
        <f>IF(R45="Preventivo",(J45-(J45*T45)),IF(R45="Detectivo",(J45-(J45*T45)),IF(R45="Correctivo",(J45))))</f>
        <v>0</v>
      </c>
      <c r="AA45" s="191" t="e">
        <f>IF(AB45&lt;=20%,'[36]Tabla probabilidad'!$B$5,IF(AB45&lt;=40%,'[36]Tabla probabilidad'!$B$6,IF(AB45&lt;=60%,'[36]Tabla probabilidad'!$B$7,IF(AB45&lt;=80%,'[36]Tabla probabilidad'!$B$8,IF(AB45&lt;=100%,'[36]Tabla probabilidad'!$B$9)))))</f>
        <v>#DIV/0!</v>
      </c>
      <c r="AB45" s="191" t="e">
        <f>AVERAGE(Z45:Z49)</f>
        <v>#DIV/0!</v>
      </c>
      <c r="AC45" s="14" t="b">
        <f t="shared" si="1"/>
        <v>0</v>
      </c>
      <c r="AD45" s="14" t="b">
        <f>IF(Q45="Probabilidad",(($M$45-0)),IF(Q45="Impacto",($M$45-($M$45*T45))))</f>
        <v>0</v>
      </c>
      <c r="AE45" s="191" t="e">
        <f>IF(AF45&lt;=20%,"Leve",IF(AF45&lt;=40%,"Menor",IF(AF45&lt;=60%,"Moderado",IF(AF45&lt;=80%,"Mayor",IF(AF45&lt;=100%,"Catastrófico")))))</f>
        <v>#DIV/0!</v>
      </c>
      <c r="AF45" s="191" t="e">
        <f>AVERAGE(AD45:AD49)</f>
        <v>#DIV/0!</v>
      </c>
      <c r="AG45" s="200" t="e">
        <f>VLOOKUP(AA45&amp;AE45,[36]Hoja1!$B$4:$C$28,2,0)</f>
        <v>#DIV/0!</v>
      </c>
      <c r="AH45" s="200"/>
      <c r="AI45" s="211"/>
      <c r="AJ45" s="211"/>
      <c r="AK45" s="211"/>
      <c r="AL45" s="211"/>
      <c r="AM45" s="211"/>
      <c r="AN45" s="186"/>
    </row>
    <row r="46" spans="1:40">
      <c r="A46" s="186"/>
      <c r="B46" s="201"/>
      <c r="C46" s="186"/>
      <c r="D46" s="190"/>
      <c r="E46" s="186"/>
      <c r="F46" s="186"/>
      <c r="G46" s="186"/>
      <c r="H46" s="186"/>
      <c r="I46" s="194"/>
      <c r="J46" s="195"/>
      <c r="K46" s="186"/>
      <c r="L46" s="196"/>
      <c r="M46" s="196"/>
      <c r="N46" s="186"/>
      <c r="O46" s="12">
        <v>2</v>
      </c>
      <c r="P46" s="25"/>
      <c r="Q46" s="12" t="b">
        <f t="shared" si="13"/>
        <v>0</v>
      </c>
      <c r="R46" s="12"/>
      <c r="S46" s="12"/>
      <c r="T46" s="14" t="e">
        <f>VLOOKUP(R46&amp;S46,[36]Hoja1!$Q$4:$R$9,2,0)</f>
        <v>#N/A</v>
      </c>
      <c r="U46" s="12"/>
      <c r="V46" s="12"/>
      <c r="W46" s="12"/>
      <c r="X46" s="14" t="b">
        <f t="shared" ref="X46:X49" si="16">IF(Q46="Probabilidad",($J$45*T46),IF(Q46="Impacto"," "))</f>
        <v>0</v>
      </c>
      <c r="Y46" s="14" t="b">
        <f>IF(Z46&lt;=20%,'[36]Tabla probabilidad'!$B$5,IF(Z46&lt;=40%,'[36]Tabla probabilidad'!$B$6,IF(Z46&lt;=60%,'[36]Tabla probabilidad'!$B$7,IF(Z46&lt;=80%,'[36]Tabla probabilidad'!$B$8,IF(Z46&lt;=100%,'[36]Tabla probabilidad'!$B$9)))))</f>
        <v>0</v>
      </c>
      <c r="Z46" s="14" t="b">
        <f>IF(R46="Preventivo",(J45-(J45*T46)),IF(R46="Detectivo",(J45-(J45*T46)),IF(R46="Correctivo",(J45))))</f>
        <v>0</v>
      </c>
      <c r="AA46" s="192"/>
      <c r="AB46" s="192"/>
      <c r="AC46" s="14" t="b">
        <f t="shared" si="1"/>
        <v>0</v>
      </c>
      <c r="AD46" s="14" t="b">
        <f t="shared" ref="AD46:AD49" si="17">IF(Q46="Probabilidad",(($M$45-0)),IF(Q46="Impacto",($M$45-($M$45*T46))))</f>
        <v>0</v>
      </c>
      <c r="AE46" s="192"/>
      <c r="AF46" s="192"/>
      <c r="AG46" s="201"/>
      <c r="AH46" s="201"/>
      <c r="AI46" s="212"/>
      <c r="AJ46" s="212"/>
      <c r="AK46" s="212"/>
      <c r="AL46" s="212"/>
      <c r="AM46" s="212"/>
      <c r="AN46" s="186"/>
    </row>
    <row r="47" spans="1:40">
      <c r="A47" s="186"/>
      <c r="B47" s="201"/>
      <c r="C47" s="186"/>
      <c r="D47" s="190"/>
      <c r="E47" s="186"/>
      <c r="F47" s="186"/>
      <c r="G47" s="186"/>
      <c r="H47" s="186"/>
      <c r="I47" s="194"/>
      <c r="J47" s="195"/>
      <c r="K47" s="186"/>
      <c r="L47" s="196"/>
      <c r="M47" s="196"/>
      <c r="N47" s="186"/>
      <c r="O47" s="12">
        <v>3</v>
      </c>
      <c r="P47" s="25"/>
      <c r="Q47" s="12" t="b">
        <f t="shared" si="13"/>
        <v>0</v>
      </c>
      <c r="R47" s="12"/>
      <c r="S47" s="12"/>
      <c r="T47" s="14" t="e">
        <f>VLOOKUP(R47&amp;S47,[36]Hoja1!$Q$4:$R$9,2,0)</f>
        <v>#N/A</v>
      </c>
      <c r="U47" s="12"/>
      <c r="V47" s="12"/>
      <c r="W47" s="12"/>
      <c r="X47" s="14" t="b">
        <f t="shared" si="16"/>
        <v>0</v>
      </c>
      <c r="Y47" s="14" t="b">
        <f>IF(Z47&lt;=20%,'[36]Tabla probabilidad'!$B$5,IF(Z47&lt;=40%,'[36]Tabla probabilidad'!$B$6,IF(Z47&lt;=60%,'[36]Tabla probabilidad'!$B$7,IF(Z47&lt;=80%,'[36]Tabla probabilidad'!$B$8,IF(Z47&lt;=100%,'[36]Tabla probabilidad'!$B$9)))))</f>
        <v>0</v>
      </c>
      <c r="Z47" s="14" t="b">
        <f>IF(R47="Preventivo",(J45-(J45*T47)),IF(R47="Detectivo",(J45-(J45*T47)),IF(R47="Correctivo",(J45))))</f>
        <v>0</v>
      </c>
      <c r="AA47" s="192"/>
      <c r="AB47" s="192"/>
      <c r="AC47" s="14" t="b">
        <f t="shared" si="1"/>
        <v>0</v>
      </c>
      <c r="AD47" s="14" t="b">
        <f t="shared" si="17"/>
        <v>0</v>
      </c>
      <c r="AE47" s="192"/>
      <c r="AF47" s="192"/>
      <c r="AG47" s="201"/>
      <c r="AH47" s="201"/>
      <c r="AI47" s="212"/>
      <c r="AJ47" s="212"/>
      <c r="AK47" s="212"/>
      <c r="AL47" s="212"/>
      <c r="AM47" s="212"/>
      <c r="AN47" s="186"/>
    </row>
    <row r="48" spans="1:40">
      <c r="A48" s="186"/>
      <c r="B48" s="201"/>
      <c r="C48" s="186"/>
      <c r="D48" s="190"/>
      <c r="E48" s="186"/>
      <c r="F48" s="186"/>
      <c r="G48" s="186"/>
      <c r="H48" s="186"/>
      <c r="I48" s="194"/>
      <c r="J48" s="195"/>
      <c r="K48" s="186"/>
      <c r="L48" s="196"/>
      <c r="M48" s="196"/>
      <c r="N48" s="186"/>
      <c r="O48" s="12">
        <v>4</v>
      </c>
      <c r="P48" s="26"/>
      <c r="Q48" s="12" t="b">
        <f t="shared" si="13"/>
        <v>0</v>
      </c>
      <c r="R48" s="12"/>
      <c r="S48" s="12"/>
      <c r="T48" s="14" t="e">
        <f>VLOOKUP(R48&amp;S48,[36]Hoja1!$Q$4:$R$9,2,0)</f>
        <v>#N/A</v>
      </c>
      <c r="U48" s="12"/>
      <c r="V48" s="12"/>
      <c r="W48" s="12"/>
      <c r="X48" s="14" t="b">
        <f t="shared" si="16"/>
        <v>0</v>
      </c>
      <c r="Y48" s="14" t="b">
        <f>IF(Z48&lt;=20%,'[36]Tabla probabilidad'!$B$5,IF(Z48&lt;=40%,'[36]Tabla probabilidad'!$B$6,IF(Z48&lt;=60%,'[36]Tabla probabilidad'!$B$7,IF(Z48&lt;=80%,'[36]Tabla probabilidad'!$B$8,IF(Z48&lt;=100%,'[36]Tabla probabilidad'!$B$9)))))</f>
        <v>0</v>
      </c>
      <c r="Z48" s="14" t="b">
        <f>IF(R48="Preventivo",(J45-(J45*T48)),IF(R48="Detectivo",(J45-(J45*T48)),IF(R48="Correctivo",(J45))))</f>
        <v>0</v>
      </c>
      <c r="AA48" s="192"/>
      <c r="AB48" s="192"/>
      <c r="AC48" s="14" t="b">
        <f t="shared" si="1"/>
        <v>0</v>
      </c>
      <c r="AD48" s="14" t="b">
        <f t="shared" si="17"/>
        <v>0</v>
      </c>
      <c r="AE48" s="192"/>
      <c r="AF48" s="192"/>
      <c r="AG48" s="201"/>
      <c r="AH48" s="201"/>
      <c r="AI48" s="212"/>
      <c r="AJ48" s="212"/>
      <c r="AK48" s="212"/>
      <c r="AL48" s="212"/>
      <c r="AM48" s="212"/>
      <c r="AN48" s="186"/>
    </row>
    <row r="49" spans="1:40">
      <c r="A49" s="186"/>
      <c r="B49" s="202"/>
      <c r="C49" s="186"/>
      <c r="D49" s="190"/>
      <c r="E49" s="186"/>
      <c r="F49" s="186"/>
      <c r="G49" s="186"/>
      <c r="H49" s="186"/>
      <c r="I49" s="194"/>
      <c r="J49" s="195"/>
      <c r="K49" s="186"/>
      <c r="L49" s="196"/>
      <c r="M49" s="196"/>
      <c r="N49" s="186"/>
      <c r="O49" s="12">
        <v>5</v>
      </c>
      <c r="P49" s="27"/>
      <c r="Q49" s="12" t="b">
        <f t="shared" si="13"/>
        <v>0</v>
      </c>
      <c r="R49" s="12"/>
      <c r="S49" s="12"/>
      <c r="T49" s="14" t="e">
        <f>VLOOKUP(R49&amp;S49,[36]Hoja1!$Q$4:$R$9,2,0)</f>
        <v>#N/A</v>
      </c>
      <c r="U49" s="12"/>
      <c r="V49" s="12"/>
      <c r="W49" s="12"/>
      <c r="X49" s="14" t="b">
        <f t="shared" si="16"/>
        <v>0</v>
      </c>
      <c r="Y49" s="14" t="b">
        <f>IF(Z49&lt;=20%,'[36]Tabla probabilidad'!$B$5,IF(Z49&lt;=40%,'[36]Tabla probabilidad'!$B$6,IF(Z49&lt;=60%,'[36]Tabla probabilidad'!$B$7,IF(Z49&lt;=80%,'[36]Tabla probabilidad'!$B$8,IF(Z49&lt;=100%,'[36]Tabla probabilidad'!$B$9)))))</f>
        <v>0</v>
      </c>
      <c r="Z49" s="14" t="b">
        <f>IF(R49="Preventivo",(J45-(J45*T49)),IF(R49="Detectivo",(J45-(J45*T49)),IF(R49="Correctivo",(J45))))</f>
        <v>0</v>
      </c>
      <c r="AA49" s="193"/>
      <c r="AB49" s="193"/>
      <c r="AC49" s="14" t="b">
        <f t="shared" si="1"/>
        <v>0</v>
      </c>
      <c r="AD49" s="14" t="b">
        <f t="shared" si="17"/>
        <v>0</v>
      </c>
      <c r="AE49" s="193"/>
      <c r="AF49" s="193"/>
      <c r="AG49" s="202"/>
      <c r="AH49" s="201"/>
      <c r="AI49" s="213"/>
      <c r="AJ49" s="213"/>
      <c r="AK49" s="213"/>
      <c r="AL49" s="213"/>
      <c r="AM49" s="213"/>
      <c r="AN49" s="200"/>
    </row>
    <row r="50" spans="1:40">
      <c r="A50" s="186"/>
      <c r="B50" s="200"/>
      <c r="C50" s="186"/>
      <c r="D50" s="190"/>
      <c r="E50" s="186"/>
      <c r="F50" s="186"/>
      <c r="G50" s="186"/>
      <c r="H50" s="186"/>
      <c r="I50" s="194" t="str">
        <f>IF(H50&lt;=2,'[36]Tabla probabilidad'!$B$5,IF(H50&lt;=24,'[36]Tabla probabilidad'!$B$6,IF(H50&lt;=500,'[36]Tabla probabilidad'!$B$7,IF(H50&lt;=5000,'[36]Tabla probabilidad'!$B$8,IF(H50&gt;5000,'[36]Tabla probabilidad'!$B$9)))))</f>
        <v>Muy Baja</v>
      </c>
      <c r="J50" s="195">
        <f>IF(H50&lt;=2,'[36]Tabla probabilidad'!$D$5,IF(H50&lt;=24,'[36]Tabla probabilidad'!$D$6,IF(H50&lt;=500,'[36]Tabla probabilidad'!$D$7,IF(H50&lt;=5000,'[36]Tabla probabilidad'!$D$8,IF(H50&gt;5000,'[36]Tabla probabilidad'!$D$9)))))</f>
        <v>0.2</v>
      </c>
      <c r="K50" s="186"/>
      <c r="L50" s="18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18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186" t="e">
        <f>VLOOKUP((I50&amp;L50),[36]Hoja1!$B$4:$C$28,2,0)</f>
        <v>#N/A</v>
      </c>
      <c r="O50" s="12">
        <v>1</v>
      </c>
      <c r="P50" s="25"/>
      <c r="Q50" s="12" t="b">
        <f t="shared" si="13"/>
        <v>0</v>
      </c>
      <c r="R50" s="12"/>
      <c r="S50" s="12"/>
      <c r="T50" s="14" t="e">
        <f>VLOOKUP(R50&amp;S50,[36]Hoja1!$Q$4:$R$9,2,0)</f>
        <v>#N/A</v>
      </c>
      <c r="U50" s="12"/>
      <c r="V50" s="12"/>
      <c r="W50" s="12"/>
      <c r="X50" s="14" t="b">
        <f>IF(Q50="Probabilidad",($J$50*T50),IF(Q50="Impacto"," "))</f>
        <v>0</v>
      </c>
      <c r="Y50" s="14" t="b">
        <f>IF(Z50&lt;=20%,'[36]Tabla probabilidad'!$B$5,IF(Z50&lt;=40%,'[36]Tabla probabilidad'!$B$6,IF(Z50&lt;=60%,'[36]Tabla probabilidad'!$B$7,IF(Z50&lt;=80%,'[36]Tabla probabilidad'!$B$8,IF(Z50&lt;=100%,'[36]Tabla probabilidad'!$B$9)))))</f>
        <v>0</v>
      </c>
      <c r="Z50" s="14" t="b">
        <f>IF(R50="Preventivo",(J50-(J50*T50)),IF(R50="Detectivo",(J50-(J50*T50)),IF(R50="Correctivo",(J50))))</f>
        <v>0</v>
      </c>
      <c r="AA50" s="191" t="e">
        <f>IF(AB50&lt;=20%,'[36]Tabla probabilidad'!$B$5,IF(AB50&lt;=40%,'[36]Tabla probabilidad'!$B$6,IF(AB50&lt;=60%,'[36]Tabla probabilidad'!$B$7,IF(AB50&lt;=80%,'[36]Tabla probabilidad'!$B$8,IF(AB50&lt;=100%,'[36]Tabla probabilidad'!$B$9)))))</f>
        <v>#DIV/0!</v>
      </c>
      <c r="AB50" s="191" t="e">
        <f>AVERAGE(Z50:Z54)</f>
        <v>#DIV/0!</v>
      </c>
      <c r="AC50" s="14" t="b">
        <f t="shared" si="1"/>
        <v>0</v>
      </c>
      <c r="AD50" s="14" t="b">
        <f>IF(Q50="Probabilidad",(($M$50-0)),IF(Q50="Impacto",($M$50-($M$50*T50))))</f>
        <v>0</v>
      </c>
      <c r="AE50" s="191" t="e">
        <f>IF(AF50&lt;=20%,"Leve",IF(AF50&lt;=40%,"Menor",IF(AF50&lt;=60%,"Moderado",IF(AF50&lt;=80%,"Mayor",IF(AF50&lt;=100%,"Catastrófico")))))</f>
        <v>#DIV/0!</v>
      </c>
      <c r="AF50" s="191" t="e">
        <f>AVERAGE(AD50:AD54)</f>
        <v>#DIV/0!</v>
      </c>
      <c r="AG50" s="200" t="e">
        <f>VLOOKUP(AA50&amp;AE50,[36]Hoja1!$B$4:$C$28,2,0)</f>
        <v>#DIV/0!</v>
      </c>
      <c r="AH50" s="200"/>
      <c r="AI50" s="211"/>
      <c r="AJ50" s="211"/>
      <c r="AK50" s="211"/>
      <c r="AL50" s="211"/>
      <c r="AM50" s="211"/>
      <c r="AN50" s="186"/>
    </row>
    <row r="51" spans="1:40">
      <c r="A51" s="186"/>
      <c r="B51" s="201"/>
      <c r="C51" s="186"/>
      <c r="D51" s="190"/>
      <c r="E51" s="186"/>
      <c r="F51" s="186"/>
      <c r="G51" s="186"/>
      <c r="H51" s="186"/>
      <c r="I51" s="194"/>
      <c r="J51" s="195"/>
      <c r="K51" s="186"/>
      <c r="L51" s="196"/>
      <c r="M51" s="196"/>
      <c r="N51" s="186"/>
      <c r="O51" s="12">
        <v>2</v>
      </c>
      <c r="P51" s="25"/>
      <c r="Q51" s="12" t="b">
        <f t="shared" si="13"/>
        <v>0</v>
      </c>
      <c r="R51" s="12"/>
      <c r="S51" s="12"/>
      <c r="T51" s="14" t="e">
        <f>VLOOKUP(R51&amp;S51,[36]Hoja1!$Q$4:$R$9,2,0)</f>
        <v>#N/A</v>
      </c>
      <c r="U51" s="12"/>
      <c r="V51" s="12"/>
      <c r="W51" s="12"/>
      <c r="X51" s="14" t="b">
        <f>IF(Q51="Probabilidad",($J$50*T51),IF(Q51="Impacto"," "))</f>
        <v>0</v>
      </c>
      <c r="Y51" s="14" t="b">
        <f>IF(Z51&lt;=20%,'[36]Tabla probabilidad'!$B$5,IF(Z51&lt;=40%,'[36]Tabla probabilidad'!$B$6,IF(Z51&lt;=60%,'[36]Tabla probabilidad'!$B$7,IF(Z51&lt;=80%,'[36]Tabla probabilidad'!$B$8,IF(Z51&lt;=100%,'[36]Tabla probabilidad'!$B$9)))))</f>
        <v>0</v>
      </c>
      <c r="Z51" s="14" t="b">
        <f>IF(R51="Preventivo",(J50-(J50*T51)),IF(R51="Detectivo",(J50-(J50*T51)),IF(R51="Correctivo",(J50))))</f>
        <v>0</v>
      </c>
      <c r="AA51" s="192"/>
      <c r="AB51" s="192"/>
      <c r="AC51" s="14" t="b">
        <f t="shared" si="1"/>
        <v>0</v>
      </c>
      <c r="AD51" s="14" t="b">
        <f t="shared" ref="AD51:AD54" si="18">IF(Q51="Probabilidad",(($M$50-0)),IF(Q51="Impacto",($M$50-($M$50*T51))))</f>
        <v>0</v>
      </c>
      <c r="AE51" s="192"/>
      <c r="AF51" s="192"/>
      <c r="AG51" s="201"/>
      <c r="AH51" s="201"/>
      <c r="AI51" s="212"/>
      <c r="AJ51" s="212"/>
      <c r="AK51" s="212"/>
      <c r="AL51" s="212"/>
      <c r="AM51" s="212"/>
      <c r="AN51" s="186"/>
    </row>
    <row r="52" spans="1:40">
      <c r="A52" s="186"/>
      <c r="B52" s="201"/>
      <c r="C52" s="186"/>
      <c r="D52" s="190"/>
      <c r="E52" s="186"/>
      <c r="F52" s="186"/>
      <c r="G52" s="186"/>
      <c r="H52" s="186"/>
      <c r="I52" s="194"/>
      <c r="J52" s="195"/>
      <c r="K52" s="186"/>
      <c r="L52" s="196"/>
      <c r="M52" s="196"/>
      <c r="N52" s="186"/>
      <c r="O52" s="12">
        <v>3</v>
      </c>
      <c r="P52" s="25"/>
      <c r="Q52" s="12" t="b">
        <f t="shared" si="13"/>
        <v>0</v>
      </c>
      <c r="R52" s="12"/>
      <c r="S52" s="12"/>
      <c r="T52" s="14" t="e">
        <f>VLOOKUP(R52&amp;S52,[36]Hoja1!$Q$4:$R$9,2,0)</f>
        <v>#N/A</v>
      </c>
      <c r="U52" s="12"/>
      <c r="V52" s="12"/>
      <c r="W52" s="12"/>
      <c r="X52" s="14" t="b">
        <f>IF(Q52="Probabilidad",($J$50*T52),IF(Q52="Impacto"," "))</f>
        <v>0</v>
      </c>
      <c r="Y52" s="14" t="b">
        <f>IF(Z52&lt;=20%,'[36]Tabla probabilidad'!$B$5,IF(Z52&lt;=40%,'[36]Tabla probabilidad'!$B$6,IF(Z52&lt;=60%,'[36]Tabla probabilidad'!$B$7,IF(Z52&lt;=80%,'[36]Tabla probabilidad'!$B$8,IF(Z52&lt;=100%,'[36]Tabla probabilidad'!$B$9)))))</f>
        <v>0</v>
      </c>
      <c r="Z52" s="14" t="b">
        <f>IF(R52="Preventivo",(J50-(J50*T52)),IF(R52="Detectivo",(J50-(J50*T52)),IF(R52="Correctivo",(J50))))</f>
        <v>0</v>
      </c>
      <c r="AA52" s="192"/>
      <c r="AB52" s="192"/>
      <c r="AC52" s="14" t="b">
        <f t="shared" si="1"/>
        <v>0</v>
      </c>
      <c r="AD52" s="14" t="b">
        <f t="shared" si="18"/>
        <v>0</v>
      </c>
      <c r="AE52" s="192"/>
      <c r="AF52" s="192"/>
      <c r="AG52" s="201"/>
      <c r="AH52" s="201"/>
      <c r="AI52" s="212"/>
      <c r="AJ52" s="212"/>
      <c r="AK52" s="212"/>
      <c r="AL52" s="212"/>
      <c r="AM52" s="212"/>
      <c r="AN52" s="186"/>
    </row>
    <row r="53" spans="1:40">
      <c r="A53" s="186"/>
      <c r="B53" s="201"/>
      <c r="C53" s="186"/>
      <c r="D53" s="190"/>
      <c r="E53" s="186"/>
      <c r="F53" s="186"/>
      <c r="G53" s="186"/>
      <c r="H53" s="186"/>
      <c r="I53" s="194"/>
      <c r="J53" s="195"/>
      <c r="K53" s="186"/>
      <c r="L53" s="196"/>
      <c r="M53" s="196"/>
      <c r="N53" s="186"/>
      <c r="O53" s="12">
        <v>4</v>
      </c>
      <c r="P53" s="26"/>
      <c r="Q53" s="12" t="b">
        <f t="shared" si="13"/>
        <v>0</v>
      </c>
      <c r="R53" s="12"/>
      <c r="S53" s="12"/>
      <c r="T53" s="14" t="e">
        <f>VLOOKUP(R53&amp;S53,[36]Hoja1!$Q$4:$R$9,2,0)</f>
        <v>#N/A</v>
      </c>
      <c r="U53" s="12"/>
      <c r="V53" s="12"/>
      <c r="W53" s="12"/>
      <c r="X53" s="14" t="b">
        <f>IF(Q53="Probabilidad",($J$50*T53),IF(Q53="Impacto"," "))</f>
        <v>0</v>
      </c>
      <c r="Y53" s="14" t="b">
        <f>IF(Z53&lt;=20%,'[36]Tabla probabilidad'!$B$5,IF(Z53&lt;=40%,'[36]Tabla probabilidad'!$B$6,IF(Z53&lt;=60%,'[36]Tabla probabilidad'!$B$7,IF(Z53&lt;=80%,'[36]Tabla probabilidad'!$B$8,IF(Z53&lt;=100%,'[36]Tabla probabilidad'!$B$9)))))</f>
        <v>0</v>
      </c>
      <c r="Z53" s="14" t="b">
        <f>IF(R53="Preventivo",(J50-(J50*T53)),IF(R53="Detectivo",(J50-(J50*T53)),IF(R53="Correctivo",(J50))))</f>
        <v>0</v>
      </c>
      <c r="AA53" s="192"/>
      <c r="AB53" s="192"/>
      <c r="AC53" s="14" t="b">
        <f t="shared" si="1"/>
        <v>0</v>
      </c>
      <c r="AD53" s="14" t="b">
        <f t="shared" si="18"/>
        <v>0</v>
      </c>
      <c r="AE53" s="192"/>
      <c r="AF53" s="192"/>
      <c r="AG53" s="201"/>
      <c r="AH53" s="201"/>
      <c r="AI53" s="212"/>
      <c r="AJ53" s="212"/>
      <c r="AK53" s="212"/>
      <c r="AL53" s="212"/>
      <c r="AM53" s="212"/>
      <c r="AN53" s="186"/>
    </row>
    <row r="54" spans="1:40">
      <c r="A54" s="186"/>
      <c r="B54" s="202"/>
      <c r="C54" s="186"/>
      <c r="D54" s="190"/>
      <c r="E54" s="186"/>
      <c r="F54" s="186"/>
      <c r="G54" s="186"/>
      <c r="H54" s="186"/>
      <c r="I54" s="194"/>
      <c r="J54" s="195"/>
      <c r="K54" s="186"/>
      <c r="L54" s="196"/>
      <c r="M54" s="196"/>
      <c r="N54" s="186"/>
      <c r="O54" s="12">
        <v>5</v>
      </c>
      <c r="P54" s="27"/>
      <c r="Q54" s="12" t="b">
        <f t="shared" si="13"/>
        <v>0</v>
      </c>
      <c r="R54" s="12"/>
      <c r="S54" s="12"/>
      <c r="T54" s="14" t="e">
        <f>VLOOKUP(R54&amp;S54,[36]Hoja1!$Q$4:$R$9,2,0)</f>
        <v>#N/A</v>
      </c>
      <c r="U54" s="12"/>
      <c r="V54" s="12"/>
      <c r="W54" s="12"/>
      <c r="X54" s="14" t="b">
        <f t="shared" ref="X54" si="19">IF(Q54="Probabilidad",($J$35*T54),IF(Q54="Impacto"," "))</f>
        <v>0</v>
      </c>
      <c r="Y54" s="14" t="b">
        <f>IF(Z54&lt;=20%,'[36]Tabla probabilidad'!$B$5,IF(Z54&lt;=40%,'[36]Tabla probabilidad'!$B$6,IF(Z54&lt;=60%,'[36]Tabla probabilidad'!$B$7,IF(Z54&lt;=80%,'[36]Tabla probabilidad'!$B$8,IF(Z54&lt;=100%,'[36]Tabla probabilidad'!$B$9)))))</f>
        <v>0</v>
      </c>
      <c r="Z54" s="14" t="b">
        <f>IF(R54="Preventivo",(J50-(J50*T54)),IF(R54="Detectivo",(J50-(J50*T54)),IF(R54="Correctivo",(J50))))</f>
        <v>0</v>
      </c>
      <c r="AA54" s="193"/>
      <c r="AB54" s="193"/>
      <c r="AC54" s="14" t="b">
        <f t="shared" si="1"/>
        <v>0</v>
      </c>
      <c r="AD54" s="14" t="b">
        <f t="shared" si="18"/>
        <v>0</v>
      </c>
      <c r="AE54" s="193"/>
      <c r="AF54" s="193"/>
      <c r="AG54" s="202"/>
      <c r="AH54" s="201"/>
      <c r="AI54" s="213"/>
      <c r="AJ54" s="213"/>
      <c r="AK54" s="213"/>
      <c r="AL54" s="213"/>
      <c r="AM54" s="213"/>
      <c r="AN54" s="200"/>
    </row>
    <row r="55" spans="1:40">
      <c r="A55" s="186"/>
      <c r="B55" s="200"/>
      <c r="C55" s="186"/>
      <c r="D55" s="190"/>
      <c r="E55" s="186"/>
      <c r="F55" s="186"/>
      <c r="G55" s="186"/>
      <c r="H55" s="186"/>
      <c r="I55" s="194" t="str">
        <f>IF(H55&lt;=2,'[36]Tabla probabilidad'!$B$5,IF(H55&lt;=24,'[36]Tabla probabilidad'!$B$6,IF(H55&lt;=500,'[36]Tabla probabilidad'!$B$7,IF(H55&lt;=5000,'[36]Tabla probabilidad'!$B$8,IF(H55&gt;5000,'[36]Tabla probabilidad'!$B$9)))))</f>
        <v>Muy Baja</v>
      </c>
      <c r="J55" s="195">
        <f>IF(H55&lt;=2,'[36]Tabla probabilidad'!$D$5,IF(H55&lt;=24,'[36]Tabla probabilidad'!$D$6,IF(H55&lt;=500,'[36]Tabla probabilidad'!$D$7,IF(H55&lt;=5000,'[36]Tabla probabilidad'!$D$8,IF(H55&gt;5000,'[36]Tabla probabilidad'!$D$9)))))</f>
        <v>0.2</v>
      </c>
      <c r="K55" s="186"/>
      <c r="L55" s="18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18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186" t="e">
        <f>VLOOKUP((I55&amp;L55),[36]Hoja1!$B$4:$C$28,2,0)</f>
        <v>#N/A</v>
      </c>
      <c r="O55" s="12">
        <v>1</v>
      </c>
      <c r="P55" s="25"/>
      <c r="Q55" s="12" t="b">
        <f t="shared" si="13"/>
        <v>0</v>
      </c>
      <c r="R55" s="12"/>
      <c r="S55" s="12"/>
      <c r="T55" s="14" t="e">
        <f>VLOOKUP(R55&amp;S55,[36]Hoja1!$Q$4:$R$9,2,0)</f>
        <v>#N/A</v>
      </c>
      <c r="U55" s="12"/>
      <c r="V55" s="12"/>
      <c r="W55" s="12"/>
      <c r="X55" s="14" t="b">
        <f>IF(Q55="Probabilidad",($J$55*T55),IF(Q55="Impacto"," "))</f>
        <v>0</v>
      </c>
      <c r="Y55" s="14" t="b">
        <f>IF(Z55&lt;=20%,'[36]Tabla probabilidad'!$B$5,IF(Z55&lt;=40%,'[36]Tabla probabilidad'!$B$6,IF(Z55&lt;=60%,'[36]Tabla probabilidad'!$B$7,IF(Z55&lt;=80%,'[36]Tabla probabilidad'!$B$8,IF(Z55&lt;=100%,'[36]Tabla probabilidad'!$B$9)))))</f>
        <v>0</v>
      </c>
      <c r="Z55" s="14" t="b">
        <f>IF(R55="Preventivo",(J55-(J55*T55)),IF(R55="Detectivo",(J55-(J55*T55)),IF(R55="Correctivo",(J55))))</f>
        <v>0</v>
      </c>
      <c r="AA55" s="191" t="e">
        <f>IF(AB55&lt;=20%,'[36]Tabla probabilidad'!$B$5,IF(AB55&lt;=40%,'[36]Tabla probabilidad'!$B$6,IF(AB55&lt;=60%,'[36]Tabla probabilidad'!$B$7,IF(AB55&lt;=80%,'[36]Tabla probabilidad'!$B$8,IF(AB55&lt;=100%,'[36]Tabla probabilidad'!$B$9)))))</f>
        <v>#DIV/0!</v>
      </c>
      <c r="AB55" s="191" t="e">
        <f>AVERAGE(Z55:Z59)</f>
        <v>#DIV/0!</v>
      </c>
      <c r="AC55" s="14" t="b">
        <f t="shared" si="1"/>
        <v>0</v>
      </c>
      <c r="AD55" s="14" t="b">
        <f>IF(Q55="Probabilidad",(($M$55-0)),IF(Q55="Impacto",($M$55-($M$55*T55))))</f>
        <v>0</v>
      </c>
      <c r="AE55" s="191" t="e">
        <f>IF(AF55&lt;=20%,"Leve",IF(AF55&lt;=40%,"Menor",IF(AF55&lt;=60%,"Moderado",IF(AF55&lt;=80%,"Mayor",IF(AF55&lt;=100%,"Catastrófico")))))</f>
        <v>#DIV/0!</v>
      </c>
      <c r="AF55" s="191" t="e">
        <f>AVERAGE(AD55:AD59)</f>
        <v>#DIV/0!</v>
      </c>
      <c r="AG55" s="200" t="e">
        <f>VLOOKUP(AA55&amp;AE55,[36]Hoja1!$B$4:$C$28,2,0)</f>
        <v>#DIV/0!</v>
      </c>
      <c r="AH55" s="186"/>
      <c r="AI55" s="211"/>
      <c r="AJ55" s="211"/>
      <c r="AK55" s="211"/>
      <c r="AL55" s="211"/>
      <c r="AM55" s="211"/>
      <c r="AN55" s="211"/>
    </row>
    <row r="56" spans="1:40">
      <c r="A56" s="186"/>
      <c r="B56" s="201"/>
      <c r="C56" s="186"/>
      <c r="D56" s="190"/>
      <c r="E56" s="186"/>
      <c r="F56" s="186"/>
      <c r="G56" s="186"/>
      <c r="H56" s="186"/>
      <c r="I56" s="194"/>
      <c r="J56" s="195"/>
      <c r="K56" s="186"/>
      <c r="L56" s="196"/>
      <c r="M56" s="196"/>
      <c r="N56" s="186"/>
      <c r="O56" s="12">
        <v>2</v>
      </c>
      <c r="P56" s="25"/>
      <c r="Q56" s="12" t="b">
        <f t="shared" si="13"/>
        <v>0</v>
      </c>
      <c r="R56" s="12"/>
      <c r="S56" s="12"/>
      <c r="T56" s="14" t="e">
        <f>VLOOKUP(R56&amp;S56,[36]Hoja1!$Q$4:$R$9,2,0)</f>
        <v>#N/A</v>
      </c>
      <c r="U56" s="12"/>
      <c r="V56" s="12"/>
      <c r="W56" s="12"/>
      <c r="X56" s="14" t="b">
        <f t="shared" ref="X56:X59" si="20">IF(Q56="Probabilidad",($J$55*T56),IF(Q56="Impacto"," "))</f>
        <v>0</v>
      </c>
      <c r="Y56" s="14" t="b">
        <f>IF(Z56&lt;=20%,'[36]Tabla probabilidad'!$B$5,IF(Z56&lt;=40%,'[36]Tabla probabilidad'!$B$6,IF(Z56&lt;=60%,'[36]Tabla probabilidad'!$B$7,IF(Z56&lt;=80%,'[36]Tabla probabilidad'!$B$8,IF(Z56&lt;=100%,'[36]Tabla probabilidad'!$B$9)))))</f>
        <v>0</v>
      </c>
      <c r="Z56" s="14" t="b">
        <f>IF(R56="Preventivo",(J55-(J55*T56)),IF(R56="Detectivo",(J55-(J55*T56)),IF(R56="Correctivo",(J55))))</f>
        <v>0</v>
      </c>
      <c r="AA56" s="192"/>
      <c r="AB56" s="192"/>
      <c r="AC56" s="14" t="b">
        <f t="shared" si="1"/>
        <v>0</v>
      </c>
      <c r="AD56" s="14" t="b">
        <f t="shared" ref="AD56:AD59" si="21">IF(Q56="Probabilidad",(($M$55-0)),IF(Q56="Impacto",($M$55-($M$55*T56))))</f>
        <v>0</v>
      </c>
      <c r="AE56" s="192"/>
      <c r="AF56" s="192"/>
      <c r="AG56" s="201"/>
      <c r="AH56" s="186"/>
      <c r="AI56" s="212"/>
      <c r="AJ56" s="212"/>
      <c r="AK56" s="212"/>
      <c r="AL56" s="212"/>
      <c r="AM56" s="212"/>
      <c r="AN56" s="212"/>
    </row>
    <row r="57" spans="1:40">
      <c r="A57" s="186"/>
      <c r="B57" s="201"/>
      <c r="C57" s="186"/>
      <c r="D57" s="190"/>
      <c r="E57" s="186"/>
      <c r="F57" s="186"/>
      <c r="G57" s="186"/>
      <c r="H57" s="186"/>
      <c r="I57" s="194"/>
      <c r="J57" s="195"/>
      <c r="K57" s="186"/>
      <c r="L57" s="196"/>
      <c r="M57" s="196"/>
      <c r="N57" s="186"/>
      <c r="O57" s="12">
        <v>3</v>
      </c>
      <c r="P57" s="25"/>
      <c r="Q57" s="12" t="b">
        <f t="shared" si="13"/>
        <v>0</v>
      </c>
      <c r="R57" s="12"/>
      <c r="S57" s="12"/>
      <c r="T57" s="14" t="e">
        <f>VLOOKUP(R57&amp;S57,[36]Hoja1!$Q$4:$R$9,2,0)</f>
        <v>#N/A</v>
      </c>
      <c r="U57" s="12"/>
      <c r="V57" s="12"/>
      <c r="W57" s="12"/>
      <c r="X57" s="14" t="b">
        <f t="shared" si="20"/>
        <v>0</v>
      </c>
      <c r="Y57" s="14" t="b">
        <f>IF(Z57&lt;=20%,'[36]Tabla probabilidad'!$B$5,IF(Z57&lt;=40%,'[36]Tabla probabilidad'!$B$6,IF(Z57&lt;=60%,'[36]Tabla probabilidad'!$B$7,IF(Z57&lt;=80%,'[36]Tabla probabilidad'!$B$8,IF(Z57&lt;=100%,'[36]Tabla probabilidad'!$B$9)))))</f>
        <v>0</v>
      </c>
      <c r="Z57" s="14" t="b">
        <f>IF(R57="Preventivo",(J55-(J55*T57)),IF(R57="Detectivo",(J55-(J55*T57)),IF(R57="Correctivo",(J55))))</f>
        <v>0</v>
      </c>
      <c r="AA57" s="192"/>
      <c r="AB57" s="192"/>
      <c r="AC57" s="14" t="b">
        <f t="shared" si="1"/>
        <v>0</v>
      </c>
      <c r="AD57" s="14" t="b">
        <f t="shared" si="21"/>
        <v>0</v>
      </c>
      <c r="AE57" s="192"/>
      <c r="AF57" s="192"/>
      <c r="AG57" s="201"/>
      <c r="AH57" s="186"/>
      <c r="AI57" s="212"/>
      <c r="AJ57" s="212"/>
      <c r="AK57" s="212"/>
      <c r="AL57" s="212"/>
      <c r="AM57" s="212"/>
      <c r="AN57" s="212"/>
    </row>
    <row r="58" spans="1:40">
      <c r="A58" s="186"/>
      <c r="B58" s="201"/>
      <c r="C58" s="186"/>
      <c r="D58" s="190"/>
      <c r="E58" s="186"/>
      <c r="F58" s="186"/>
      <c r="G58" s="186"/>
      <c r="H58" s="186"/>
      <c r="I58" s="194"/>
      <c r="J58" s="195"/>
      <c r="K58" s="186"/>
      <c r="L58" s="196"/>
      <c r="M58" s="196"/>
      <c r="N58" s="186"/>
      <c r="O58" s="12">
        <v>4</v>
      </c>
      <c r="P58" s="26"/>
      <c r="Q58" s="12" t="b">
        <f t="shared" si="13"/>
        <v>0</v>
      </c>
      <c r="R58" s="12"/>
      <c r="S58" s="12"/>
      <c r="T58" s="14" t="e">
        <f>VLOOKUP(R58&amp;S58,[36]Hoja1!$Q$4:$R$9,2,0)</f>
        <v>#N/A</v>
      </c>
      <c r="U58" s="12"/>
      <c r="V58" s="12"/>
      <c r="W58" s="12"/>
      <c r="X58" s="14" t="b">
        <f t="shared" si="20"/>
        <v>0</v>
      </c>
      <c r="Y58" s="14" t="b">
        <f>IF(Z58&lt;=20%,'[36]Tabla probabilidad'!$B$5,IF(Z58&lt;=40%,'[36]Tabla probabilidad'!$B$6,IF(Z58&lt;=60%,'[36]Tabla probabilidad'!$B$7,IF(Z58&lt;=80%,'[36]Tabla probabilidad'!$B$8,IF(Z58&lt;=100%,'[36]Tabla probabilidad'!$B$9)))))</f>
        <v>0</v>
      </c>
      <c r="Z58" s="14" t="b">
        <f>IF(R58="Preventivo",(J55-(J55*T58)),IF(R58="Detectivo",(J55-(J55*T58)),IF(R58="Correctivo",(J55))))</f>
        <v>0</v>
      </c>
      <c r="AA58" s="192"/>
      <c r="AB58" s="192"/>
      <c r="AC58" s="14" t="b">
        <f t="shared" si="1"/>
        <v>0</v>
      </c>
      <c r="AD58" s="14" t="b">
        <f t="shared" si="21"/>
        <v>0</v>
      </c>
      <c r="AE58" s="192"/>
      <c r="AF58" s="192"/>
      <c r="AG58" s="201"/>
      <c r="AH58" s="186"/>
      <c r="AI58" s="212"/>
      <c r="AJ58" s="212"/>
      <c r="AK58" s="212"/>
      <c r="AL58" s="212"/>
      <c r="AM58" s="212"/>
      <c r="AN58" s="212"/>
    </row>
    <row r="59" spans="1:40" ht="20.25" customHeight="1">
      <c r="A59" s="186"/>
      <c r="B59" s="202"/>
      <c r="C59" s="186"/>
      <c r="D59" s="190"/>
      <c r="E59" s="186"/>
      <c r="F59" s="186"/>
      <c r="G59" s="186"/>
      <c r="H59" s="186"/>
      <c r="I59" s="194"/>
      <c r="J59" s="195"/>
      <c r="K59" s="186"/>
      <c r="L59" s="196"/>
      <c r="M59" s="196"/>
      <c r="N59" s="186"/>
      <c r="O59" s="12">
        <v>5</v>
      </c>
      <c r="P59" s="27"/>
      <c r="Q59" s="12" t="b">
        <f t="shared" si="13"/>
        <v>0</v>
      </c>
      <c r="R59" s="12"/>
      <c r="S59" s="12"/>
      <c r="T59" s="14" t="e">
        <f>VLOOKUP(R59&amp;S59,[36]Hoja1!$Q$4:$R$9,2,0)</f>
        <v>#N/A</v>
      </c>
      <c r="U59" s="12"/>
      <c r="V59" s="12"/>
      <c r="W59" s="12"/>
      <c r="X59" s="14" t="b">
        <f t="shared" si="20"/>
        <v>0</v>
      </c>
      <c r="Y59" s="14" t="b">
        <f>IF(Z59&lt;=20%,'[36]Tabla probabilidad'!$B$5,IF(Z59&lt;=40%,'[36]Tabla probabilidad'!$B$6,IF(Z59&lt;=60%,'[36]Tabla probabilidad'!$B$7,IF(Z59&lt;=80%,'[36]Tabla probabilidad'!$B$8,IF(Z59&lt;=100%,'[36]Tabla probabilidad'!$B$9)))))</f>
        <v>0</v>
      </c>
      <c r="Z59" s="14" t="b">
        <f>IF(R59="Preventivo",(J55-(J55*T59)),IF(R59="Detectivo",(J55-(J55*T59)),IF(R59="Correctivo",(J55))))</f>
        <v>0</v>
      </c>
      <c r="AA59" s="193"/>
      <c r="AB59" s="193"/>
      <c r="AC59" s="14" t="b">
        <f t="shared" si="1"/>
        <v>0</v>
      </c>
      <c r="AD59" s="14" t="b">
        <f t="shared" si="21"/>
        <v>0</v>
      </c>
      <c r="AE59" s="193"/>
      <c r="AF59" s="193"/>
      <c r="AG59" s="202"/>
      <c r="AH59" s="186"/>
      <c r="AI59" s="213"/>
      <c r="AJ59" s="213"/>
      <c r="AK59" s="213"/>
      <c r="AL59" s="213"/>
      <c r="AM59" s="213"/>
      <c r="AN59" s="213"/>
    </row>
  </sheetData>
  <mergeCells count="306">
    <mergeCell ref="A55:A59"/>
    <mergeCell ref="B55:B59"/>
    <mergeCell ref="C55:C59"/>
    <mergeCell ref="D55:D59"/>
    <mergeCell ref="E55:E59"/>
    <mergeCell ref="F55:F59"/>
    <mergeCell ref="G55:G59"/>
    <mergeCell ref="H55:H59"/>
    <mergeCell ref="AG50:AG54"/>
    <mergeCell ref="M50:M54"/>
    <mergeCell ref="N50:N54"/>
    <mergeCell ref="AA55:AA59"/>
    <mergeCell ref="AB55:AB59"/>
    <mergeCell ref="AE55:AE59"/>
    <mergeCell ref="AF55:AF59"/>
    <mergeCell ref="AG55:AG59"/>
    <mergeCell ref="L50:L54"/>
    <mergeCell ref="I55:I59"/>
    <mergeCell ref="J55:J59"/>
    <mergeCell ref="K55:K59"/>
    <mergeCell ref="L55:L59"/>
    <mergeCell ref="M55:M59"/>
    <mergeCell ref="N55:N59"/>
    <mergeCell ref="A50:A54"/>
    <mergeCell ref="AM50:AM54"/>
    <mergeCell ref="AN50:AN54"/>
    <mergeCell ref="AH50:AH54"/>
    <mergeCell ref="AI50:AI54"/>
    <mergeCell ref="AJ50:AJ54"/>
    <mergeCell ref="AK50:AK54"/>
    <mergeCell ref="AL50:AL54"/>
    <mergeCell ref="AI55:AI59"/>
    <mergeCell ref="AJ55:AJ59"/>
    <mergeCell ref="AK55:AK59"/>
    <mergeCell ref="AL55:AL59"/>
    <mergeCell ref="AM55:AM59"/>
    <mergeCell ref="AN55:AN59"/>
    <mergeCell ref="AH55:AH59"/>
    <mergeCell ref="B50:B54"/>
    <mergeCell ref="C50:C54"/>
    <mergeCell ref="D50:D54"/>
    <mergeCell ref="E50:E54"/>
    <mergeCell ref="F50:F54"/>
    <mergeCell ref="AI45:AI49"/>
    <mergeCell ref="AJ45:AJ49"/>
    <mergeCell ref="AK45:AK49"/>
    <mergeCell ref="I45:I49"/>
    <mergeCell ref="J45:J49"/>
    <mergeCell ref="K45:K49"/>
    <mergeCell ref="L45:L49"/>
    <mergeCell ref="M45:M49"/>
    <mergeCell ref="N45:N49"/>
    <mergeCell ref="AA50:AA54"/>
    <mergeCell ref="AB50:AB54"/>
    <mergeCell ref="AE50:AE54"/>
    <mergeCell ref="AF50:AF54"/>
    <mergeCell ref="G50:G54"/>
    <mergeCell ref="H50:H54"/>
    <mergeCell ref="I50:I54"/>
    <mergeCell ref="J50:J54"/>
    <mergeCell ref="K50:K54"/>
    <mergeCell ref="AL45:AL49"/>
    <mergeCell ref="AM45:AM49"/>
    <mergeCell ref="AN45:AN49"/>
    <mergeCell ref="AA45:AA49"/>
    <mergeCell ref="AB45:AB49"/>
    <mergeCell ref="AE45:AE49"/>
    <mergeCell ref="AF45:AF49"/>
    <mergeCell ref="AG45:AG49"/>
    <mergeCell ref="AH45:AH49"/>
    <mergeCell ref="AM40:AM44"/>
    <mergeCell ref="AN40:AN44"/>
    <mergeCell ref="A45:A49"/>
    <mergeCell ref="B45:B49"/>
    <mergeCell ref="C45:C49"/>
    <mergeCell ref="D45:D49"/>
    <mergeCell ref="E45:E49"/>
    <mergeCell ref="F45:F49"/>
    <mergeCell ref="G45:G49"/>
    <mergeCell ref="H45:H49"/>
    <mergeCell ref="AG40:AG44"/>
    <mergeCell ref="AH40:AH44"/>
    <mergeCell ref="AI40:AI44"/>
    <mergeCell ref="AJ40:AJ44"/>
    <mergeCell ref="AK40:AK44"/>
    <mergeCell ref="AL40:AL44"/>
    <mergeCell ref="M40:M44"/>
    <mergeCell ref="N40:N44"/>
    <mergeCell ref="AA40:AA44"/>
    <mergeCell ref="AB40:AB44"/>
    <mergeCell ref="AE40:AE44"/>
    <mergeCell ref="AF40:AF44"/>
    <mergeCell ref="G40:G44"/>
    <mergeCell ref="H40:H44"/>
    <mergeCell ref="I40:I44"/>
    <mergeCell ref="J40:J44"/>
    <mergeCell ref="K40:K44"/>
    <mergeCell ref="L40:L44"/>
    <mergeCell ref="A40:A44"/>
    <mergeCell ref="B40:B44"/>
    <mergeCell ref="C40:C44"/>
    <mergeCell ref="D40:D44"/>
    <mergeCell ref="E40:E44"/>
    <mergeCell ref="F40:F44"/>
    <mergeCell ref="A35:A39"/>
    <mergeCell ref="B35:B39"/>
    <mergeCell ref="C35:C39"/>
    <mergeCell ref="D35:D39"/>
    <mergeCell ref="E35:E39"/>
    <mergeCell ref="F35:F39"/>
    <mergeCell ref="G35:G39"/>
    <mergeCell ref="H35:H39"/>
    <mergeCell ref="AG30:AG34"/>
    <mergeCell ref="M30:M34"/>
    <mergeCell ref="N30:N34"/>
    <mergeCell ref="AA35:AA39"/>
    <mergeCell ref="AB35:AB39"/>
    <mergeCell ref="AE35:AE39"/>
    <mergeCell ref="AF35:AF39"/>
    <mergeCell ref="AG35:AG39"/>
    <mergeCell ref="L30:L34"/>
    <mergeCell ref="I35:I39"/>
    <mergeCell ref="J35:J39"/>
    <mergeCell ref="K35:K39"/>
    <mergeCell ref="L35:L39"/>
    <mergeCell ref="M35:M39"/>
    <mergeCell ref="N35:N39"/>
    <mergeCell ref="A30:A34"/>
    <mergeCell ref="AM30:AM34"/>
    <mergeCell ref="AN30:AN34"/>
    <mergeCell ref="AH30:AH34"/>
    <mergeCell ref="AI30:AI34"/>
    <mergeCell ref="AJ30:AJ34"/>
    <mergeCell ref="AK30:AK34"/>
    <mergeCell ref="AL30:AL34"/>
    <mergeCell ref="AI35:AI39"/>
    <mergeCell ref="AJ35:AJ39"/>
    <mergeCell ref="AK35:AK39"/>
    <mergeCell ref="AL35:AL39"/>
    <mergeCell ref="AM35:AM39"/>
    <mergeCell ref="AN35:AN39"/>
    <mergeCell ref="AH35:AH39"/>
    <mergeCell ref="B30:B34"/>
    <mergeCell ref="C30:C34"/>
    <mergeCell ref="D30:D34"/>
    <mergeCell ref="E30:E34"/>
    <mergeCell ref="F30:F34"/>
    <mergeCell ref="AI25:AI29"/>
    <mergeCell ref="AJ25:AJ29"/>
    <mergeCell ref="AK25:AK29"/>
    <mergeCell ref="I25:I29"/>
    <mergeCell ref="J25:J29"/>
    <mergeCell ref="K25:K29"/>
    <mergeCell ref="L25:L29"/>
    <mergeCell ref="M25:M29"/>
    <mergeCell ref="N25:N29"/>
    <mergeCell ref="AA30:AA34"/>
    <mergeCell ref="AB30:AB34"/>
    <mergeCell ref="AE30:AE34"/>
    <mergeCell ref="AF30:AF34"/>
    <mergeCell ref="G30:G34"/>
    <mergeCell ref="H30:H34"/>
    <mergeCell ref="I30:I34"/>
    <mergeCell ref="J30:J34"/>
    <mergeCell ref="K30:K34"/>
    <mergeCell ref="AL25:AL29"/>
    <mergeCell ref="AM25:AM29"/>
    <mergeCell ref="AN25:AN29"/>
    <mergeCell ref="AA25:AA29"/>
    <mergeCell ref="AB25:AB29"/>
    <mergeCell ref="AE25:AE29"/>
    <mergeCell ref="AF25:AF29"/>
    <mergeCell ref="AG25:AG29"/>
    <mergeCell ref="AH25:AH29"/>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A20:AA24"/>
    <mergeCell ref="AB20:AB24"/>
    <mergeCell ref="AE20:AE24"/>
    <mergeCell ref="AF20:AF24"/>
    <mergeCell ref="G20:G24"/>
    <mergeCell ref="H20:H24"/>
    <mergeCell ref="I20:I24"/>
    <mergeCell ref="J20:J24"/>
    <mergeCell ref="K20:K24"/>
    <mergeCell ref="L20:L24"/>
    <mergeCell ref="A20:A24"/>
    <mergeCell ref="B20:B24"/>
    <mergeCell ref="C20:C24"/>
    <mergeCell ref="D20:D24"/>
    <mergeCell ref="E20:E24"/>
    <mergeCell ref="F20:F24"/>
    <mergeCell ref="AI15:AI19"/>
    <mergeCell ref="AJ15:AJ19"/>
    <mergeCell ref="AK15:AK19"/>
    <mergeCell ref="AL15:AL19"/>
    <mergeCell ref="AM15:AM19"/>
    <mergeCell ref="AN15:AN19"/>
    <mergeCell ref="AA15:AA19"/>
    <mergeCell ref="AB15:AB19"/>
    <mergeCell ref="AE15:AE19"/>
    <mergeCell ref="AF15:AF19"/>
    <mergeCell ref="AG15:AG19"/>
    <mergeCell ref="AH15:AH19"/>
    <mergeCell ref="I15:I19"/>
    <mergeCell ref="J15:J19"/>
    <mergeCell ref="K15:K19"/>
    <mergeCell ref="L15:L19"/>
    <mergeCell ref="M15:M19"/>
    <mergeCell ref="N15:N19"/>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I10:I14"/>
    <mergeCell ref="J10:J14"/>
    <mergeCell ref="K10:K14"/>
    <mergeCell ref="L10:L14"/>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A8:A9"/>
    <mergeCell ref="B8:B9"/>
    <mergeCell ref="C8:C9"/>
    <mergeCell ref="D8:D9"/>
    <mergeCell ref="E8:E9"/>
    <mergeCell ref="F8:F9"/>
    <mergeCell ref="G8:G9"/>
    <mergeCell ref="AL8:AL9"/>
    <mergeCell ref="AM8:AM9"/>
    <mergeCell ref="J8:J9"/>
    <mergeCell ref="K8:K9"/>
    <mergeCell ref="L8:L9"/>
    <mergeCell ref="M8:M9"/>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s>
  <conditionalFormatting sqref="I10">
    <cfRule type="containsText" dxfId="2179" priority="414" operator="containsText" text="Muy Baja">
      <formula>NOT(ISERROR(SEARCH("Muy Baja",I10)))</formula>
    </cfRule>
    <cfRule type="containsText" dxfId="2178" priority="415" operator="containsText" text="Baja">
      <formula>NOT(ISERROR(SEARCH("Baja",I10)))</formula>
    </cfRule>
    <cfRule type="containsText" dxfId="2177" priority="417" operator="containsText" text="Muy Alta">
      <formula>NOT(ISERROR(SEARCH("Muy Alta",I10)))</formula>
    </cfRule>
    <cfRule type="containsText" dxfId="2176" priority="418" operator="containsText" text="Alta">
      <formula>NOT(ISERROR(SEARCH("Alta",I10)))</formula>
    </cfRule>
    <cfRule type="containsText" dxfId="2175" priority="419" operator="containsText" text="Media">
      <formula>NOT(ISERROR(SEARCH("Media",I10)))</formula>
    </cfRule>
    <cfRule type="containsText" dxfId="2174" priority="420" operator="containsText" text="Media">
      <formula>NOT(ISERROR(SEARCH("Media",I10)))</formula>
    </cfRule>
    <cfRule type="containsText" dxfId="2173" priority="421" operator="containsText" text="Media">
      <formula>NOT(ISERROR(SEARCH("Media",I10)))</formula>
    </cfRule>
    <cfRule type="containsText" dxfId="2172" priority="422" operator="containsText" text="Muy Baja">
      <formula>NOT(ISERROR(SEARCH("Muy Baja",I10)))</formula>
    </cfRule>
    <cfRule type="containsText" dxfId="2171" priority="423" operator="containsText" text="Baja">
      <formula>NOT(ISERROR(SEARCH("Baja",I10)))</formula>
    </cfRule>
    <cfRule type="containsText" dxfId="2170" priority="424" operator="containsText" text="Muy Baja">
      <formula>NOT(ISERROR(SEARCH("Muy Baja",I10)))</formula>
    </cfRule>
    <cfRule type="containsText" dxfId="2169" priority="425" operator="containsText" text="Muy Baja">
      <formula>NOT(ISERROR(SEARCH("Muy Baja",I10)))</formula>
    </cfRule>
    <cfRule type="containsText" dxfId="2168" priority="426" operator="containsText" text="Muy Baja">
      <formula>NOT(ISERROR(SEARCH("Muy Baja",I10)))</formula>
    </cfRule>
    <cfRule type="containsText" dxfId="2167" priority="427" operator="containsText" text="Muy Baja'Tabla probabilidad'!">
      <formula>NOT(ISERROR(SEARCH("Muy Baja'Tabla probabilidad'!",I10)))</formula>
    </cfRule>
    <cfRule type="containsText" dxfId="2166" priority="428" operator="containsText" text="Muy bajo">
      <formula>NOT(ISERROR(SEARCH("Muy bajo",I10)))</formula>
    </cfRule>
    <cfRule type="containsText" dxfId="2165" priority="429" operator="containsText" text="Alta">
      <formula>NOT(ISERROR(SEARCH("Alta",I10)))</formula>
    </cfRule>
    <cfRule type="containsText" dxfId="2164" priority="430" operator="containsText" text="Media">
      <formula>NOT(ISERROR(SEARCH("Media",I10)))</formula>
    </cfRule>
    <cfRule type="containsText" dxfId="2163" priority="431" operator="containsText" text="Baja">
      <formula>NOT(ISERROR(SEARCH("Baja",I10)))</formula>
    </cfRule>
    <cfRule type="containsText" dxfId="2162" priority="432" operator="containsText" text="Muy baja">
      <formula>NOT(ISERROR(SEARCH("Muy baja",I10)))</formula>
    </cfRule>
    <cfRule type="cellIs" dxfId="2161" priority="435" operator="between">
      <formula>1</formula>
      <formula>2</formula>
    </cfRule>
    <cfRule type="cellIs" dxfId="2160" priority="436" operator="between">
      <formula>0</formula>
      <formula>2</formula>
    </cfRule>
  </conditionalFormatting>
  <conditionalFormatting sqref="I10">
    <cfRule type="containsText" dxfId="2159" priority="416" operator="containsText" text="Muy Alta">
      <formula>NOT(ISERROR(SEARCH("Muy Alta",I10)))</formula>
    </cfRule>
  </conditionalFormatting>
  <conditionalFormatting sqref="L10 L15 L20 L25 L30 L35 L40 L45 L50 L55">
    <cfRule type="containsText" dxfId="2158" priority="408" operator="containsText" text="Catastrófico">
      <formula>NOT(ISERROR(SEARCH("Catastrófico",L10)))</formula>
    </cfRule>
    <cfRule type="containsText" dxfId="2157" priority="409" operator="containsText" text="Mayor">
      <formula>NOT(ISERROR(SEARCH("Mayor",L10)))</formula>
    </cfRule>
    <cfRule type="containsText" dxfId="2156" priority="410" operator="containsText" text="Alta">
      <formula>NOT(ISERROR(SEARCH("Alta",L10)))</formula>
    </cfRule>
    <cfRule type="containsText" dxfId="2155" priority="411" operator="containsText" text="Moderado">
      <formula>NOT(ISERROR(SEARCH("Moderado",L10)))</formula>
    </cfRule>
    <cfRule type="containsText" dxfId="2154" priority="412" operator="containsText" text="Menor">
      <formula>NOT(ISERROR(SEARCH("Menor",L10)))</formula>
    </cfRule>
    <cfRule type="containsText" dxfId="2153" priority="413" operator="containsText" text="Leve">
      <formula>NOT(ISERROR(SEARCH("Leve",L10)))</formula>
    </cfRule>
  </conditionalFormatting>
  <conditionalFormatting sqref="N10 N15 N20 N25">
    <cfRule type="containsText" dxfId="2152" priority="403" operator="containsText" text="Extremo">
      <formula>NOT(ISERROR(SEARCH("Extremo",N10)))</formula>
    </cfRule>
    <cfRule type="containsText" dxfId="2151" priority="404" operator="containsText" text="Alto">
      <formula>NOT(ISERROR(SEARCH("Alto",N10)))</formula>
    </cfRule>
    <cfRule type="containsText" dxfId="2150" priority="405" operator="containsText" text="Bajo">
      <formula>NOT(ISERROR(SEARCH("Bajo",N10)))</formula>
    </cfRule>
    <cfRule type="containsText" dxfId="2149" priority="406" operator="containsText" text="Moderado">
      <formula>NOT(ISERROR(SEARCH("Moderado",N10)))</formula>
    </cfRule>
    <cfRule type="containsText" dxfId="2148" priority="407" operator="containsText" text="Extremo">
      <formula>NOT(ISERROR(SEARCH("Extremo",N10)))</formula>
    </cfRule>
  </conditionalFormatting>
  <conditionalFormatting sqref="M10 M15 M20 M25 M30 M35 M40 M45 M50 M55">
    <cfRule type="containsText" dxfId="2147" priority="397" operator="containsText" text="Catastrófico">
      <formula>NOT(ISERROR(SEARCH("Catastrófico",M10)))</formula>
    </cfRule>
    <cfRule type="containsText" dxfId="2146" priority="398" operator="containsText" text="Mayor">
      <formula>NOT(ISERROR(SEARCH("Mayor",M10)))</formula>
    </cfRule>
    <cfRule type="containsText" dxfId="2145" priority="399" operator="containsText" text="Alta">
      <formula>NOT(ISERROR(SEARCH("Alta",M10)))</formula>
    </cfRule>
    <cfRule type="containsText" dxfId="2144" priority="400" operator="containsText" text="Moderado">
      <formula>NOT(ISERROR(SEARCH("Moderado",M10)))</formula>
    </cfRule>
    <cfRule type="containsText" dxfId="2143" priority="401" operator="containsText" text="Menor">
      <formula>NOT(ISERROR(SEARCH("Menor",M10)))</formula>
    </cfRule>
    <cfRule type="containsText" dxfId="2142" priority="402" operator="containsText" text="Leve">
      <formula>NOT(ISERROR(SEARCH("Leve",M10)))</formula>
    </cfRule>
  </conditionalFormatting>
  <conditionalFormatting sqref="Y10:Y14">
    <cfRule type="containsText" dxfId="2141" priority="391" operator="containsText" text="Muy Alta">
      <formula>NOT(ISERROR(SEARCH("Muy Alta",Y10)))</formula>
    </cfRule>
    <cfRule type="containsText" dxfId="2140" priority="392" operator="containsText" text="Alta">
      <formula>NOT(ISERROR(SEARCH("Alta",Y10)))</formula>
    </cfRule>
    <cfRule type="containsText" dxfId="2139" priority="393" operator="containsText" text="Media">
      <formula>NOT(ISERROR(SEARCH("Media",Y10)))</formula>
    </cfRule>
    <cfRule type="containsText" dxfId="2138" priority="394" operator="containsText" text="Muy Baja">
      <formula>NOT(ISERROR(SEARCH("Muy Baja",Y10)))</formula>
    </cfRule>
    <cfRule type="containsText" dxfId="2137" priority="395" operator="containsText" text="Baja">
      <formula>NOT(ISERROR(SEARCH("Baja",Y10)))</formula>
    </cfRule>
    <cfRule type="containsText" dxfId="2136" priority="396" operator="containsText" text="Muy Baja">
      <formula>NOT(ISERROR(SEARCH("Muy Baja",Y10)))</formula>
    </cfRule>
  </conditionalFormatting>
  <conditionalFormatting sqref="AC10:AC14">
    <cfRule type="containsText" dxfId="2135" priority="386" operator="containsText" text="Catastrófico">
      <formula>NOT(ISERROR(SEARCH("Catastrófico",AC10)))</formula>
    </cfRule>
    <cfRule type="containsText" dxfId="2134" priority="387" operator="containsText" text="Mayor">
      <formula>NOT(ISERROR(SEARCH("Mayor",AC10)))</formula>
    </cfRule>
    <cfRule type="containsText" dxfId="2133" priority="388" operator="containsText" text="Moderado">
      <formula>NOT(ISERROR(SEARCH("Moderado",AC10)))</formula>
    </cfRule>
    <cfRule type="containsText" dxfId="2132" priority="389" operator="containsText" text="Menor">
      <formula>NOT(ISERROR(SEARCH("Menor",AC10)))</formula>
    </cfRule>
    <cfRule type="containsText" dxfId="2131" priority="390" operator="containsText" text="Leve">
      <formula>NOT(ISERROR(SEARCH("Leve",AC10)))</formula>
    </cfRule>
  </conditionalFormatting>
  <conditionalFormatting sqref="AG10">
    <cfRule type="containsText" dxfId="2130" priority="377" operator="containsText" text="Extremo">
      <formula>NOT(ISERROR(SEARCH("Extremo",AG10)))</formula>
    </cfRule>
    <cfRule type="containsText" dxfId="2129" priority="378" operator="containsText" text="Alto">
      <formula>NOT(ISERROR(SEARCH("Alto",AG10)))</formula>
    </cfRule>
    <cfRule type="containsText" dxfId="2128" priority="379" operator="containsText" text="Moderado">
      <formula>NOT(ISERROR(SEARCH("Moderado",AG10)))</formula>
    </cfRule>
    <cfRule type="containsText" dxfId="2127" priority="380" operator="containsText" text="Menor">
      <formula>NOT(ISERROR(SEARCH("Menor",AG10)))</formula>
    </cfRule>
    <cfRule type="containsText" dxfId="2126" priority="381" operator="containsText" text="Bajo">
      <formula>NOT(ISERROR(SEARCH("Bajo",AG10)))</formula>
    </cfRule>
    <cfRule type="containsText" dxfId="2125" priority="382" operator="containsText" text="Moderado">
      <formula>NOT(ISERROR(SEARCH("Moderado",AG10)))</formula>
    </cfRule>
    <cfRule type="containsText" dxfId="2124" priority="383" operator="containsText" text="Extremo">
      <formula>NOT(ISERROR(SEARCH("Extremo",AG10)))</formula>
    </cfRule>
    <cfRule type="containsText" dxfId="2123" priority="384" operator="containsText" text="Baja">
      <formula>NOT(ISERROR(SEARCH("Baja",AG10)))</formula>
    </cfRule>
    <cfRule type="containsText" dxfId="2122" priority="385" operator="containsText" text="Alto">
      <formula>NOT(ISERROR(SEARCH("Alto",AG10)))</formula>
    </cfRule>
  </conditionalFormatting>
  <conditionalFormatting sqref="AA10:AA59">
    <cfRule type="containsText" dxfId="2121" priority="1" operator="containsText" text="Muy Baja">
      <formula>NOT(ISERROR(SEARCH("Muy Baja",AA10)))</formula>
    </cfRule>
    <cfRule type="containsText" dxfId="2120" priority="372" operator="containsText" text="Muy Alta">
      <formula>NOT(ISERROR(SEARCH("Muy Alta",AA10)))</formula>
    </cfRule>
    <cfRule type="containsText" dxfId="2119" priority="373" operator="containsText" text="Alta">
      <formula>NOT(ISERROR(SEARCH("Alta",AA10)))</formula>
    </cfRule>
    <cfRule type="containsText" dxfId="2118" priority="374" operator="containsText" text="Media">
      <formula>NOT(ISERROR(SEARCH("Media",AA10)))</formula>
    </cfRule>
    <cfRule type="containsText" dxfId="2117" priority="375" operator="containsText" text="Baja">
      <formula>NOT(ISERROR(SEARCH("Baja",AA10)))</formula>
    </cfRule>
    <cfRule type="containsText" dxfId="2116" priority="376" operator="containsText" text="Muy Baja">
      <formula>NOT(ISERROR(SEARCH("Muy Baja",AA10)))</formula>
    </cfRule>
  </conditionalFormatting>
  <conditionalFormatting sqref="AE10:AE14">
    <cfRule type="containsText" dxfId="2115" priority="367" operator="containsText" text="Catastrófico">
      <formula>NOT(ISERROR(SEARCH("Catastrófico",AE10)))</formula>
    </cfRule>
    <cfRule type="containsText" dxfId="2114" priority="368" operator="containsText" text="Moderado">
      <formula>NOT(ISERROR(SEARCH("Moderado",AE10)))</formula>
    </cfRule>
    <cfRule type="containsText" dxfId="2113" priority="369" operator="containsText" text="Menor">
      <formula>NOT(ISERROR(SEARCH("Menor",AE10)))</formula>
    </cfRule>
    <cfRule type="containsText" dxfId="2112" priority="370" operator="containsText" text="Leve">
      <formula>NOT(ISERROR(SEARCH("Leve",AE10)))</formula>
    </cfRule>
    <cfRule type="containsText" dxfId="2111" priority="371" operator="containsText" text="Mayor">
      <formula>NOT(ISERROR(SEARCH("Mayor",AE10)))</formula>
    </cfRule>
  </conditionalFormatting>
  <conditionalFormatting sqref="I15 I20 I25">
    <cfRule type="containsText" dxfId="2110" priority="344" operator="containsText" text="Muy Baja">
      <formula>NOT(ISERROR(SEARCH("Muy Baja",I15)))</formula>
    </cfRule>
    <cfRule type="containsText" dxfId="2109" priority="345" operator="containsText" text="Baja">
      <formula>NOT(ISERROR(SEARCH("Baja",I15)))</formula>
    </cfRule>
    <cfRule type="containsText" dxfId="2108" priority="347" operator="containsText" text="Muy Alta">
      <formula>NOT(ISERROR(SEARCH("Muy Alta",I15)))</formula>
    </cfRule>
    <cfRule type="containsText" dxfId="2107" priority="348" operator="containsText" text="Alta">
      <formula>NOT(ISERROR(SEARCH("Alta",I15)))</formula>
    </cfRule>
    <cfRule type="containsText" dxfId="2106" priority="349" operator="containsText" text="Media">
      <formula>NOT(ISERROR(SEARCH("Media",I15)))</formula>
    </cfRule>
    <cfRule type="containsText" dxfId="2105" priority="350" operator="containsText" text="Media">
      <formula>NOT(ISERROR(SEARCH("Media",I15)))</formula>
    </cfRule>
    <cfRule type="containsText" dxfId="2104" priority="351" operator="containsText" text="Media">
      <formula>NOT(ISERROR(SEARCH("Media",I15)))</formula>
    </cfRule>
    <cfRule type="containsText" dxfId="2103" priority="352" operator="containsText" text="Muy Baja">
      <formula>NOT(ISERROR(SEARCH("Muy Baja",I15)))</formula>
    </cfRule>
    <cfRule type="containsText" dxfId="2102" priority="353" operator="containsText" text="Baja">
      <formula>NOT(ISERROR(SEARCH("Baja",I15)))</formula>
    </cfRule>
    <cfRule type="containsText" dxfId="2101" priority="354" operator="containsText" text="Muy Baja">
      <formula>NOT(ISERROR(SEARCH("Muy Baja",I15)))</formula>
    </cfRule>
    <cfRule type="containsText" dxfId="2100" priority="355" operator="containsText" text="Muy Baja">
      <formula>NOT(ISERROR(SEARCH("Muy Baja",I15)))</formula>
    </cfRule>
    <cfRule type="containsText" dxfId="2099" priority="356" operator="containsText" text="Muy Baja">
      <formula>NOT(ISERROR(SEARCH("Muy Baja",I15)))</formula>
    </cfRule>
    <cfRule type="containsText" dxfId="2098" priority="357" operator="containsText" text="Muy Baja'Tabla probabilidad'!">
      <formula>NOT(ISERROR(SEARCH("Muy Baja'Tabla probabilidad'!",I15)))</formula>
    </cfRule>
    <cfRule type="containsText" dxfId="2097" priority="358" operator="containsText" text="Muy bajo">
      <formula>NOT(ISERROR(SEARCH("Muy bajo",I15)))</formula>
    </cfRule>
    <cfRule type="containsText" dxfId="2096" priority="359" operator="containsText" text="Alta">
      <formula>NOT(ISERROR(SEARCH("Alta",I15)))</formula>
    </cfRule>
    <cfRule type="containsText" dxfId="2095" priority="360" operator="containsText" text="Media">
      <formula>NOT(ISERROR(SEARCH("Media",I15)))</formula>
    </cfRule>
    <cfRule type="containsText" dxfId="2094" priority="361" operator="containsText" text="Baja">
      <formula>NOT(ISERROR(SEARCH("Baja",I15)))</formula>
    </cfRule>
    <cfRule type="containsText" dxfId="2093" priority="362" operator="containsText" text="Muy baja">
      <formula>NOT(ISERROR(SEARCH("Muy baja",I15)))</formula>
    </cfRule>
    <cfRule type="cellIs" dxfId="2092" priority="365" operator="between">
      <formula>1</formula>
      <formula>2</formula>
    </cfRule>
    <cfRule type="cellIs" dxfId="2091" priority="366" operator="between">
      <formula>0</formula>
      <formula>2</formula>
    </cfRule>
  </conditionalFormatting>
  <conditionalFormatting sqref="I15 I20 I25">
    <cfRule type="containsText" dxfId="2090" priority="346" operator="containsText" text="Muy Alta">
      <formula>NOT(ISERROR(SEARCH("Muy Alta",I15)))</formula>
    </cfRule>
  </conditionalFormatting>
  <conditionalFormatting sqref="Y15:Y19">
    <cfRule type="containsText" dxfId="2089" priority="338" operator="containsText" text="Muy Alta">
      <formula>NOT(ISERROR(SEARCH("Muy Alta",Y15)))</formula>
    </cfRule>
    <cfRule type="containsText" dxfId="2088" priority="339" operator="containsText" text="Alta">
      <formula>NOT(ISERROR(SEARCH("Alta",Y15)))</formula>
    </cfRule>
    <cfRule type="containsText" dxfId="2087" priority="340" operator="containsText" text="Media">
      <formula>NOT(ISERROR(SEARCH("Media",Y15)))</formula>
    </cfRule>
    <cfRule type="containsText" dxfId="2086" priority="341" operator="containsText" text="Muy Baja">
      <formula>NOT(ISERROR(SEARCH("Muy Baja",Y15)))</formula>
    </cfRule>
    <cfRule type="containsText" dxfId="2085" priority="342" operator="containsText" text="Baja">
      <formula>NOT(ISERROR(SEARCH("Baja",Y15)))</formula>
    </cfRule>
    <cfRule type="containsText" dxfId="2084" priority="343" operator="containsText" text="Muy Baja">
      <formula>NOT(ISERROR(SEARCH("Muy Baja",Y15)))</formula>
    </cfRule>
  </conditionalFormatting>
  <conditionalFormatting sqref="AC15:AC19">
    <cfRule type="containsText" dxfId="2083" priority="333" operator="containsText" text="Catastrófico">
      <formula>NOT(ISERROR(SEARCH("Catastrófico",AC15)))</formula>
    </cfRule>
    <cfRule type="containsText" dxfId="2082" priority="334" operator="containsText" text="Mayor">
      <formula>NOT(ISERROR(SEARCH("Mayor",AC15)))</formula>
    </cfRule>
    <cfRule type="containsText" dxfId="2081" priority="335" operator="containsText" text="Moderado">
      <formula>NOT(ISERROR(SEARCH("Moderado",AC15)))</formula>
    </cfRule>
    <cfRule type="containsText" dxfId="2080" priority="336" operator="containsText" text="Menor">
      <formula>NOT(ISERROR(SEARCH("Menor",AC15)))</formula>
    </cfRule>
    <cfRule type="containsText" dxfId="2079" priority="337" operator="containsText" text="Leve">
      <formula>NOT(ISERROR(SEARCH("Leve",AC15)))</formula>
    </cfRule>
  </conditionalFormatting>
  <conditionalFormatting sqref="AG15">
    <cfRule type="containsText" dxfId="2078" priority="324" operator="containsText" text="Extremo">
      <formula>NOT(ISERROR(SEARCH("Extremo",AG15)))</formula>
    </cfRule>
    <cfRule type="containsText" dxfId="2077" priority="325" operator="containsText" text="Alto">
      <formula>NOT(ISERROR(SEARCH("Alto",AG15)))</formula>
    </cfRule>
    <cfRule type="containsText" dxfId="2076" priority="326" operator="containsText" text="Moderado">
      <formula>NOT(ISERROR(SEARCH("Moderado",AG15)))</formula>
    </cfRule>
    <cfRule type="containsText" dxfId="2075" priority="327" operator="containsText" text="Menor">
      <formula>NOT(ISERROR(SEARCH("Menor",AG15)))</formula>
    </cfRule>
    <cfRule type="containsText" dxfId="2074" priority="328" operator="containsText" text="Bajo">
      <formula>NOT(ISERROR(SEARCH("Bajo",AG15)))</formula>
    </cfRule>
    <cfRule type="containsText" dxfId="2073" priority="329" operator="containsText" text="Moderado">
      <formula>NOT(ISERROR(SEARCH("Moderado",AG15)))</formula>
    </cfRule>
    <cfRule type="containsText" dxfId="2072" priority="330" operator="containsText" text="Extremo">
      <formula>NOT(ISERROR(SEARCH("Extremo",AG15)))</formula>
    </cfRule>
    <cfRule type="containsText" dxfId="2071" priority="331" operator="containsText" text="Baja">
      <formula>NOT(ISERROR(SEARCH("Baja",AG15)))</formula>
    </cfRule>
    <cfRule type="containsText" dxfId="2070" priority="332" operator="containsText" text="Alto">
      <formula>NOT(ISERROR(SEARCH("Alto",AG15)))</formula>
    </cfRule>
  </conditionalFormatting>
  <conditionalFormatting sqref="AE15:AE19">
    <cfRule type="containsText" dxfId="2069" priority="319" operator="containsText" text="Catastrófico">
      <formula>NOT(ISERROR(SEARCH("Catastrófico",AE15)))</formula>
    </cfRule>
    <cfRule type="containsText" dxfId="2068" priority="320" operator="containsText" text="Moderado">
      <formula>NOT(ISERROR(SEARCH("Moderado",AE15)))</formula>
    </cfRule>
    <cfRule type="containsText" dxfId="2067" priority="321" operator="containsText" text="Menor">
      <formula>NOT(ISERROR(SEARCH("Menor",AE15)))</formula>
    </cfRule>
    <cfRule type="containsText" dxfId="2066" priority="322" operator="containsText" text="Leve">
      <formula>NOT(ISERROR(SEARCH("Leve",AE15)))</formula>
    </cfRule>
    <cfRule type="containsText" dxfId="2065" priority="323" operator="containsText" text="Mayor">
      <formula>NOT(ISERROR(SEARCH("Mayor",AE15)))</formula>
    </cfRule>
  </conditionalFormatting>
  <conditionalFormatting sqref="Y20:Y24">
    <cfRule type="containsText" dxfId="2064" priority="313" operator="containsText" text="Muy Alta">
      <formula>NOT(ISERROR(SEARCH("Muy Alta",Y20)))</formula>
    </cfRule>
    <cfRule type="containsText" dxfId="2063" priority="314" operator="containsText" text="Alta">
      <formula>NOT(ISERROR(SEARCH("Alta",Y20)))</formula>
    </cfRule>
    <cfRule type="containsText" dxfId="2062" priority="315" operator="containsText" text="Media">
      <formula>NOT(ISERROR(SEARCH("Media",Y20)))</formula>
    </cfRule>
    <cfRule type="containsText" dxfId="2061" priority="316" operator="containsText" text="Muy Baja">
      <formula>NOT(ISERROR(SEARCH("Muy Baja",Y20)))</formula>
    </cfRule>
    <cfRule type="containsText" dxfId="2060" priority="317" operator="containsText" text="Baja">
      <formula>NOT(ISERROR(SEARCH("Baja",Y20)))</formula>
    </cfRule>
    <cfRule type="containsText" dxfId="2059" priority="318" operator="containsText" text="Muy Baja">
      <formula>NOT(ISERROR(SEARCH("Muy Baja",Y20)))</formula>
    </cfRule>
  </conditionalFormatting>
  <conditionalFormatting sqref="AC20:AC24">
    <cfRule type="containsText" dxfId="2058" priority="308" operator="containsText" text="Catastrófico">
      <formula>NOT(ISERROR(SEARCH("Catastrófico",AC20)))</formula>
    </cfRule>
    <cfRule type="containsText" dxfId="2057" priority="309" operator="containsText" text="Mayor">
      <formula>NOT(ISERROR(SEARCH("Mayor",AC20)))</formula>
    </cfRule>
    <cfRule type="containsText" dxfId="2056" priority="310" operator="containsText" text="Moderado">
      <formula>NOT(ISERROR(SEARCH("Moderado",AC20)))</formula>
    </cfRule>
    <cfRule type="containsText" dxfId="2055" priority="311" operator="containsText" text="Menor">
      <formula>NOT(ISERROR(SEARCH("Menor",AC20)))</formula>
    </cfRule>
    <cfRule type="containsText" dxfId="2054" priority="312" operator="containsText" text="Leve">
      <formula>NOT(ISERROR(SEARCH("Leve",AC20)))</formula>
    </cfRule>
  </conditionalFormatting>
  <conditionalFormatting sqref="AG20">
    <cfRule type="containsText" dxfId="2053" priority="299" operator="containsText" text="Extremo">
      <formula>NOT(ISERROR(SEARCH("Extremo",AG20)))</formula>
    </cfRule>
    <cfRule type="containsText" dxfId="2052" priority="300" operator="containsText" text="Alto">
      <formula>NOT(ISERROR(SEARCH("Alto",AG20)))</formula>
    </cfRule>
    <cfRule type="containsText" dxfId="2051" priority="301" operator="containsText" text="Moderado">
      <formula>NOT(ISERROR(SEARCH("Moderado",AG20)))</formula>
    </cfRule>
    <cfRule type="containsText" dxfId="2050" priority="302" operator="containsText" text="Menor">
      <formula>NOT(ISERROR(SEARCH("Menor",AG20)))</formula>
    </cfRule>
    <cfRule type="containsText" dxfId="2049" priority="303" operator="containsText" text="Bajo">
      <formula>NOT(ISERROR(SEARCH("Bajo",AG20)))</formula>
    </cfRule>
    <cfRule type="containsText" dxfId="2048" priority="304" operator="containsText" text="Moderado">
      <formula>NOT(ISERROR(SEARCH("Moderado",AG20)))</formula>
    </cfRule>
    <cfRule type="containsText" dxfId="2047" priority="305" operator="containsText" text="Extremo">
      <formula>NOT(ISERROR(SEARCH("Extremo",AG20)))</formula>
    </cfRule>
    <cfRule type="containsText" dxfId="2046" priority="306" operator="containsText" text="Baja">
      <formula>NOT(ISERROR(SEARCH("Baja",AG20)))</formula>
    </cfRule>
    <cfRule type="containsText" dxfId="2045" priority="307" operator="containsText" text="Alto">
      <formula>NOT(ISERROR(SEARCH("Alto",AG20)))</formula>
    </cfRule>
  </conditionalFormatting>
  <conditionalFormatting sqref="AE20:AE24">
    <cfRule type="containsText" dxfId="2044" priority="294" operator="containsText" text="Catastrófico">
      <formula>NOT(ISERROR(SEARCH("Catastrófico",AE20)))</formula>
    </cfRule>
    <cfRule type="containsText" dxfId="2043" priority="295" operator="containsText" text="Moderado">
      <formula>NOT(ISERROR(SEARCH("Moderado",AE20)))</formula>
    </cfRule>
    <cfRule type="containsText" dxfId="2042" priority="296" operator="containsText" text="Menor">
      <formula>NOT(ISERROR(SEARCH("Menor",AE20)))</formula>
    </cfRule>
    <cfRule type="containsText" dxfId="2041" priority="297" operator="containsText" text="Leve">
      <formula>NOT(ISERROR(SEARCH("Leve",AE20)))</formula>
    </cfRule>
    <cfRule type="containsText" dxfId="2040" priority="298" operator="containsText" text="Mayor">
      <formula>NOT(ISERROR(SEARCH("Mayor",AE20)))</formula>
    </cfRule>
  </conditionalFormatting>
  <conditionalFormatting sqref="Y25:Y29">
    <cfRule type="containsText" dxfId="2039" priority="288" operator="containsText" text="Muy Alta">
      <formula>NOT(ISERROR(SEARCH("Muy Alta",Y25)))</formula>
    </cfRule>
    <cfRule type="containsText" dxfId="2038" priority="289" operator="containsText" text="Alta">
      <formula>NOT(ISERROR(SEARCH("Alta",Y25)))</formula>
    </cfRule>
    <cfRule type="containsText" dxfId="2037" priority="290" operator="containsText" text="Media">
      <formula>NOT(ISERROR(SEARCH("Media",Y25)))</formula>
    </cfRule>
    <cfRule type="containsText" dxfId="2036" priority="291" operator="containsText" text="Muy Baja">
      <formula>NOT(ISERROR(SEARCH("Muy Baja",Y25)))</formula>
    </cfRule>
    <cfRule type="containsText" dxfId="2035" priority="292" operator="containsText" text="Baja">
      <formula>NOT(ISERROR(SEARCH("Baja",Y25)))</formula>
    </cfRule>
    <cfRule type="containsText" dxfId="2034" priority="293" operator="containsText" text="Muy Baja">
      <formula>NOT(ISERROR(SEARCH("Muy Baja",Y25)))</formula>
    </cfRule>
  </conditionalFormatting>
  <conditionalFormatting sqref="AC25:AC29">
    <cfRule type="containsText" dxfId="2033" priority="283" operator="containsText" text="Catastrófico">
      <formula>NOT(ISERROR(SEARCH("Catastrófico",AC25)))</formula>
    </cfRule>
    <cfRule type="containsText" dxfId="2032" priority="284" operator="containsText" text="Mayor">
      <formula>NOT(ISERROR(SEARCH("Mayor",AC25)))</formula>
    </cfRule>
    <cfRule type="containsText" dxfId="2031" priority="285" operator="containsText" text="Moderado">
      <formula>NOT(ISERROR(SEARCH("Moderado",AC25)))</formula>
    </cfRule>
    <cfRule type="containsText" dxfId="2030" priority="286" operator="containsText" text="Menor">
      <formula>NOT(ISERROR(SEARCH("Menor",AC25)))</formula>
    </cfRule>
    <cfRule type="containsText" dxfId="2029" priority="287" operator="containsText" text="Leve">
      <formula>NOT(ISERROR(SEARCH("Leve",AC25)))</formula>
    </cfRule>
  </conditionalFormatting>
  <conditionalFormatting sqref="AG25">
    <cfRule type="containsText" dxfId="2028" priority="274" operator="containsText" text="Extremo">
      <formula>NOT(ISERROR(SEARCH("Extremo",AG25)))</formula>
    </cfRule>
    <cfRule type="containsText" dxfId="2027" priority="275" operator="containsText" text="Alto">
      <formula>NOT(ISERROR(SEARCH("Alto",AG25)))</formula>
    </cfRule>
    <cfRule type="containsText" dxfId="2026" priority="276" operator="containsText" text="Moderado">
      <formula>NOT(ISERROR(SEARCH("Moderado",AG25)))</formula>
    </cfRule>
    <cfRule type="containsText" dxfId="2025" priority="277" operator="containsText" text="Menor">
      <formula>NOT(ISERROR(SEARCH("Menor",AG25)))</formula>
    </cfRule>
    <cfRule type="containsText" dxfId="2024" priority="278" operator="containsText" text="Bajo">
      <formula>NOT(ISERROR(SEARCH("Bajo",AG25)))</formula>
    </cfRule>
    <cfRule type="containsText" dxfId="2023" priority="279" operator="containsText" text="Moderado">
      <formula>NOT(ISERROR(SEARCH("Moderado",AG25)))</formula>
    </cfRule>
    <cfRule type="containsText" dxfId="2022" priority="280" operator="containsText" text="Extremo">
      <formula>NOT(ISERROR(SEARCH("Extremo",AG25)))</formula>
    </cfRule>
    <cfRule type="containsText" dxfId="2021" priority="281" operator="containsText" text="Baja">
      <formula>NOT(ISERROR(SEARCH("Baja",AG25)))</formula>
    </cfRule>
    <cfRule type="containsText" dxfId="2020" priority="282" operator="containsText" text="Alto">
      <formula>NOT(ISERROR(SEARCH("Alto",AG25)))</formula>
    </cfRule>
  </conditionalFormatting>
  <conditionalFormatting sqref="AE25:AE29">
    <cfRule type="containsText" dxfId="2019" priority="269" operator="containsText" text="Catastrófico">
      <formula>NOT(ISERROR(SEARCH("Catastrófico",AE25)))</formula>
    </cfRule>
    <cfRule type="containsText" dxfId="2018" priority="270" operator="containsText" text="Moderado">
      <formula>NOT(ISERROR(SEARCH("Moderado",AE25)))</formula>
    </cfRule>
    <cfRule type="containsText" dxfId="2017" priority="271" operator="containsText" text="Menor">
      <formula>NOT(ISERROR(SEARCH("Menor",AE25)))</formula>
    </cfRule>
    <cfRule type="containsText" dxfId="2016" priority="272" operator="containsText" text="Leve">
      <formula>NOT(ISERROR(SEARCH("Leve",AE25)))</formula>
    </cfRule>
    <cfRule type="containsText" dxfId="2015" priority="273" operator="containsText" text="Mayor">
      <formula>NOT(ISERROR(SEARCH("Mayor",AE25)))</formula>
    </cfRule>
  </conditionalFormatting>
  <conditionalFormatting sqref="N30 N35">
    <cfRule type="containsText" dxfId="2014" priority="264" operator="containsText" text="Extremo">
      <formula>NOT(ISERROR(SEARCH("Extremo",N30)))</formula>
    </cfRule>
    <cfRule type="containsText" dxfId="2013" priority="265" operator="containsText" text="Alto">
      <formula>NOT(ISERROR(SEARCH("Alto",N30)))</formula>
    </cfRule>
    <cfRule type="containsText" dxfId="2012" priority="266" operator="containsText" text="Bajo">
      <formula>NOT(ISERROR(SEARCH("Bajo",N30)))</formula>
    </cfRule>
    <cfRule type="containsText" dxfId="2011" priority="267" operator="containsText" text="Moderado">
      <formula>NOT(ISERROR(SEARCH("Moderado",N30)))</formula>
    </cfRule>
    <cfRule type="containsText" dxfId="2010" priority="268" operator="containsText" text="Extremo">
      <formula>NOT(ISERROR(SEARCH("Extremo",N30)))</formula>
    </cfRule>
  </conditionalFormatting>
  <conditionalFormatting sqref="I30 I35 I40">
    <cfRule type="containsText" dxfId="2009" priority="241" operator="containsText" text="Muy Baja">
      <formula>NOT(ISERROR(SEARCH("Muy Baja",I30)))</formula>
    </cfRule>
    <cfRule type="containsText" dxfId="2008" priority="242" operator="containsText" text="Baja">
      <formula>NOT(ISERROR(SEARCH("Baja",I30)))</formula>
    </cfRule>
    <cfRule type="containsText" dxfId="2007" priority="244" operator="containsText" text="Muy Alta">
      <formula>NOT(ISERROR(SEARCH("Muy Alta",I30)))</formula>
    </cfRule>
    <cfRule type="containsText" dxfId="2006" priority="245" operator="containsText" text="Alta">
      <formula>NOT(ISERROR(SEARCH("Alta",I30)))</formula>
    </cfRule>
    <cfRule type="containsText" dxfId="2005" priority="246" operator="containsText" text="Media">
      <formula>NOT(ISERROR(SEARCH("Media",I30)))</formula>
    </cfRule>
    <cfRule type="containsText" dxfId="2004" priority="247" operator="containsText" text="Media">
      <formula>NOT(ISERROR(SEARCH("Media",I30)))</formula>
    </cfRule>
    <cfRule type="containsText" dxfId="2003" priority="248" operator="containsText" text="Media">
      <formula>NOT(ISERROR(SEARCH("Media",I30)))</formula>
    </cfRule>
    <cfRule type="containsText" dxfId="2002" priority="249" operator="containsText" text="Muy Baja">
      <formula>NOT(ISERROR(SEARCH("Muy Baja",I30)))</formula>
    </cfRule>
    <cfRule type="containsText" dxfId="2001" priority="250" operator="containsText" text="Baja">
      <formula>NOT(ISERROR(SEARCH("Baja",I30)))</formula>
    </cfRule>
    <cfRule type="containsText" dxfId="2000" priority="251" operator="containsText" text="Muy Baja">
      <formula>NOT(ISERROR(SEARCH("Muy Baja",I30)))</formula>
    </cfRule>
    <cfRule type="containsText" dxfId="1999" priority="252" operator="containsText" text="Muy Baja">
      <formula>NOT(ISERROR(SEARCH("Muy Baja",I30)))</formula>
    </cfRule>
    <cfRule type="containsText" dxfId="1998" priority="253" operator="containsText" text="Muy Baja">
      <formula>NOT(ISERROR(SEARCH("Muy Baja",I30)))</formula>
    </cfRule>
    <cfRule type="containsText" dxfId="1997" priority="254" operator="containsText" text="Muy Baja'Tabla probabilidad'!">
      <formula>NOT(ISERROR(SEARCH("Muy Baja'Tabla probabilidad'!",I30)))</formula>
    </cfRule>
    <cfRule type="containsText" dxfId="1996" priority="255" operator="containsText" text="Muy bajo">
      <formula>NOT(ISERROR(SEARCH("Muy bajo",I30)))</formula>
    </cfRule>
    <cfRule type="containsText" dxfId="1995" priority="256" operator="containsText" text="Alta">
      <formula>NOT(ISERROR(SEARCH("Alta",I30)))</formula>
    </cfRule>
    <cfRule type="containsText" dxfId="1994" priority="257" operator="containsText" text="Media">
      <formula>NOT(ISERROR(SEARCH("Media",I30)))</formula>
    </cfRule>
    <cfRule type="containsText" dxfId="1993" priority="258" operator="containsText" text="Baja">
      <formula>NOT(ISERROR(SEARCH("Baja",I30)))</formula>
    </cfRule>
    <cfRule type="containsText" dxfId="1992" priority="259" operator="containsText" text="Muy baja">
      <formula>NOT(ISERROR(SEARCH("Muy baja",I30)))</formula>
    </cfRule>
    <cfRule type="cellIs" dxfId="1991" priority="262" operator="between">
      <formula>1</formula>
      <formula>2</formula>
    </cfRule>
    <cfRule type="cellIs" dxfId="1990" priority="263" operator="between">
      <formula>0</formula>
      <formula>2</formula>
    </cfRule>
  </conditionalFormatting>
  <conditionalFormatting sqref="I30 I35 I40">
    <cfRule type="containsText" dxfId="1989" priority="243" operator="containsText" text="Muy Alta">
      <formula>NOT(ISERROR(SEARCH("Muy Alta",I30)))</formula>
    </cfRule>
  </conditionalFormatting>
  <conditionalFormatting sqref="Y30:Y34">
    <cfRule type="containsText" dxfId="1988" priority="235" operator="containsText" text="Muy Alta">
      <formula>NOT(ISERROR(SEARCH("Muy Alta",Y30)))</formula>
    </cfRule>
    <cfRule type="containsText" dxfId="1987" priority="236" operator="containsText" text="Alta">
      <formula>NOT(ISERROR(SEARCH("Alta",Y30)))</formula>
    </cfRule>
    <cfRule type="containsText" dxfId="1986" priority="237" operator="containsText" text="Media">
      <formula>NOT(ISERROR(SEARCH("Media",Y30)))</formula>
    </cfRule>
    <cfRule type="containsText" dxfId="1985" priority="238" operator="containsText" text="Muy Baja">
      <formula>NOT(ISERROR(SEARCH("Muy Baja",Y30)))</formula>
    </cfRule>
    <cfRule type="containsText" dxfId="1984" priority="239" operator="containsText" text="Baja">
      <formula>NOT(ISERROR(SEARCH("Baja",Y30)))</formula>
    </cfRule>
    <cfRule type="containsText" dxfId="1983" priority="240" operator="containsText" text="Muy Baja">
      <formula>NOT(ISERROR(SEARCH("Muy Baja",Y30)))</formula>
    </cfRule>
  </conditionalFormatting>
  <conditionalFormatting sqref="AC30:AC34">
    <cfRule type="containsText" dxfId="1982" priority="230" operator="containsText" text="Catastrófico">
      <formula>NOT(ISERROR(SEARCH("Catastrófico",AC30)))</formula>
    </cfRule>
    <cfRule type="containsText" dxfId="1981" priority="231" operator="containsText" text="Mayor">
      <formula>NOT(ISERROR(SEARCH("Mayor",AC30)))</formula>
    </cfRule>
    <cfRule type="containsText" dxfId="1980" priority="232" operator="containsText" text="Moderado">
      <formula>NOT(ISERROR(SEARCH("Moderado",AC30)))</formula>
    </cfRule>
    <cfRule type="containsText" dxfId="1979" priority="233" operator="containsText" text="Menor">
      <formula>NOT(ISERROR(SEARCH("Menor",AC30)))</formula>
    </cfRule>
    <cfRule type="containsText" dxfId="1978" priority="234" operator="containsText" text="Leve">
      <formula>NOT(ISERROR(SEARCH("Leve",AC30)))</formula>
    </cfRule>
  </conditionalFormatting>
  <conditionalFormatting sqref="AG30">
    <cfRule type="containsText" dxfId="1977" priority="221" operator="containsText" text="Extremo">
      <formula>NOT(ISERROR(SEARCH("Extremo",AG30)))</formula>
    </cfRule>
    <cfRule type="containsText" dxfId="1976" priority="222" operator="containsText" text="Alto">
      <formula>NOT(ISERROR(SEARCH("Alto",AG30)))</formula>
    </cfRule>
    <cfRule type="containsText" dxfId="1975" priority="223" operator="containsText" text="Moderado">
      <formula>NOT(ISERROR(SEARCH("Moderado",AG30)))</formula>
    </cfRule>
    <cfRule type="containsText" dxfId="1974" priority="224" operator="containsText" text="Menor">
      <formula>NOT(ISERROR(SEARCH("Menor",AG30)))</formula>
    </cfRule>
    <cfRule type="containsText" dxfId="1973" priority="225" operator="containsText" text="Bajo">
      <formula>NOT(ISERROR(SEARCH("Bajo",AG30)))</formula>
    </cfRule>
    <cfRule type="containsText" dxfId="1972" priority="226" operator="containsText" text="Moderado">
      <formula>NOT(ISERROR(SEARCH("Moderado",AG30)))</formula>
    </cfRule>
    <cfRule type="containsText" dxfId="1971" priority="227" operator="containsText" text="Extremo">
      <formula>NOT(ISERROR(SEARCH("Extremo",AG30)))</formula>
    </cfRule>
    <cfRule type="containsText" dxfId="1970" priority="228" operator="containsText" text="Baja">
      <formula>NOT(ISERROR(SEARCH("Baja",AG30)))</formula>
    </cfRule>
    <cfRule type="containsText" dxfId="1969" priority="229" operator="containsText" text="Alto">
      <formula>NOT(ISERROR(SEARCH("Alto",AG30)))</formula>
    </cfRule>
  </conditionalFormatting>
  <conditionalFormatting sqref="AE30:AE34">
    <cfRule type="containsText" dxfId="1968" priority="216" operator="containsText" text="Catastrófico">
      <formula>NOT(ISERROR(SEARCH("Catastrófico",AE30)))</formula>
    </cfRule>
    <cfRule type="containsText" dxfId="1967" priority="217" operator="containsText" text="Moderado">
      <formula>NOT(ISERROR(SEARCH("Moderado",AE30)))</formula>
    </cfRule>
    <cfRule type="containsText" dxfId="1966" priority="218" operator="containsText" text="Menor">
      <formula>NOT(ISERROR(SEARCH("Menor",AE30)))</formula>
    </cfRule>
    <cfRule type="containsText" dxfId="1965" priority="219" operator="containsText" text="Leve">
      <formula>NOT(ISERROR(SEARCH("Leve",AE30)))</formula>
    </cfRule>
    <cfRule type="containsText" dxfId="1964" priority="220" operator="containsText" text="Mayor">
      <formula>NOT(ISERROR(SEARCH("Mayor",AE30)))</formula>
    </cfRule>
  </conditionalFormatting>
  <conditionalFormatting sqref="Y35:Y39">
    <cfRule type="containsText" dxfId="1963" priority="210" operator="containsText" text="Muy Alta">
      <formula>NOT(ISERROR(SEARCH("Muy Alta",Y35)))</formula>
    </cfRule>
    <cfRule type="containsText" dxfId="1962" priority="211" operator="containsText" text="Alta">
      <formula>NOT(ISERROR(SEARCH("Alta",Y35)))</formula>
    </cfRule>
    <cfRule type="containsText" dxfId="1961" priority="212" operator="containsText" text="Media">
      <formula>NOT(ISERROR(SEARCH("Media",Y35)))</formula>
    </cfRule>
    <cfRule type="containsText" dxfId="1960" priority="213" operator="containsText" text="Muy Baja">
      <formula>NOT(ISERROR(SEARCH("Muy Baja",Y35)))</formula>
    </cfRule>
    <cfRule type="containsText" dxfId="1959" priority="214" operator="containsText" text="Baja">
      <formula>NOT(ISERROR(SEARCH("Baja",Y35)))</formula>
    </cfRule>
    <cfRule type="containsText" dxfId="1958" priority="215" operator="containsText" text="Muy Baja">
      <formula>NOT(ISERROR(SEARCH("Muy Baja",Y35)))</formula>
    </cfRule>
  </conditionalFormatting>
  <conditionalFormatting sqref="AC35:AC39">
    <cfRule type="containsText" dxfId="1957" priority="205" operator="containsText" text="Catastrófico">
      <formula>NOT(ISERROR(SEARCH("Catastrófico",AC35)))</formula>
    </cfRule>
    <cfRule type="containsText" dxfId="1956" priority="206" operator="containsText" text="Mayor">
      <formula>NOT(ISERROR(SEARCH("Mayor",AC35)))</formula>
    </cfRule>
    <cfRule type="containsText" dxfId="1955" priority="207" operator="containsText" text="Moderado">
      <formula>NOT(ISERROR(SEARCH("Moderado",AC35)))</formula>
    </cfRule>
    <cfRule type="containsText" dxfId="1954" priority="208" operator="containsText" text="Menor">
      <formula>NOT(ISERROR(SEARCH("Menor",AC35)))</formula>
    </cfRule>
    <cfRule type="containsText" dxfId="1953" priority="209" operator="containsText" text="Leve">
      <formula>NOT(ISERROR(SEARCH("Leve",AC35)))</formula>
    </cfRule>
  </conditionalFormatting>
  <conditionalFormatting sqref="AG35">
    <cfRule type="containsText" dxfId="1952" priority="196" operator="containsText" text="Extremo">
      <formula>NOT(ISERROR(SEARCH("Extremo",AG35)))</formula>
    </cfRule>
    <cfRule type="containsText" dxfId="1951" priority="197" operator="containsText" text="Alto">
      <formula>NOT(ISERROR(SEARCH("Alto",AG35)))</formula>
    </cfRule>
    <cfRule type="containsText" dxfId="1950" priority="198" operator="containsText" text="Moderado">
      <formula>NOT(ISERROR(SEARCH("Moderado",AG35)))</formula>
    </cfRule>
    <cfRule type="containsText" dxfId="1949" priority="199" operator="containsText" text="Menor">
      <formula>NOT(ISERROR(SEARCH("Menor",AG35)))</formula>
    </cfRule>
    <cfRule type="containsText" dxfId="1948" priority="200" operator="containsText" text="Bajo">
      <formula>NOT(ISERROR(SEARCH("Bajo",AG35)))</formula>
    </cfRule>
    <cfRule type="containsText" dxfId="1947" priority="201" operator="containsText" text="Moderado">
      <formula>NOT(ISERROR(SEARCH("Moderado",AG35)))</formula>
    </cfRule>
    <cfRule type="containsText" dxfId="1946" priority="202" operator="containsText" text="Extremo">
      <formula>NOT(ISERROR(SEARCH("Extremo",AG35)))</formula>
    </cfRule>
    <cfRule type="containsText" dxfId="1945" priority="203" operator="containsText" text="Baja">
      <formula>NOT(ISERROR(SEARCH("Baja",AG35)))</formula>
    </cfRule>
    <cfRule type="containsText" dxfId="1944" priority="204" operator="containsText" text="Alto">
      <formula>NOT(ISERROR(SEARCH("Alto",AG35)))</formula>
    </cfRule>
  </conditionalFormatting>
  <conditionalFormatting sqref="AE35:AE39">
    <cfRule type="containsText" dxfId="1943" priority="191" operator="containsText" text="Catastrófico">
      <formula>NOT(ISERROR(SEARCH("Catastrófico",AE35)))</formula>
    </cfRule>
    <cfRule type="containsText" dxfId="1942" priority="192" operator="containsText" text="Moderado">
      <formula>NOT(ISERROR(SEARCH("Moderado",AE35)))</formula>
    </cfRule>
    <cfRule type="containsText" dxfId="1941" priority="193" operator="containsText" text="Menor">
      <formula>NOT(ISERROR(SEARCH("Menor",AE35)))</formula>
    </cfRule>
    <cfRule type="containsText" dxfId="1940" priority="194" operator="containsText" text="Leve">
      <formula>NOT(ISERROR(SEARCH("Leve",AE35)))</formula>
    </cfRule>
    <cfRule type="containsText" dxfId="1939" priority="195" operator="containsText" text="Mayor">
      <formula>NOT(ISERROR(SEARCH("Mayor",AE35)))</formula>
    </cfRule>
  </conditionalFormatting>
  <conditionalFormatting sqref="N40">
    <cfRule type="containsText" dxfId="1938" priority="186" operator="containsText" text="Extremo">
      <formula>NOT(ISERROR(SEARCH("Extremo",N40)))</formula>
    </cfRule>
    <cfRule type="containsText" dxfId="1937" priority="187" operator="containsText" text="Alto">
      <formula>NOT(ISERROR(SEARCH("Alto",N40)))</formula>
    </cfRule>
    <cfRule type="containsText" dxfId="1936" priority="188" operator="containsText" text="Bajo">
      <formula>NOT(ISERROR(SEARCH("Bajo",N40)))</formula>
    </cfRule>
    <cfRule type="containsText" dxfId="1935" priority="189" operator="containsText" text="Moderado">
      <formula>NOT(ISERROR(SEARCH("Moderado",N40)))</formula>
    </cfRule>
    <cfRule type="containsText" dxfId="1934" priority="190" operator="containsText" text="Extremo">
      <formula>NOT(ISERROR(SEARCH("Extremo",N40)))</formula>
    </cfRule>
  </conditionalFormatting>
  <conditionalFormatting sqref="Y40:Y44">
    <cfRule type="containsText" dxfId="1933" priority="180" operator="containsText" text="Muy Alta">
      <formula>NOT(ISERROR(SEARCH("Muy Alta",Y40)))</formula>
    </cfRule>
    <cfRule type="containsText" dxfId="1932" priority="181" operator="containsText" text="Alta">
      <formula>NOT(ISERROR(SEARCH("Alta",Y40)))</formula>
    </cfRule>
    <cfRule type="containsText" dxfId="1931" priority="182" operator="containsText" text="Media">
      <formula>NOT(ISERROR(SEARCH("Media",Y40)))</formula>
    </cfRule>
    <cfRule type="containsText" dxfId="1930" priority="183" operator="containsText" text="Muy Baja">
      <formula>NOT(ISERROR(SEARCH("Muy Baja",Y40)))</formula>
    </cfRule>
    <cfRule type="containsText" dxfId="1929" priority="184" operator="containsText" text="Baja">
      <formula>NOT(ISERROR(SEARCH("Baja",Y40)))</formula>
    </cfRule>
    <cfRule type="containsText" dxfId="1928" priority="185" operator="containsText" text="Muy Baja">
      <formula>NOT(ISERROR(SEARCH("Muy Baja",Y40)))</formula>
    </cfRule>
  </conditionalFormatting>
  <conditionalFormatting sqref="AC40:AC44">
    <cfRule type="containsText" dxfId="1927" priority="175" operator="containsText" text="Catastrófico">
      <formula>NOT(ISERROR(SEARCH("Catastrófico",AC40)))</formula>
    </cfRule>
    <cfRule type="containsText" dxfId="1926" priority="176" operator="containsText" text="Mayor">
      <formula>NOT(ISERROR(SEARCH("Mayor",AC40)))</formula>
    </cfRule>
    <cfRule type="containsText" dxfId="1925" priority="177" operator="containsText" text="Moderado">
      <formula>NOT(ISERROR(SEARCH("Moderado",AC40)))</formula>
    </cfRule>
    <cfRule type="containsText" dxfId="1924" priority="178" operator="containsText" text="Menor">
      <formula>NOT(ISERROR(SEARCH("Menor",AC40)))</formula>
    </cfRule>
    <cfRule type="containsText" dxfId="1923" priority="179" operator="containsText" text="Leve">
      <formula>NOT(ISERROR(SEARCH("Leve",AC40)))</formula>
    </cfRule>
  </conditionalFormatting>
  <conditionalFormatting sqref="AG40">
    <cfRule type="containsText" dxfId="1922" priority="166" operator="containsText" text="Extremo">
      <formula>NOT(ISERROR(SEARCH("Extremo",AG40)))</formula>
    </cfRule>
    <cfRule type="containsText" dxfId="1921" priority="167" operator="containsText" text="Alto">
      <formula>NOT(ISERROR(SEARCH("Alto",AG40)))</formula>
    </cfRule>
    <cfRule type="containsText" dxfId="1920" priority="168" operator="containsText" text="Moderado">
      <formula>NOT(ISERROR(SEARCH("Moderado",AG40)))</formula>
    </cfRule>
    <cfRule type="containsText" dxfId="1919" priority="169" operator="containsText" text="Menor">
      <formula>NOT(ISERROR(SEARCH("Menor",AG40)))</formula>
    </cfRule>
    <cfRule type="containsText" dxfId="1918" priority="170" operator="containsText" text="Bajo">
      <formula>NOT(ISERROR(SEARCH("Bajo",AG40)))</formula>
    </cfRule>
    <cfRule type="containsText" dxfId="1917" priority="171" operator="containsText" text="Moderado">
      <formula>NOT(ISERROR(SEARCH("Moderado",AG40)))</formula>
    </cfRule>
    <cfRule type="containsText" dxfId="1916" priority="172" operator="containsText" text="Extremo">
      <formula>NOT(ISERROR(SEARCH("Extremo",AG40)))</formula>
    </cfRule>
    <cfRule type="containsText" dxfId="1915" priority="173" operator="containsText" text="Baja">
      <formula>NOT(ISERROR(SEARCH("Baja",AG40)))</formula>
    </cfRule>
    <cfRule type="containsText" dxfId="1914" priority="174" operator="containsText" text="Alto">
      <formula>NOT(ISERROR(SEARCH("Alto",AG40)))</formula>
    </cfRule>
  </conditionalFormatting>
  <conditionalFormatting sqref="AE40:AE44">
    <cfRule type="containsText" dxfId="1913" priority="161" operator="containsText" text="Catastrófico">
      <formula>NOT(ISERROR(SEARCH("Catastrófico",AE40)))</formula>
    </cfRule>
    <cfRule type="containsText" dxfId="1912" priority="162" operator="containsText" text="Moderado">
      <formula>NOT(ISERROR(SEARCH("Moderado",AE40)))</formula>
    </cfRule>
    <cfRule type="containsText" dxfId="1911" priority="163" operator="containsText" text="Menor">
      <formula>NOT(ISERROR(SEARCH("Menor",AE40)))</formula>
    </cfRule>
    <cfRule type="containsText" dxfId="1910" priority="164" operator="containsText" text="Leve">
      <formula>NOT(ISERROR(SEARCH("Leve",AE40)))</formula>
    </cfRule>
    <cfRule type="containsText" dxfId="1909" priority="165" operator="containsText" text="Mayor">
      <formula>NOT(ISERROR(SEARCH("Mayor",AE40)))</formula>
    </cfRule>
  </conditionalFormatting>
  <conditionalFormatting sqref="N45">
    <cfRule type="containsText" dxfId="1908" priority="156" operator="containsText" text="Extremo">
      <formula>NOT(ISERROR(SEARCH("Extremo",N45)))</formula>
    </cfRule>
    <cfRule type="containsText" dxfId="1907" priority="157" operator="containsText" text="Alto">
      <formula>NOT(ISERROR(SEARCH("Alto",N45)))</formula>
    </cfRule>
    <cfRule type="containsText" dxfId="1906" priority="158" operator="containsText" text="Bajo">
      <formula>NOT(ISERROR(SEARCH("Bajo",N45)))</formula>
    </cfRule>
    <cfRule type="containsText" dxfId="1905" priority="159" operator="containsText" text="Moderado">
      <formula>NOT(ISERROR(SEARCH("Moderado",N45)))</formula>
    </cfRule>
    <cfRule type="containsText" dxfId="1904" priority="160" operator="containsText" text="Extremo">
      <formula>NOT(ISERROR(SEARCH("Extremo",N45)))</formula>
    </cfRule>
  </conditionalFormatting>
  <conditionalFormatting sqref="I45">
    <cfRule type="containsText" dxfId="1903" priority="133" operator="containsText" text="Muy Baja">
      <formula>NOT(ISERROR(SEARCH("Muy Baja",I45)))</formula>
    </cfRule>
    <cfRule type="containsText" dxfId="1902" priority="134" operator="containsText" text="Baja">
      <formula>NOT(ISERROR(SEARCH("Baja",I45)))</formula>
    </cfRule>
    <cfRule type="containsText" dxfId="1901" priority="136" operator="containsText" text="Muy Alta">
      <formula>NOT(ISERROR(SEARCH("Muy Alta",I45)))</formula>
    </cfRule>
    <cfRule type="containsText" dxfId="1900" priority="137" operator="containsText" text="Alta">
      <formula>NOT(ISERROR(SEARCH("Alta",I45)))</formula>
    </cfRule>
    <cfRule type="containsText" dxfId="1899" priority="138" operator="containsText" text="Media">
      <formula>NOT(ISERROR(SEARCH("Media",I45)))</formula>
    </cfRule>
    <cfRule type="containsText" dxfId="1898" priority="139" operator="containsText" text="Media">
      <formula>NOT(ISERROR(SEARCH("Media",I45)))</formula>
    </cfRule>
    <cfRule type="containsText" dxfId="1897" priority="140" operator="containsText" text="Media">
      <formula>NOT(ISERROR(SEARCH("Media",I45)))</formula>
    </cfRule>
    <cfRule type="containsText" dxfId="1896" priority="141" operator="containsText" text="Muy Baja">
      <formula>NOT(ISERROR(SEARCH("Muy Baja",I45)))</formula>
    </cfRule>
    <cfRule type="containsText" dxfId="1895" priority="142" operator="containsText" text="Baja">
      <formula>NOT(ISERROR(SEARCH("Baja",I45)))</formula>
    </cfRule>
    <cfRule type="containsText" dxfId="1894" priority="143" operator="containsText" text="Muy Baja">
      <formula>NOT(ISERROR(SEARCH("Muy Baja",I45)))</formula>
    </cfRule>
    <cfRule type="containsText" dxfId="1893" priority="144" operator="containsText" text="Muy Baja">
      <formula>NOT(ISERROR(SEARCH("Muy Baja",I45)))</formula>
    </cfRule>
    <cfRule type="containsText" dxfId="1892" priority="145" operator="containsText" text="Muy Baja">
      <formula>NOT(ISERROR(SEARCH("Muy Baja",I45)))</formula>
    </cfRule>
    <cfRule type="containsText" dxfId="1891" priority="146" operator="containsText" text="Muy Baja'Tabla probabilidad'!">
      <formula>NOT(ISERROR(SEARCH("Muy Baja'Tabla probabilidad'!",I45)))</formula>
    </cfRule>
    <cfRule type="containsText" dxfId="1890" priority="147" operator="containsText" text="Muy bajo">
      <formula>NOT(ISERROR(SEARCH("Muy bajo",I45)))</formula>
    </cfRule>
    <cfRule type="containsText" dxfId="1889" priority="148" operator="containsText" text="Alta">
      <formula>NOT(ISERROR(SEARCH("Alta",I45)))</formula>
    </cfRule>
    <cfRule type="containsText" dxfId="1888" priority="149" operator="containsText" text="Media">
      <formula>NOT(ISERROR(SEARCH("Media",I45)))</formula>
    </cfRule>
    <cfRule type="containsText" dxfId="1887" priority="150" operator="containsText" text="Baja">
      <formula>NOT(ISERROR(SEARCH("Baja",I45)))</formula>
    </cfRule>
    <cfRule type="containsText" dxfId="1886" priority="151" operator="containsText" text="Muy baja">
      <formula>NOT(ISERROR(SEARCH("Muy baja",I45)))</formula>
    </cfRule>
    <cfRule type="cellIs" dxfId="1885" priority="154" operator="between">
      <formula>1</formula>
      <formula>2</formula>
    </cfRule>
    <cfRule type="cellIs" dxfId="1884" priority="155" operator="between">
      <formula>0</formula>
      <formula>2</formula>
    </cfRule>
  </conditionalFormatting>
  <conditionalFormatting sqref="I45">
    <cfRule type="containsText" dxfId="1883" priority="135" operator="containsText" text="Muy Alta">
      <formula>NOT(ISERROR(SEARCH("Muy Alta",I45)))</formula>
    </cfRule>
  </conditionalFormatting>
  <conditionalFormatting sqref="Y45:Y49">
    <cfRule type="containsText" dxfId="1882" priority="127" operator="containsText" text="Muy Alta">
      <formula>NOT(ISERROR(SEARCH("Muy Alta",Y45)))</formula>
    </cfRule>
    <cfRule type="containsText" dxfId="1881" priority="128" operator="containsText" text="Alta">
      <formula>NOT(ISERROR(SEARCH("Alta",Y45)))</formula>
    </cfRule>
    <cfRule type="containsText" dxfId="1880" priority="129" operator="containsText" text="Media">
      <formula>NOT(ISERROR(SEARCH("Media",Y45)))</formula>
    </cfRule>
    <cfRule type="containsText" dxfId="1879" priority="130" operator="containsText" text="Muy Baja">
      <formula>NOT(ISERROR(SEARCH("Muy Baja",Y45)))</formula>
    </cfRule>
    <cfRule type="containsText" dxfId="1878" priority="131" operator="containsText" text="Baja">
      <formula>NOT(ISERROR(SEARCH("Baja",Y45)))</formula>
    </cfRule>
    <cfRule type="containsText" dxfId="1877" priority="132" operator="containsText" text="Muy Baja">
      <formula>NOT(ISERROR(SEARCH("Muy Baja",Y45)))</formula>
    </cfRule>
  </conditionalFormatting>
  <conditionalFormatting sqref="AC45:AC49">
    <cfRule type="containsText" dxfId="1876" priority="122" operator="containsText" text="Catastrófico">
      <formula>NOT(ISERROR(SEARCH("Catastrófico",AC45)))</formula>
    </cfRule>
    <cfRule type="containsText" dxfId="1875" priority="123" operator="containsText" text="Mayor">
      <formula>NOT(ISERROR(SEARCH("Mayor",AC45)))</formula>
    </cfRule>
    <cfRule type="containsText" dxfId="1874" priority="124" operator="containsText" text="Moderado">
      <formula>NOT(ISERROR(SEARCH("Moderado",AC45)))</formula>
    </cfRule>
    <cfRule type="containsText" dxfId="1873" priority="125" operator="containsText" text="Menor">
      <formula>NOT(ISERROR(SEARCH("Menor",AC45)))</formula>
    </cfRule>
    <cfRule type="containsText" dxfId="1872" priority="126" operator="containsText" text="Leve">
      <formula>NOT(ISERROR(SEARCH("Leve",AC45)))</formula>
    </cfRule>
  </conditionalFormatting>
  <conditionalFormatting sqref="AG45">
    <cfRule type="containsText" dxfId="1871" priority="113" operator="containsText" text="Extremo">
      <formula>NOT(ISERROR(SEARCH("Extremo",AG45)))</formula>
    </cfRule>
    <cfRule type="containsText" dxfId="1870" priority="114" operator="containsText" text="Alto">
      <formula>NOT(ISERROR(SEARCH("Alto",AG45)))</formula>
    </cfRule>
    <cfRule type="containsText" dxfId="1869" priority="115" operator="containsText" text="Moderado">
      <formula>NOT(ISERROR(SEARCH("Moderado",AG45)))</formula>
    </cfRule>
    <cfRule type="containsText" dxfId="1868" priority="116" operator="containsText" text="Menor">
      <formula>NOT(ISERROR(SEARCH("Menor",AG45)))</formula>
    </cfRule>
    <cfRule type="containsText" dxfId="1867" priority="117" operator="containsText" text="Bajo">
      <formula>NOT(ISERROR(SEARCH("Bajo",AG45)))</formula>
    </cfRule>
    <cfRule type="containsText" dxfId="1866" priority="118" operator="containsText" text="Moderado">
      <formula>NOT(ISERROR(SEARCH("Moderado",AG45)))</formula>
    </cfRule>
    <cfRule type="containsText" dxfId="1865" priority="119" operator="containsText" text="Extremo">
      <formula>NOT(ISERROR(SEARCH("Extremo",AG45)))</formula>
    </cfRule>
    <cfRule type="containsText" dxfId="1864" priority="120" operator="containsText" text="Baja">
      <formula>NOT(ISERROR(SEARCH("Baja",AG45)))</formula>
    </cfRule>
    <cfRule type="containsText" dxfId="1863" priority="121" operator="containsText" text="Alto">
      <formula>NOT(ISERROR(SEARCH("Alto",AG45)))</formula>
    </cfRule>
  </conditionalFormatting>
  <conditionalFormatting sqref="AE45:AE49">
    <cfRule type="containsText" dxfId="1862" priority="108" operator="containsText" text="Catastrófico">
      <formula>NOT(ISERROR(SEARCH("Catastrófico",AE45)))</formula>
    </cfRule>
    <cfRule type="containsText" dxfId="1861" priority="109" operator="containsText" text="Moderado">
      <formula>NOT(ISERROR(SEARCH("Moderado",AE45)))</formula>
    </cfRule>
    <cfRule type="containsText" dxfId="1860" priority="110" operator="containsText" text="Menor">
      <formula>NOT(ISERROR(SEARCH("Menor",AE45)))</formula>
    </cfRule>
    <cfRule type="containsText" dxfId="1859" priority="111" operator="containsText" text="Leve">
      <formula>NOT(ISERROR(SEARCH("Leve",AE45)))</formula>
    </cfRule>
    <cfRule type="containsText" dxfId="1858" priority="112" operator="containsText" text="Mayor">
      <formula>NOT(ISERROR(SEARCH("Mayor",AE45)))</formula>
    </cfRule>
  </conditionalFormatting>
  <conditionalFormatting sqref="N50">
    <cfRule type="containsText" dxfId="1857" priority="103" operator="containsText" text="Extremo">
      <formula>NOT(ISERROR(SEARCH("Extremo",N50)))</formula>
    </cfRule>
    <cfRule type="containsText" dxfId="1856" priority="104" operator="containsText" text="Alto">
      <formula>NOT(ISERROR(SEARCH("Alto",N50)))</formula>
    </cfRule>
    <cfRule type="containsText" dxfId="1855" priority="105" operator="containsText" text="Bajo">
      <formula>NOT(ISERROR(SEARCH("Bajo",N50)))</formula>
    </cfRule>
    <cfRule type="containsText" dxfId="1854" priority="106" operator="containsText" text="Moderado">
      <formula>NOT(ISERROR(SEARCH("Moderado",N50)))</formula>
    </cfRule>
    <cfRule type="containsText" dxfId="1853" priority="107" operator="containsText" text="Extremo">
      <formula>NOT(ISERROR(SEARCH("Extremo",N50)))</formula>
    </cfRule>
  </conditionalFormatting>
  <conditionalFormatting sqref="I50">
    <cfRule type="containsText" dxfId="1852" priority="80" operator="containsText" text="Muy Baja">
      <formula>NOT(ISERROR(SEARCH("Muy Baja",I50)))</formula>
    </cfRule>
    <cfRule type="containsText" dxfId="1851" priority="81" operator="containsText" text="Baja">
      <formula>NOT(ISERROR(SEARCH("Baja",I50)))</formula>
    </cfRule>
    <cfRule type="containsText" dxfId="1850" priority="83" operator="containsText" text="Muy Alta">
      <formula>NOT(ISERROR(SEARCH("Muy Alta",I50)))</formula>
    </cfRule>
    <cfRule type="containsText" dxfId="1849" priority="84" operator="containsText" text="Alta">
      <formula>NOT(ISERROR(SEARCH("Alta",I50)))</formula>
    </cfRule>
    <cfRule type="containsText" dxfId="1848" priority="85" operator="containsText" text="Media">
      <formula>NOT(ISERROR(SEARCH("Media",I50)))</formula>
    </cfRule>
    <cfRule type="containsText" dxfId="1847" priority="86" operator="containsText" text="Media">
      <formula>NOT(ISERROR(SEARCH("Media",I50)))</formula>
    </cfRule>
    <cfRule type="containsText" dxfId="1846" priority="87" operator="containsText" text="Media">
      <formula>NOT(ISERROR(SEARCH("Media",I50)))</formula>
    </cfRule>
    <cfRule type="containsText" dxfId="1845" priority="88" operator="containsText" text="Muy Baja">
      <formula>NOT(ISERROR(SEARCH("Muy Baja",I50)))</formula>
    </cfRule>
    <cfRule type="containsText" dxfId="1844" priority="89" operator="containsText" text="Baja">
      <formula>NOT(ISERROR(SEARCH("Baja",I50)))</formula>
    </cfRule>
    <cfRule type="containsText" dxfId="1843" priority="90" operator="containsText" text="Muy Baja">
      <formula>NOT(ISERROR(SEARCH("Muy Baja",I50)))</formula>
    </cfRule>
    <cfRule type="containsText" dxfId="1842" priority="91" operator="containsText" text="Muy Baja">
      <formula>NOT(ISERROR(SEARCH("Muy Baja",I50)))</formula>
    </cfRule>
    <cfRule type="containsText" dxfId="1841" priority="92" operator="containsText" text="Muy Baja">
      <formula>NOT(ISERROR(SEARCH("Muy Baja",I50)))</formula>
    </cfRule>
    <cfRule type="containsText" dxfId="1840" priority="93" operator="containsText" text="Muy Baja'Tabla probabilidad'!">
      <formula>NOT(ISERROR(SEARCH("Muy Baja'Tabla probabilidad'!",I50)))</formula>
    </cfRule>
    <cfRule type="containsText" dxfId="1839" priority="94" operator="containsText" text="Muy bajo">
      <formula>NOT(ISERROR(SEARCH("Muy bajo",I50)))</formula>
    </cfRule>
    <cfRule type="containsText" dxfId="1838" priority="95" operator="containsText" text="Alta">
      <formula>NOT(ISERROR(SEARCH("Alta",I50)))</formula>
    </cfRule>
    <cfRule type="containsText" dxfId="1837" priority="96" operator="containsText" text="Media">
      <formula>NOT(ISERROR(SEARCH("Media",I50)))</formula>
    </cfRule>
    <cfRule type="containsText" dxfId="1836" priority="97" operator="containsText" text="Baja">
      <formula>NOT(ISERROR(SEARCH("Baja",I50)))</formula>
    </cfRule>
    <cfRule type="containsText" dxfId="1835" priority="98" operator="containsText" text="Muy baja">
      <formula>NOT(ISERROR(SEARCH("Muy baja",I50)))</formula>
    </cfRule>
    <cfRule type="cellIs" dxfId="1834" priority="101" operator="between">
      <formula>1</formula>
      <formula>2</formula>
    </cfRule>
    <cfRule type="cellIs" dxfId="1833" priority="102" operator="between">
      <formula>0</formula>
      <formula>2</formula>
    </cfRule>
  </conditionalFormatting>
  <conditionalFormatting sqref="I50">
    <cfRule type="containsText" dxfId="1832" priority="82" operator="containsText" text="Muy Alta">
      <formula>NOT(ISERROR(SEARCH("Muy Alta",I50)))</formula>
    </cfRule>
  </conditionalFormatting>
  <conditionalFormatting sqref="Y50:Y54">
    <cfRule type="containsText" dxfId="1831" priority="74" operator="containsText" text="Muy Alta">
      <formula>NOT(ISERROR(SEARCH("Muy Alta",Y50)))</formula>
    </cfRule>
    <cfRule type="containsText" dxfId="1830" priority="75" operator="containsText" text="Alta">
      <formula>NOT(ISERROR(SEARCH("Alta",Y50)))</formula>
    </cfRule>
    <cfRule type="containsText" dxfId="1829" priority="76" operator="containsText" text="Media">
      <formula>NOT(ISERROR(SEARCH("Media",Y50)))</formula>
    </cfRule>
    <cfRule type="containsText" dxfId="1828" priority="77" operator="containsText" text="Muy Baja">
      <formula>NOT(ISERROR(SEARCH("Muy Baja",Y50)))</formula>
    </cfRule>
    <cfRule type="containsText" dxfId="1827" priority="78" operator="containsText" text="Baja">
      <formula>NOT(ISERROR(SEARCH("Baja",Y50)))</formula>
    </cfRule>
    <cfRule type="containsText" dxfId="1826" priority="79" operator="containsText" text="Muy Baja">
      <formula>NOT(ISERROR(SEARCH("Muy Baja",Y50)))</formula>
    </cfRule>
  </conditionalFormatting>
  <conditionalFormatting sqref="AC50:AC54">
    <cfRule type="containsText" dxfId="1825" priority="69" operator="containsText" text="Catastrófico">
      <formula>NOT(ISERROR(SEARCH("Catastrófico",AC50)))</formula>
    </cfRule>
    <cfRule type="containsText" dxfId="1824" priority="70" operator="containsText" text="Mayor">
      <formula>NOT(ISERROR(SEARCH("Mayor",AC50)))</formula>
    </cfRule>
    <cfRule type="containsText" dxfId="1823" priority="71" operator="containsText" text="Moderado">
      <formula>NOT(ISERROR(SEARCH("Moderado",AC50)))</formula>
    </cfRule>
    <cfRule type="containsText" dxfId="1822" priority="72" operator="containsText" text="Menor">
      <formula>NOT(ISERROR(SEARCH("Menor",AC50)))</formula>
    </cfRule>
    <cfRule type="containsText" dxfId="1821" priority="73" operator="containsText" text="Leve">
      <formula>NOT(ISERROR(SEARCH("Leve",AC50)))</formula>
    </cfRule>
  </conditionalFormatting>
  <conditionalFormatting sqref="AG50">
    <cfRule type="containsText" dxfId="1820" priority="60" operator="containsText" text="Extremo">
      <formula>NOT(ISERROR(SEARCH("Extremo",AG50)))</formula>
    </cfRule>
    <cfRule type="containsText" dxfId="1819" priority="61" operator="containsText" text="Alto">
      <formula>NOT(ISERROR(SEARCH("Alto",AG50)))</formula>
    </cfRule>
    <cfRule type="containsText" dxfId="1818" priority="62" operator="containsText" text="Moderado">
      <formula>NOT(ISERROR(SEARCH("Moderado",AG50)))</formula>
    </cfRule>
    <cfRule type="containsText" dxfId="1817" priority="63" operator="containsText" text="Menor">
      <formula>NOT(ISERROR(SEARCH("Menor",AG50)))</formula>
    </cfRule>
    <cfRule type="containsText" dxfId="1816" priority="64" operator="containsText" text="Bajo">
      <formula>NOT(ISERROR(SEARCH("Bajo",AG50)))</formula>
    </cfRule>
    <cfRule type="containsText" dxfId="1815" priority="65" operator="containsText" text="Moderado">
      <formula>NOT(ISERROR(SEARCH("Moderado",AG50)))</formula>
    </cfRule>
    <cfRule type="containsText" dxfId="1814" priority="66" operator="containsText" text="Extremo">
      <formula>NOT(ISERROR(SEARCH("Extremo",AG50)))</formula>
    </cfRule>
    <cfRule type="containsText" dxfId="1813" priority="67" operator="containsText" text="Baja">
      <formula>NOT(ISERROR(SEARCH("Baja",AG50)))</formula>
    </cfRule>
    <cfRule type="containsText" dxfId="1812" priority="68" operator="containsText" text="Alto">
      <formula>NOT(ISERROR(SEARCH("Alto",AG50)))</formula>
    </cfRule>
  </conditionalFormatting>
  <conditionalFormatting sqref="AE50:AE54">
    <cfRule type="containsText" dxfId="1811" priority="55" operator="containsText" text="Catastrófico">
      <formula>NOT(ISERROR(SEARCH("Catastrófico",AE50)))</formula>
    </cfRule>
    <cfRule type="containsText" dxfId="1810" priority="56" operator="containsText" text="Moderado">
      <formula>NOT(ISERROR(SEARCH("Moderado",AE50)))</formula>
    </cfRule>
    <cfRule type="containsText" dxfId="1809" priority="57" operator="containsText" text="Menor">
      <formula>NOT(ISERROR(SEARCH("Menor",AE50)))</formula>
    </cfRule>
    <cfRule type="containsText" dxfId="1808" priority="58" operator="containsText" text="Leve">
      <formula>NOT(ISERROR(SEARCH("Leve",AE50)))</formula>
    </cfRule>
    <cfRule type="containsText" dxfId="1807" priority="59" operator="containsText" text="Mayor">
      <formula>NOT(ISERROR(SEARCH("Mayor",AE50)))</formula>
    </cfRule>
  </conditionalFormatting>
  <conditionalFormatting sqref="N55">
    <cfRule type="containsText" dxfId="1806" priority="50" operator="containsText" text="Extremo">
      <formula>NOT(ISERROR(SEARCH("Extremo",N55)))</formula>
    </cfRule>
    <cfRule type="containsText" dxfId="1805" priority="51" operator="containsText" text="Alto">
      <formula>NOT(ISERROR(SEARCH("Alto",N55)))</formula>
    </cfRule>
    <cfRule type="containsText" dxfId="1804" priority="52" operator="containsText" text="Bajo">
      <formula>NOT(ISERROR(SEARCH("Bajo",N55)))</formula>
    </cfRule>
    <cfRule type="containsText" dxfId="1803" priority="53" operator="containsText" text="Moderado">
      <formula>NOT(ISERROR(SEARCH("Moderado",N55)))</formula>
    </cfRule>
    <cfRule type="containsText" dxfId="1802" priority="54" operator="containsText" text="Extremo">
      <formula>NOT(ISERROR(SEARCH("Extremo",N55)))</formula>
    </cfRule>
  </conditionalFormatting>
  <conditionalFormatting sqref="I55">
    <cfRule type="containsText" dxfId="1801" priority="27" operator="containsText" text="Muy Baja">
      <formula>NOT(ISERROR(SEARCH("Muy Baja",I55)))</formula>
    </cfRule>
    <cfRule type="containsText" dxfId="1800" priority="28" operator="containsText" text="Baja">
      <formula>NOT(ISERROR(SEARCH("Baja",I55)))</formula>
    </cfRule>
    <cfRule type="containsText" dxfId="1799" priority="30" operator="containsText" text="Muy Alta">
      <formula>NOT(ISERROR(SEARCH("Muy Alta",I55)))</formula>
    </cfRule>
    <cfRule type="containsText" dxfId="1798" priority="31" operator="containsText" text="Alta">
      <formula>NOT(ISERROR(SEARCH("Alta",I55)))</formula>
    </cfRule>
    <cfRule type="containsText" dxfId="1797" priority="32" operator="containsText" text="Media">
      <formula>NOT(ISERROR(SEARCH("Media",I55)))</formula>
    </cfRule>
    <cfRule type="containsText" dxfId="1796" priority="33" operator="containsText" text="Media">
      <formula>NOT(ISERROR(SEARCH("Media",I55)))</formula>
    </cfRule>
    <cfRule type="containsText" dxfId="1795" priority="34" operator="containsText" text="Media">
      <formula>NOT(ISERROR(SEARCH("Media",I55)))</formula>
    </cfRule>
    <cfRule type="containsText" dxfId="1794" priority="35" operator="containsText" text="Muy Baja">
      <formula>NOT(ISERROR(SEARCH("Muy Baja",I55)))</formula>
    </cfRule>
    <cfRule type="containsText" dxfId="1793" priority="36" operator="containsText" text="Baja">
      <formula>NOT(ISERROR(SEARCH("Baja",I55)))</formula>
    </cfRule>
    <cfRule type="containsText" dxfId="1792" priority="37" operator="containsText" text="Muy Baja">
      <formula>NOT(ISERROR(SEARCH("Muy Baja",I55)))</formula>
    </cfRule>
    <cfRule type="containsText" dxfId="1791" priority="38" operator="containsText" text="Muy Baja">
      <formula>NOT(ISERROR(SEARCH("Muy Baja",I55)))</formula>
    </cfRule>
    <cfRule type="containsText" dxfId="1790" priority="39" operator="containsText" text="Muy Baja">
      <formula>NOT(ISERROR(SEARCH("Muy Baja",I55)))</formula>
    </cfRule>
    <cfRule type="containsText" dxfId="1789" priority="40" operator="containsText" text="Muy Baja'Tabla probabilidad'!">
      <formula>NOT(ISERROR(SEARCH("Muy Baja'Tabla probabilidad'!",I55)))</formula>
    </cfRule>
    <cfRule type="containsText" dxfId="1788" priority="41" operator="containsText" text="Muy bajo">
      <formula>NOT(ISERROR(SEARCH("Muy bajo",I55)))</formula>
    </cfRule>
    <cfRule type="containsText" dxfId="1787" priority="42" operator="containsText" text="Alta">
      <formula>NOT(ISERROR(SEARCH("Alta",I55)))</formula>
    </cfRule>
    <cfRule type="containsText" dxfId="1786" priority="43" operator="containsText" text="Media">
      <formula>NOT(ISERROR(SEARCH("Media",I55)))</formula>
    </cfRule>
    <cfRule type="containsText" dxfId="1785" priority="44" operator="containsText" text="Baja">
      <formula>NOT(ISERROR(SEARCH("Baja",I55)))</formula>
    </cfRule>
    <cfRule type="containsText" dxfId="1784" priority="45" operator="containsText" text="Muy baja">
      <formula>NOT(ISERROR(SEARCH("Muy baja",I55)))</formula>
    </cfRule>
    <cfRule type="cellIs" dxfId="1783" priority="48" operator="between">
      <formula>1</formula>
      <formula>2</formula>
    </cfRule>
    <cfRule type="cellIs" dxfId="1782" priority="49" operator="between">
      <formula>0</formula>
      <formula>2</formula>
    </cfRule>
  </conditionalFormatting>
  <conditionalFormatting sqref="I55">
    <cfRule type="containsText" dxfId="1781" priority="29" operator="containsText" text="Muy Alta">
      <formula>NOT(ISERROR(SEARCH("Muy Alta",I55)))</formula>
    </cfRule>
  </conditionalFormatting>
  <conditionalFormatting sqref="Y55:Y59">
    <cfRule type="containsText" dxfId="1780" priority="21" operator="containsText" text="Muy Alta">
      <formula>NOT(ISERROR(SEARCH("Muy Alta",Y55)))</formula>
    </cfRule>
    <cfRule type="containsText" dxfId="1779" priority="22" operator="containsText" text="Alta">
      <formula>NOT(ISERROR(SEARCH("Alta",Y55)))</formula>
    </cfRule>
    <cfRule type="containsText" dxfId="1778" priority="23" operator="containsText" text="Media">
      <formula>NOT(ISERROR(SEARCH("Media",Y55)))</formula>
    </cfRule>
    <cfRule type="containsText" dxfId="1777" priority="24" operator="containsText" text="Muy Baja">
      <formula>NOT(ISERROR(SEARCH("Muy Baja",Y55)))</formula>
    </cfRule>
    <cfRule type="containsText" dxfId="1776" priority="25" operator="containsText" text="Baja">
      <formula>NOT(ISERROR(SEARCH("Baja",Y55)))</formula>
    </cfRule>
    <cfRule type="containsText" dxfId="1775" priority="26" operator="containsText" text="Muy Baja">
      <formula>NOT(ISERROR(SEARCH("Muy Baja",Y55)))</formula>
    </cfRule>
  </conditionalFormatting>
  <conditionalFormatting sqref="AC55:AC59">
    <cfRule type="containsText" dxfId="1774" priority="16" operator="containsText" text="Catastrófico">
      <formula>NOT(ISERROR(SEARCH("Catastrófico",AC55)))</formula>
    </cfRule>
    <cfRule type="containsText" dxfId="1773" priority="17" operator="containsText" text="Mayor">
      <formula>NOT(ISERROR(SEARCH("Mayor",AC55)))</formula>
    </cfRule>
    <cfRule type="containsText" dxfId="1772" priority="18" operator="containsText" text="Moderado">
      <formula>NOT(ISERROR(SEARCH("Moderado",AC55)))</formula>
    </cfRule>
    <cfRule type="containsText" dxfId="1771" priority="19" operator="containsText" text="Menor">
      <formula>NOT(ISERROR(SEARCH("Menor",AC55)))</formula>
    </cfRule>
    <cfRule type="containsText" dxfId="1770" priority="20" operator="containsText" text="Leve">
      <formula>NOT(ISERROR(SEARCH("Leve",AC55)))</formula>
    </cfRule>
  </conditionalFormatting>
  <conditionalFormatting sqref="AG55">
    <cfRule type="containsText" dxfId="1769" priority="7" operator="containsText" text="Extremo">
      <formula>NOT(ISERROR(SEARCH("Extremo",AG55)))</formula>
    </cfRule>
    <cfRule type="containsText" dxfId="1768" priority="8" operator="containsText" text="Alto">
      <formula>NOT(ISERROR(SEARCH("Alto",AG55)))</formula>
    </cfRule>
    <cfRule type="containsText" dxfId="1767" priority="9" operator="containsText" text="Moderado">
      <formula>NOT(ISERROR(SEARCH("Moderado",AG55)))</formula>
    </cfRule>
    <cfRule type="containsText" dxfId="1766" priority="10" operator="containsText" text="Menor">
      <formula>NOT(ISERROR(SEARCH("Menor",AG55)))</formula>
    </cfRule>
    <cfRule type="containsText" dxfId="1765" priority="11" operator="containsText" text="Bajo">
      <formula>NOT(ISERROR(SEARCH("Bajo",AG55)))</formula>
    </cfRule>
    <cfRule type="containsText" dxfId="1764" priority="12" operator="containsText" text="Moderado">
      <formula>NOT(ISERROR(SEARCH("Moderado",AG55)))</formula>
    </cfRule>
    <cfRule type="containsText" dxfId="1763" priority="13" operator="containsText" text="Extremo">
      <formula>NOT(ISERROR(SEARCH("Extremo",AG55)))</formula>
    </cfRule>
    <cfRule type="containsText" dxfId="1762" priority="14" operator="containsText" text="Baja">
      <formula>NOT(ISERROR(SEARCH("Baja",AG55)))</formula>
    </cfRule>
    <cfRule type="containsText" dxfId="1761" priority="15" operator="containsText" text="Alto">
      <formula>NOT(ISERROR(SEARCH("Alto",AG55)))</formula>
    </cfRule>
  </conditionalFormatting>
  <conditionalFormatting sqref="AE55:AE59">
    <cfRule type="containsText" dxfId="1760" priority="2" operator="containsText" text="Catastrófico">
      <formula>NOT(ISERROR(SEARCH("Catastrófico",AE55)))</formula>
    </cfRule>
    <cfRule type="containsText" dxfId="1759" priority="3" operator="containsText" text="Moderado">
      <formula>NOT(ISERROR(SEARCH("Moderado",AE55)))</formula>
    </cfRule>
    <cfRule type="containsText" dxfId="1758" priority="4" operator="containsText" text="Menor">
      <formula>NOT(ISERROR(SEARCH("Menor",AE55)))</formula>
    </cfRule>
    <cfRule type="containsText" dxfId="1757" priority="5" operator="containsText" text="Leve">
      <formula>NOT(ISERROR(SEARCH("Leve",AE55)))</formula>
    </cfRule>
    <cfRule type="containsText" dxfId="1756" priority="6" operator="containsText" text="Mayor">
      <formula>NOT(ISERROR(SEARCH("Mayor",AE55)))</formula>
    </cfRule>
  </conditionalFormatting>
  <dataValidations count="1">
    <dataValidation allowBlank="1" showInputMessage="1" showErrorMessage="1" prompt="Enunciar cuál es el control" sqref="P13 P10:P11 P15:P18 P20:P23" xr:uid="{00000000-0002-0000-0D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33" operator="containsText" id="{11E5E16D-2C35-4931-B476-5C04104C4D65}">
            <xm:f>NOT(ISERROR(SEARCH('\Users\ymarting\Documents\2021\Planeación\[Matriz de Riesgos SIGCMA 5x5 Planeación1.xlsx]Tabla probabilidad'!#REF!,I10)))</xm:f>
            <xm:f>'\Users\ymarting\Documents\2021\Planeación\[Matriz de Riesgos SIGCMA 5x5 Planeación1.xlsx]Tabla probabilidad'!#REF!</xm:f>
            <x14:dxf>
              <font>
                <color rgb="FF006100"/>
              </font>
              <fill>
                <patternFill>
                  <bgColor rgb="FFC6EFCE"/>
                </patternFill>
              </fill>
            </x14:dxf>
          </x14:cfRule>
          <x14:cfRule type="containsText" priority="434" operator="containsText" id="{6770CFC2-D218-490F-A7D0-FF866A4B0A90}">
            <xm:f>NOT(ISERROR(SEARCH('\Users\ymarting\Documents\2021\Planeación\[Matriz de Riesgos SIGCMA 5x5 Planeación1.xlsx]Tabla probabilidad'!#REF!,I10)))</xm:f>
            <xm:f>'\Users\ymarting\Documents\2021\Planeación\[Matriz de Riesgos SIGCMA 5x5 Planeación1.xlsx]Tabla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363" operator="containsText" id="{C49DF445-F934-4928-8F1E-945DC6DA0693}">
            <xm:f>NOT(ISERROR(SEARCH('\Users\ymarting\Documents\2021\Planeación\[Matriz de Riesgos SIGCMA 5x5 Planeación1.xlsx]Tabla probabilidad'!#REF!,I15)))</xm:f>
            <xm:f>'\Users\ymarting\Documents\2021\Planeación\[Matriz de Riesgos SIGCMA 5x5 Planeación1.xlsx]Tabla probabilidad'!#REF!</xm:f>
            <x14:dxf>
              <font>
                <color rgb="FF006100"/>
              </font>
              <fill>
                <patternFill>
                  <bgColor rgb="FFC6EFCE"/>
                </patternFill>
              </fill>
            </x14:dxf>
          </x14:cfRule>
          <x14:cfRule type="containsText" priority="364" operator="containsText" id="{BA51FD99-04D2-4DBA-960B-CE76703E07CE}">
            <xm:f>NOT(ISERROR(SEARCH('\Users\ymarting\Documents\2021\Planeación\[Matriz de Riesgos SIGCMA 5x5 Planeación1.xlsx]Tabla probabilidad'!#REF!,I15)))</xm:f>
            <xm:f>'\Users\ymarting\Documents\2021\Planeación\[Matriz de Riesgos SIGCMA 5x5 Planeación1.xlsx]Tabla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260" operator="containsText" id="{5334CFE9-47DF-461D-8962-C2BF80CD1D7B}">
            <xm:f>NOT(ISERROR(SEARCH('\Users\ymarting\Documents\2021\Planeación\[Matriz de Riesgos SIGCMA 5x5 Planeación1.xlsx]Tabla probabilidad'!#REF!,I30)))</xm:f>
            <xm:f>'\Users\ymarting\Documents\2021\Planeación\[Matriz de Riesgos SIGCMA 5x5 Planeación1.xlsx]Tabla probabilidad'!#REF!</xm:f>
            <x14:dxf>
              <font>
                <color rgb="FF006100"/>
              </font>
              <fill>
                <patternFill>
                  <bgColor rgb="FFC6EFCE"/>
                </patternFill>
              </fill>
            </x14:dxf>
          </x14:cfRule>
          <x14:cfRule type="containsText" priority="261" operator="containsText" id="{7E51B973-08A5-45C1-80EB-579BA8A728AC}">
            <xm:f>NOT(ISERROR(SEARCH('\Users\ymarting\Documents\2021\Planeación\[Matriz de Riesgos SIGCMA 5x5 Planeación1.xlsx]Tabla probabilidad'!#REF!,I30)))</xm:f>
            <xm:f>'\Users\ymarting\Documents\2021\Planeación\[Matriz de Riesgos SIGCMA 5x5 Planeación1.xlsx]Tabla probabilidad'!#REF!</xm:f>
            <x14:dxf>
              <font>
                <color rgb="FF9C0006"/>
              </font>
              <fill>
                <patternFill>
                  <bgColor rgb="FFFFC7CE"/>
                </patternFill>
              </fill>
            </x14:dxf>
          </x14:cfRule>
          <xm:sqref>I30 I35 I40</xm:sqref>
        </x14:conditionalFormatting>
        <x14:conditionalFormatting xmlns:xm="http://schemas.microsoft.com/office/excel/2006/main">
          <x14:cfRule type="containsText" priority="152" operator="containsText" id="{A94ECBB1-19D8-4EAA-B758-F602D1262486}">
            <xm:f>NOT(ISERROR(SEARCH('\Users\ymarting\Documents\2021\Planeación\[Matriz de Riesgos SIGCMA 5x5 Planeación1.xlsx]Tabla probabilidad'!#REF!,I45)))</xm:f>
            <xm:f>'\Users\ymarting\Documents\2021\Planeación\[Matriz de Riesgos SIGCMA 5x5 Planeación1.xlsx]Tabla probabilidad'!#REF!</xm:f>
            <x14:dxf>
              <font>
                <color rgb="FF006100"/>
              </font>
              <fill>
                <patternFill>
                  <bgColor rgb="FFC6EFCE"/>
                </patternFill>
              </fill>
            </x14:dxf>
          </x14:cfRule>
          <x14:cfRule type="containsText" priority="153" operator="containsText" id="{84AEAC10-036C-4F40-807E-4F59942759CD}">
            <xm:f>NOT(ISERROR(SEARCH('\Users\ymarting\Documents\2021\Planeación\[Matriz de Riesgos SIGCMA 5x5 Planeación1.xlsx]Tabla probabilidad'!#REF!,I45)))</xm:f>
            <xm:f>'\Users\ymarting\Documents\2021\Planeación\[Matriz de Riesgos SIGCMA 5x5 Planeación1.xlsx]Tabla probabilidad'!#REF!</xm:f>
            <x14:dxf>
              <font>
                <color rgb="FF9C0006"/>
              </font>
              <fill>
                <patternFill>
                  <bgColor rgb="FFFFC7CE"/>
                </patternFill>
              </fill>
            </x14:dxf>
          </x14:cfRule>
          <xm:sqref>I45</xm:sqref>
        </x14:conditionalFormatting>
        <x14:conditionalFormatting xmlns:xm="http://schemas.microsoft.com/office/excel/2006/main">
          <x14:cfRule type="containsText" priority="99" operator="containsText" id="{A895F711-0FB2-4F82-B05B-C0ABEEB64CCB}">
            <xm:f>NOT(ISERROR(SEARCH('\Users\ymarting\Documents\2021\Planeación\[Matriz de Riesgos SIGCMA 5x5 Planeación1.xlsx]Tabla probabilidad'!#REF!,I50)))</xm:f>
            <xm:f>'\Users\ymarting\Documents\2021\Planeación\[Matriz de Riesgos SIGCMA 5x5 Planeación1.xlsx]Tabla probabilidad'!#REF!</xm:f>
            <x14:dxf>
              <font>
                <color rgb="FF006100"/>
              </font>
              <fill>
                <patternFill>
                  <bgColor rgb="FFC6EFCE"/>
                </patternFill>
              </fill>
            </x14:dxf>
          </x14:cfRule>
          <x14:cfRule type="containsText" priority="100" operator="containsText" id="{0B30E8EF-6D0E-465D-A9FE-30C79896BFAC}">
            <xm:f>NOT(ISERROR(SEARCH('\Users\ymarting\Documents\2021\Planeación\[Matriz de Riesgos SIGCMA 5x5 Planeación1.xlsx]Tabla probabilidad'!#REF!,I50)))</xm:f>
            <xm:f>'\Users\ymarting\Documents\2021\Planeación\[Matriz de Riesgos SIGCMA 5x5 Planeación1.xlsx]Tabla probabilidad'!#REF!</xm:f>
            <x14:dxf>
              <font>
                <color rgb="FF9C0006"/>
              </font>
              <fill>
                <patternFill>
                  <bgColor rgb="FFFFC7CE"/>
                </patternFill>
              </fill>
            </x14:dxf>
          </x14:cfRule>
          <xm:sqref>I50</xm:sqref>
        </x14:conditionalFormatting>
        <x14:conditionalFormatting xmlns:xm="http://schemas.microsoft.com/office/excel/2006/main">
          <x14:cfRule type="containsText" priority="46" operator="containsText" id="{C86ACB80-04F1-40B6-AB22-0561B0A596F9}">
            <xm:f>NOT(ISERROR(SEARCH('\Users\ymarting\Documents\2021\Planeación\[Matriz de Riesgos SIGCMA 5x5 Planeación1.xlsx]Tabla probabilidad'!#REF!,I55)))</xm:f>
            <xm:f>'\Users\ymarting\Documents\2021\Planeación\[Matriz de Riesgos SIGCMA 5x5 Planeación1.xlsx]Tabla probabilidad'!#REF!</xm:f>
            <x14:dxf>
              <font>
                <color rgb="FF006100"/>
              </font>
              <fill>
                <patternFill>
                  <bgColor rgb="FFC6EFCE"/>
                </patternFill>
              </fill>
            </x14:dxf>
          </x14:cfRule>
          <x14:cfRule type="containsText" priority="47" operator="containsText" id="{47570A79-0733-463B-85F4-8D1BCE1D1635}">
            <xm:f>NOT(ISERROR(SEARCH('\Users\ymarting\Documents\2021\Planeación\[Matriz de Riesgos SIGCMA 5x5 Planeación1.xlsx]Tabla probabilidad'!#REF!,I55)))</xm:f>
            <xm:f>'\Users\ymarting\Documents\2021\Planeación\[Matriz de Riesgos SIGCMA 5x5 Planeación1.xlsx]Tabla probabilidad'!#REF!</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1000000}">
          <x14:formula1>
            <xm:f>'C:\Users\pcram\OneDrive - Consejo Superior de la Judicatura\Centro de Servicio\SIGCMA\Riesgos\2021\Planeación\[Matriz de Riesgos SIGCMA 5x5 Planeación1.xlsx]LISTA'!#REF!</xm:f>
          </x14:formula1>
          <xm:sqref>C10:C59</xm:sqref>
        </x14:dataValidation>
        <x14:dataValidation type="list" allowBlank="1" showInputMessage="1" showErrorMessage="1" xr:uid="{00000000-0002-0000-0D00-000002000000}">
          <x14:formula1>
            <xm:f>'C:\Users\pcram\OneDrive - Consejo Superior de la Judicatura\Centro de Servicio\SIGCMA\Riesgos\2021\Planeación\[Matriz de Riesgos SIGCMA 5x5 Planeación1.xlsx]LISTA'!#REF!</xm:f>
          </x14:formula1>
          <xm:sqref>K10:K59 AN10 AN15 AN20 AN25 AN30 AN35 AN40 AN45 AN50 AN55 AH10 AH15 AH20 AH25 AH30 AH35 AH40 AH45 AH50 AH55 R10:S59 U10:W59 G10:G59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7111117893"/>
  </sheetPr>
  <dimension ref="A1:KL59"/>
  <sheetViews>
    <sheetView topLeftCell="A25" zoomScale="95" zoomScaleNormal="95" workbookViewId="0">
      <selection activeCell="C30" sqref="C30:C34"/>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25" customWidth="1"/>
    <col min="36" max="36" width="15" customWidth="1"/>
    <col min="37" max="37" width="16.140625" customWidth="1"/>
    <col min="38" max="38" width="17.85546875" bestFit="1" customWidth="1"/>
    <col min="39" max="39" width="12" bestFit="1" customWidth="1"/>
    <col min="41" max="298" width="11.42578125" style="15"/>
    <col min="299" max="16384" width="11.42578125" style="16"/>
  </cols>
  <sheetData>
    <row r="1" spans="1:298" s="2" customFormat="1" ht="16.5" customHeight="1">
      <c r="A1" s="157"/>
      <c r="B1" s="158"/>
      <c r="C1" s="158"/>
      <c r="D1" s="161" t="s">
        <v>0</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3" t="s">
        <v>1</v>
      </c>
      <c r="AM1" s="163"/>
      <c r="AN1" s="163"/>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row>
    <row r="2" spans="1:298" s="2" customFormat="1" ht="39.75" customHeight="1">
      <c r="A2" s="159"/>
      <c r="B2" s="160"/>
      <c r="C2" s="160"/>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3"/>
      <c r="AN2" s="163"/>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row>
    <row r="3" spans="1:298" s="2" customFormat="1" ht="16.5">
      <c r="A3" s="3"/>
      <c r="B3" s="3"/>
      <c r="C3" s="4"/>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c r="AM3" s="163"/>
      <c r="AN3" s="163"/>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row>
    <row r="4" spans="1:298" s="2" customFormat="1" ht="26.25" customHeight="1">
      <c r="A4" s="148" t="s">
        <v>2</v>
      </c>
      <c r="B4" s="149"/>
      <c r="C4" s="150"/>
      <c r="D4" s="164" t="s">
        <v>395</v>
      </c>
      <c r="E4" s="165"/>
      <c r="F4" s="165"/>
      <c r="G4" s="165"/>
      <c r="H4" s="165"/>
      <c r="I4" s="165"/>
      <c r="J4" s="165"/>
      <c r="K4" s="165"/>
      <c r="L4" s="165"/>
      <c r="M4" s="165"/>
      <c r="N4" s="166"/>
      <c r="O4" s="167"/>
      <c r="P4" s="167"/>
      <c r="Q4" s="167"/>
      <c r="R4" s="5"/>
      <c r="S4" s="5"/>
      <c r="T4" s="5"/>
      <c r="U4" s="5"/>
      <c r="V4" s="5"/>
      <c r="W4" s="5"/>
      <c r="X4" s="5"/>
      <c r="Y4" s="5"/>
      <c r="Z4" s="5"/>
      <c r="AA4" s="5"/>
      <c r="AB4" s="5"/>
      <c r="AC4" s="5"/>
      <c r="AD4" s="5"/>
      <c r="AE4" s="5"/>
      <c r="AF4" s="5"/>
      <c r="AG4" s="5"/>
      <c r="AH4" s="5"/>
      <c r="AI4" s="5"/>
      <c r="AJ4" s="5"/>
      <c r="AK4" s="5"/>
      <c r="AL4" s="5"/>
      <c r="AM4" s="5"/>
      <c r="AN4" s="5"/>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2" customFormat="1" ht="108" customHeight="1">
      <c r="A5" s="148" t="s">
        <v>3</v>
      </c>
      <c r="B5" s="149"/>
      <c r="C5" s="150"/>
      <c r="D5" s="151" t="s">
        <v>396</v>
      </c>
      <c r="E5" s="152"/>
      <c r="F5" s="152"/>
      <c r="G5" s="152"/>
      <c r="H5" s="152"/>
      <c r="I5" s="152"/>
      <c r="J5" s="152"/>
      <c r="K5" s="152"/>
      <c r="L5" s="152"/>
      <c r="M5" s="152"/>
      <c r="N5" s="153"/>
      <c r="O5" s="5"/>
      <c r="P5" s="5"/>
      <c r="Q5" s="5"/>
      <c r="R5" s="5"/>
      <c r="S5" s="5"/>
      <c r="T5" s="5"/>
      <c r="U5" s="5"/>
      <c r="V5" s="5"/>
      <c r="W5" s="5"/>
      <c r="X5" s="5"/>
      <c r="Y5" s="5"/>
      <c r="Z5" s="5"/>
      <c r="AA5" s="5"/>
      <c r="AB5" s="5"/>
      <c r="AC5" s="5"/>
      <c r="AD5" s="5"/>
      <c r="AE5" s="5"/>
      <c r="AF5" s="5"/>
      <c r="AG5" s="5"/>
      <c r="AH5" s="5"/>
      <c r="AI5" s="5"/>
      <c r="AJ5" s="5"/>
      <c r="AK5" s="5"/>
      <c r="AL5" s="5"/>
      <c r="AM5" s="5"/>
      <c r="AN5" s="5"/>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row>
    <row r="6" spans="1:298" s="2" customFormat="1" ht="66.75" customHeight="1">
      <c r="A6" s="148" t="s">
        <v>5</v>
      </c>
      <c r="B6" s="149"/>
      <c r="C6" s="150"/>
      <c r="D6" s="151" t="s">
        <v>397</v>
      </c>
      <c r="E6" s="152"/>
      <c r="F6" s="152"/>
      <c r="G6" s="152"/>
      <c r="H6" s="152"/>
      <c r="I6" s="152"/>
      <c r="J6" s="152"/>
      <c r="K6" s="152"/>
      <c r="L6" s="152"/>
      <c r="M6" s="152"/>
      <c r="N6" s="153"/>
      <c r="O6" s="5"/>
      <c r="P6" s="5"/>
      <c r="Q6" s="5"/>
      <c r="R6" s="5"/>
      <c r="S6" s="5"/>
      <c r="T6" s="5"/>
      <c r="U6" s="5"/>
      <c r="V6" s="5"/>
      <c r="W6" s="5"/>
      <c r="X6" s="5"/>
      <c r="Y6" s="5"/>
      <c r="Z6" s="5"/>
      <c r="AA6" s="5"/>
      <c r="AB6" s="5"/>
      <c r="AC6" s="5"/>
      <c r="AD6" s="5"/>
      <c r="AE6" s="5"/>
      <c r="AF6" s="5"/>
      <c r="AG6" s="5"/>
      <c r="AH6" s="5"/>
      <c r="AI6" s="5"/>
      <c r="AJ6" s="5"/>
      <c r="AK6" s="5"/>
      <c r="AL6" s="5"/>
      <c r="AM6" s="5"/>
      <c r="AN6" s="5"/>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 customFormat="1" ht="16.5">
      <c r="A7" s="154" t="s">
        <v>7</v>
      </c>
      <c r="B7" s="155"/>
      <c r="C7" s="155"/>
      <c r="D7" s="155"/>
      <c r="E7" s="155"/>
      <c r="F7" s="155"/>
      <c r="G7" s="155"/>
      <c r="H7" s="156"/>
      <c r="I7" s="154" t="s">
        <v>8</v>
      </c>
      <c r="J7" s="155"/>
      <c r="K7" s="155"/>
      <c r="L7" s="155"/>
      <c r="M7" s="155"/>
      <c r="N7" s="156"/>
      <c r="O7" s="154" t="s">
        <v>9</v>
      </c>
      <c r="P7" s="155"/>
      <c r="Q7" s="155"/>
      <c r="R7" s="155"/>
      <c r="S7" s="155"/>
      <c r="T7" s="155"/>
      <c r="U7" s="155"/>
      <c r="V7" s="155"/>
      <c r="W7" s="156"/>
      <c r="X7" s="154" t="s">
        <v>10</v>
      </c>
      <c r="Y7" s="155"/>
      <c r="Z7" s="155"/>
      <c r="AA7" s="155"/>
      <c r="AB7" s="155"/>
      <c r="AC7" s="155"/>
      <c r="AD7" s="155"/>
      <c r="AE7" s="155"/>
      <c r="AF7" s="155"/>
      <c r="AG7" s="155"/>
      <c r="AH7" s="156"/>
      <c r="AI7" s="154" t="s">
        <v>11</v>
      </c>
      <c r="AJ7" s="155"/>
      <c r="AK7" s="155"/>
      <c r="AL7" s="155"/>
      <c r="AM7" s="155"/>
      <c r="AN7" s="168"/>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row>
    <row r="8" spans="1:298" s="2" customFormat="1" ht="16.5" customHeight="1">
      <c r="A8" s="169" t="s">
        <v>12</v>
      </c>
      <c r="B8" s="171" t="s">
        <v>13</v>
      </c>
      <c r="C8" s="173" t="s">
        <v>14</v>
      </c>
      <c r="D8" s="174" t="s">
        <v>15</v>
      </c>
      <c r="E8" s="174" t="s">
        <v>16</v>
      </c>
      <c r="F8" s="176" t="s">
        <v>17</v>
      </c>
      <c r="G8" s="175" t="s">
        <v>18</v>
      </c>
      <c r="H8" s="174" t="s">
        <v>19</v>
      </c>
      <c r="I8" s="177" t="s">
        <v>20</v>
      </c>
      <c r="J8" s="181" t="s">
        <v>21</v>
      </c>
      <c r="K8" s="175" t="s">
        <v>22</v>
      </c>
      <c r="L8" s="175" t="s">
        <v>23</v>
      </c>
      <c r="M8" s="181" t="s">
        <v>21</v>
      </c>
      <c r="N8" s="174" t="s">
        <v>24</v>
      </c>
      <c r="O8" s="182" t="s">
        <v>25</v>
      </c>
      <c r="P8" s="178" t="s">
        <v>26</v>
      </c>
      <c r="Q8" s="175" t="s">
        <v>27</v>
      </c>
      <c r="R8" s="178" t="s">
        <v>28</v>
      </c>
      <c r="S8" s="178"/>
      <c r="T8" s="178"/>
      <c r="U8" s="178"/>
      <c r="V8" s="178"/>
      <c r="W8" s="178"/>
      <c r="X8" s="184" t="s">
        <v>29</v>
      </c>
      <c r="Y8" s="182" t="s">
        <v>30</v>
      </c>
      <c r="Z8" s="182" t="s">
        <v>21</v>
      </c>
      <c r="AA8" s="6"/>
      <c r="AB8" s="6"/>
      <c r="AC8" s="182" t="s">
        <v>31</v>
      </c>
      <c r="AD8" s="182" t="s">
        <v>21</v>
      </c>
      <c r="AE8" s="6"/>
      <c r="AF8" s="6"/>
      <c r="AG8" s="184" t="s">
        <v>32</v>
      </c>
      <c r="AH8" s="182" t="s">
        <v>33</v>
      </c>
      <c r="AI8" s="178" t="s">
        <v>11</v>
      </c>
      <c r="AJ8" s="178" t="s">
        <v>34</v>
      </c>
      <c r="AK8" s="178" t="s">
        <v>35</v>
      </c>
      <c r="AL8" s="178" t="s">
        <v>36</v>
      </c>
      <c r="AM8" s="179" t="s">
        <v>37</v>
      </c>
      <c r="AN8" s="179" t="s">
        <v>38</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row>
    <row r="9" spans="1:298" s="11" customFormat="1" ht="94.5" customHeight="1" thickBot="1">
      <c r="A9" s="170"/>
      <c r="B9" s="172"/>
      <c r="C9" s="171"/>
      <c r="D9" s="175"/>
      <c r="E9" s="175"/>
      <c r="F9" s="171"/>
      <c r="G9" s="177"/>
      <c r="H9" s="175"/>
      <c r="I9" s="177"/>
      <c r="J9" s="181"/>
      <c r="K9" s="177"/>
      <c r="L9" s="177"/>
      <c r="M9" s="181"/>
      <c r="N9" s="175"/>
      <c r="O9" s="185"/>
      <c r="P9" s="175"/>
      <c r="Q9" s="177"/>
      <c r="R9" s="7" t="s">
        <v>39</v>
      </c>
      <c r="S9" s="7" t="s">
        <v>40</v>
      </c>
      <c r="T9" s="7" t="s">
        <v>41</v>
      </c>
      <c r="U9" s="7" t="s">
        <v>42</v>
      </c>
      <c r="V9" s="7" t="s">
        <v>43</v>
      </c>
      <c r="W9" s="7" t="s">
        <v>44</v>
      </c>
      <c r="X9" s="182"/>
      <c r="Y9" s="183"/>
      <c r="Z9" s="183"/>
      <c r="AA9" s="8" t="s">
        <v>45</v>
      </c>
      <c r="AB9" s="8" t="s">
        <v>21</v>
      </c>
      <c r="AC9" s="183"/>
      <c r="AD9" s="183"/>
      <c r="AE9" s="9" t="s">
        <v>31</v>
      </c>
      <c r="AF9" s="9" t="s">
        <v>21</v>
      </c>
      <c r="AG9" s="182"/>
      <c r="AH9" s="185"/>
      <c r="AI9" s="175"/>
      <c r="AJ9" s="175"/>
      <c r="AK9" s="175"/>
      <c r="AL9" s="175"/>
      <c r="AM9" s="180"/>
      <c r="AN9" s="18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row>
    <row r="10" spans="1:298" ht="57.75" customHeight="1">
      <c r="A10" s="186">
        <v>1</v>
      </c>
      <c r="B10" s="187" t="s">
        <v>362</v>
      </c>
      <c r="C10" s="186" t="s">
        <v>101</v>
      </c>
      <c r="D10" s="190" t="s">
        <v>398</v>
      </c>
      <c r="E10" s="186" t="s">
        <v>399</v>
      </c>
      <c r="F10" s="186" t="s">
        <v>400</v>
      </c>
      <c r="G10" s="186" t="s">
        <v>105</v>
      </c>
      <c r="H10" s="186">
        <v>360</v>
      </c>
      <c r="I10" s="194" t="str">
        <f>IF(H10&lt;=2,'[39]Tabla probabilidad'!$B$5,IF(H10&lt;=24,'[39]Tabla probabilidad'!$B$6,IF(H10&lt;=500,'[39]Tabla probabilidad'!$B$7,IF(H10&lt;=5000,'[39]Tabla probabilidad'!$B$8,IF(H10&gt;5000,'[39]Tabla probabilidad'!$B$9)))))</f>
        <v>Media</v>
      </c>
      <c r="J10" s="195">
        <f>IF(H10&lt;=2,'[39]Tabla probabilidad'!$D$5,IF(H10&lt;=24,'[39]Tabla probabilidad'!$D$6,IF(H10&lt;=500,'[39]Tabla probabilidad'!$D$7,IF(H10&lt;=5000,'[39]Tabla probabilidad'!$D$8,IF(H10&gt;5000,'[39]Tabla probabilidad'!$D$9)))))</f>
        <v>0.6</v>
      </c>
      <c r="K10" s="186" t="s">
        <v>119</v>
      </c>
      <c r="L10" s="1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1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186" t="str">
        <f>VLOOKUP((I10&amp;L10),[39]Hoja1!$B$4:$C$28,2,0)</f>
        <v>Moderado</v>
      </c>
      <c r="O10" s="12">
        <v>1</v>
      </c>
      <c r="P10" s="13" t="s">
        <v>401</v>
      </c>
      <c r="Q10" s="12" t="str">
        <f t="shared" ref="Q10:Q35" si="0">IF(R10="Preventivo","Probabilidad",IF(R10="Detectivo","Probabilidad", IF(R10="Correctivo","Impacto")))</f>
        <v>Probabilidad</v>
      </c>
      <c r="R10" s="12" t="s">
        <v>54</v>
      </c>
      <c r="S10" s="12" t="s">
        <v>55</v>
      </c>
      <c r="T10" s="14">
        <f>VLOOKUP(R10&amp;S10,[39]Hoja1!$Q$4:$R$9,2,0)</f>
        <v>0.45</v>
      </c>
      <c r="U10" s="12" t="s">
        <v>56</v>
      </c>
      <c r="V10" s="12" t="s">
        <v>57</v>
      </c>
      <c r="W10" s="12" t="s">
        <v>58</v>
      </c>
      <c r="X10" s="14">
        <f>IF(Q10="Probabilidad",($J$10*T10),IF(Q10="Impacto"," "))</f>
        <v>0.27</v>
      </c>
      <c r="Y10" s="14" t="str">
        <f>IF(Z10&lt;=20%,'[39]Tabla probabilidad'!$B$5,IF(Z10&lt;=40%,'[39]Tabla probabilidad'!$B$6,IF(Z10&lt;=60%,'[39]Tabla probabilidad'!$B$7,IF(Z10&lt;=80%,'[39]Tabla probabilidad'!$B$8,IF(Z10&lt;=100%,'[39]Tabla probabilidad'!$B$9)))))</f>
        <v>Baja</v>
      </c>
      <c r="Z10" s="14">
        <f>IF(R10="Preventivo",(J10-(J10*T10)),IF(R10="Detectivo",(J10-(J10*T10)),IF(R10="Correctivo",(J10))))</f>
        <v>0.32999999999999996</v>
      </c>
      <c r="AA10" s="191" t="str">
        <f>IF(AB10&lt;=20%,'[39]Tabla probabilidad'!$B$5,IF(AB10&lt;=40%,'[39]Tabla probabilidad'!$B$6,IF(AB10&lt;=60%,'[39]Tabla probabilidad'!$B$7,IF(AB10&lt;=80%,'[39]Tabla probabilidad'!$B$8,IF(AB10&lt;=100%,'[39]Tabla probabilidad'!$B$9)))))</f>
        <v>Baja</v>
      </c>
      <c r="AB10" s="191">
        <f>AVERAGE(Z10:Z14)</f>
        <v>0.32999999999999996</v>
      </c>
      <c r="AC10" s="14" t="str">
        <f t="shared" ref="AC10:AC59" si="1">IF(AD10&lt;=20%,"Leve",IF(AD10&lt;=40%,"Menor",IF(AD10&lt;=60%,"Moderado",IF(AD10&lt;=80%,"Mayor",IF(AD10&lt;=100%,"Catastrófico")))))</f>
        <v>Moderado</v>
      </c>
      <c r="AD10" s="14">
        <f>IF(Q10="Probabilidad",(($M$10-0)),IF(Q10="Impacto",($M$10-($M$10*T10))))</f>
        <v>0.6</v>
      </c>
      <c r="AE10" s="191" t="str">
        <f>IF(AF10&lt;=20%,"Leve",IF(AF10&lt;=40%,"Menor",IF(AF10&lt;=60%,"Moderado",IF(AF10&lt;=80%,"Mayor",IF(AF10&lt;=100%,"Catastrófico")))))</f>
        <v>Moderado</v>
      </c>
      <c r="AF10" s="191">
        <f>AVERAGE(AD10:AD14)</f>
        <v>0.6</v>
      </c>
      <c r="AG10" s="200" t="str">
        <f>VLOOKUP(AA10&amp;AE10,[39]Hoja1!$B$4:$C$28,2,0)</f>
        <v>Moderado</v>
      </c>
      <c r="AH10" s="200" t="s">
        <v>59</v>
      </c>
      <c r="AI10" s="200" t="s">
        <v>402</v>
      </c>
      <c r="AJ10" s="200" t="s">
        <v>61</v>
      </c>
      <c r="AK10" s="206">
        <v>44926</v>
      </c>
      <c r="AL10" s="206">
        <v>44926</v>
      </c>
      <c r="AM10" s="197" t="s">
        <v>132</v>
      </c>
      <c r="AN10" s="186" t="s">
        <v>63</v>
      </c>
    </row>
    <row r="11" spans="1:298" ht="57.75" customHeight="1">
      <c r="A11" s="186"/>
      <c r="B11" s="188"/>
      <c r="C11" s="186"/>
      <c r="D11" s="190"/>
      <c r="E11" s="186"/>
      <c r="F11" s="186"/>
      <c r="G11" s="186"/>
      <c r="H11" s="186"/>
      <c r="I11" s="194"/>
      <c r="J11" s="195"/>
      <c r="K11" s="186"/>
      <c r="L11" s="196"/>
      <c r="M11" s="196"/>
      <c r="N11" s="186"/>
      <c r="O11" s="12">
        <v>2</v>
      </c>
      <c r="P11" s="17"/>
      <c r="Q11" s="12"/>
      <c r="R11" s="12"/>
      <c r="S11" s="12"/>
      <c r="T11" s="14" t="e">
        <f>VLOOKUP(R11&amp;S11,[39]Hoja1!$Q$4:$R$9,2,0)</f>
        <v>#N/A</v>
      </c>
      <c r="U11" s="12" t="s">
        <v>56</v>
      </c>
      <c r="V11" s="12" t="s">
        <v>57</v>
      </c>
      <c r="W11" s="12" t="s">
        <v>58</v>
      </c>
      <c r="X11" s="14" t="b">
        <f>IF(Q11="Probabilidad",($J$10*T11),IF(Q11="Impacto"," "))</f>
        <v>0</v>
      </c>
      <c r="Y11" s="14" t="b">
        <f>IF(Z11&lt;=20%,'[39]Tabla probabilidad'!$B$5,IF(Z11&lt;=40%,'[39]Tabla probabilidad'!$B$6,IF(Z11&lt;=60%,'[39]Tabla probabilidad'!$B$7,IF(Z11&lt;=80%,'[39]Tabla probabilidad'!$B$8,IF(Z11&lt;=100%,'[39]Tabla probabilidad'!$B$9)))))</f>
        <v>0</v>
      </c>
      <c r="Z11" s="14" t="b">
        <f>IF(R11="Preventivo",(J10-(J10*T11)),IF(R11="Detectivo",(J10-(J10*T11)),IF(R11="Correctivo",(J10))))</f>
        <v>0</v>
      </c>
      <c r="AA11" s="192"/>
      <c r="AB11" s="192"/>
      <c r="AC11" s="14" t="b">
        <f t="shared" si="1"/>
        <v>0</v>
      </c>
      <c r="AD11" s="14" t="b">
        <f>IF(Q11="Probabilidad",(($M$10-0)),IF(Q11="Impacto",($M$10-($M$10*T11))))</f>
        <v>0</v>
      </c>
      <c r="AE11" s="192"/>
      <c r="AF11" s="192"/>
      <c r="AG11" s="201"/>
      <c r="AH11" s="201"/>
      <c r="AI11" s="201"/>
      <c r="AJ11" s="201"/>
      <c r="AK11" s="201"/>
      <c r="AL11" s="201"/>
      <c r="AM11" s="198"/>
      <c r="AN11" s="186"/>
    </row>
    <row r="12" spans="1:298" ht="69.75" customHeight="1">
      <c r="A12" s="186"/>
      <c r="B12" s="188"/>
      <c r="C12" s="186"/>
      <c r="D12" s="190"/>
      <c r="E12" s="186"/>
      <c r="F12" s="186"/>
      <c r="G12" s="186"/>
      <c r="H12" s="186"/>
      <c r="I12" s="194"/>
      <c r="J12" s="195"/>
      <c r="K12" s="186"/>
      <c r="L12" s="196"/>
      <c r="M12" s="196"/>
      <c r="N12" s="186"/>
      <c r="O12" s="12">
        <v>3</v>
      </c>
      <c r="P12" s="17"/>
      <c r="Q12" s="12"/>
      <c r="R12" s="12"/>
      <c r="S12" s="12"/>
      <c r="T12" s="14"/>
      <c r="U12" s="12"/>
      <c r="V12" s="12"/>
      <c r="W12" s="12"/>
      <c r="X12" s="14" t="b">
        <f t="shared" ref="X12:X14" si="2">IF(Q12="Probabilidad",($J$10*T12),IF(Q12="Impacto"," "))</f>
        <v>0</v>
      </c>
      <c r="Y12" s="14" t="b">
        <f>IF(Z12&lt;=20%,'[39]Tabla probabilidad'!$B$5,IF(Z12&lt;=40%,'[39]Tabla probabilidad'!$B$6,IF(Z12&lt;=60%,'[39]Tabla probabilidad'!$B$7,IF(Z12&lt;=80%,'[39]Tabla probabilidad'!$B$8,IF(Z12&lt;=100%,'[39]Tabla probabilidad'!$B$9)))))</f>
        <v>0</v>
      </c>
      <c r="Z12" s="14" t="b">
        <f>IF(R12="Preventivo",(J10-(J10*T12)),IF(R12="Detectivo",(J10-(J10*T12)),IF(R12="Correctivo",(J10))))</f>
        <v>0</v>
      </c>
      <c r="AA12" s="192"/>
      <c r="AB12" s="192"/>
      <c r="AC12" s="14" t="b">
        <f t="shared" si="1"/>
        <v>0</v>
      </c>
      <c r="AD12" s="14" t="b">
        <f>IF(Q12="Probabilidad",(($M$10-0)),IF(Q12="Impacto",($M$10-($M$10*T12))))</f>
        <v>0</v>
      </c>
      <c r="AE12" s="192"/>
      <c r="AF12" s="192"/>
      <c r="AG12" s="201"/>
      <c r="AH12" s="201"/>
      <c r="AI12" s="201"/>
      <c r="AJ12" s="201"/>
      <c r="AK12" s="201"/>
      <c r="AL12" s="201"/>
      <c r="AM12" s="198"/>
      <c r="AN12" s="186"/>
    </row>
    <row r="13" spans="1:298" ht="72" customHeight="1">
      <c r="A13" s="186"/>
      <c r="B13" s="188"/>
      <c r="C13" s="186"/>
      <c r="D13" s="190"/>
      <c r="E13" s="186"/>
      <c r="F13" s="186"/>
      <c r="G13" s="186"/>
      <c r="H13" s="186"/>
      <c r="I13" s="194"/>
      <c r="J13" s="195"/>
      <c r="K13" s="186"/>
      <c r="L13" s="196"/>
      <c r="M13" s="196"/>
      <c r="N13" s="186"/>
      <c r="O13" s="12">
        <v>4</v>
      </c>
      <c r="P13" s="18"/>
      <c r="Q13" s="12"/>
      <c r="R13" s="12"/>
      <c r="S13" s="12"/>
      <c r="T13" s="14"/>
      <c r="U13" s="12"/>
      <c r="V13" s="12"/>
      <c r="W13" s="12"/>
      <c r="X13" s="14" t="b">
        <f t="shared" si="2"/>
        <v>0</v>
      </c>
      <c r="Y13" s="14" t="b">
        <f>IF(Z13&lt;=20%,'[39]Tabla probabilidad'!$B$5,IF(Z13&lt;=40%,'[39]Tabla probabilidad'!$B$6,IF(Z13&lt;=60%,'[39]Tabla probabilidad'!$B$7,IF(Z13&lt;=80%,'[39]Tabla probabilidad'!$B$8,IF(Z13&lt;=100%,'[39]Tabla probabilidad'!$B$9)))))</f>
        <v>0</v>
      </c>
      <c r="Z13" s="14" t="b">
        <f>IF(R13="Preventivo",(J10-(J10*T13)),IF(R13="Detectivo",(J10-(J10*T13)),IF(R13="Correctivo",(J10))))</f>
        <v>0</v>
      </c>
      <c r="AA13" s="192"/>
      <c r="AB13" s="192"/>
      <c r="AC13" s="14" t="b">
        <f t="shared" si="1"/>
        <v>0</v>
      </c>
      <c r="AD13" s="14" t="b">
        <f>IF(Q13="Probabilidad",(($M$10-0)),IF(Q13="Impacto",($M$10-($M$10*T13))))</f>
        <v>0</v>
      </c>
      <c r="AE13" s="192"/>
      <c r="AF13" s="192"/>
      <c r="AG13" s="201"/>
      <c r="AH13" s="201"/>
      <c r="AI13" s="201"/>
      <c r="AJ13" s="201"/>
      <c r="AK13" s="201"/>
      <c r="AL13" s="201"/>
      <c r="AM13" s="198"/>
      <c r="AN13" s="186"/>
    </row>
    <row r="14" spans="1:298" ht="54" customHeight="1">
      <c r="A14" s="186"/>
      <c r="B14" s="189"/>
      <c r="C14" s="186"/>
      <c r="D14" s="190"/>
      <c r="E14" s="186"/>
      <c r="F14" s="186"/>
      <c r="G14" s="186"/>
      <c r="H14" s="186"/>
      <c r="I14" s="194"/>
      <c r="J14" s="195"/>
      <c r="K14" s="186"/>
      <c r="L14" s="196"/>
      <c r="M14" s="196"/>
      <c r="N14" s="186"/>
      <c r="O14" s="12">
        <v>5</v>
      </c>
      <c r="P14" s="18"/>
      <c r="Q14" s="12"/>
      <c r="R14" s="12"/>
      <c r="S14" s="12"/>
      <c r="T14" s="14"/>
      <c r="U14" s="12"/>
      <c r="V14" s="12"/>
      <c r="W14" s="12"/>
      <c r="X14" s="14" t="b">
        <f t="shared" si="2"/>
        <v>0</v>
      </c>
      <c r="Y14" s="14" t="b">
        <f>IF(Z14&lt;=20%,'[39]Tabla probabilidad'!$B$5,IF(Z14&lt;=40%,'[39]Tabla probabilidad'!$B$6,IF(Z14&lt;=60%,'[39]Tabla probabilidad'!$B$7,IF(Z14&lt;=80%,'[39]Tabla probabilidad'!$B$8,IF(Z14&lt;=100%,'[39]Tabla probabilidad'!$B$9)))))</f>
        <v>0</v>
      </c>
      <c r="Z14" s="14" t="b">
        <f>IF(R14="Preventivo",(J10-(J10*T14)),IF(R14="Detectivo",(J10-(J10*T14)),IF(R14="Correctivo",(J10))))</f>
        <v>0</v>
      </c>
      <c r="AA14" s="193"/>
      <c r="AB14" s="193"/>
      <c r="AC14" s="14" t="b">
        <f t="shared" si="1"/>
        <v>0</v>
      </c>
      <c r="AD14" s="14" t="b">
        <f>IF(Q14="Probabilidad",(($M$10-0)),IF(Q14="Impacto",($M$10-($M$10*T14))))</f>
        <v>0</v>
      </c>
      <c r="AE14" s="193"/>
      <c r="AF14" s="193"/>
      <c r="AG14" s="202"/>
      <c r="AH14" s="202"/>
      <c r="AI14" s="202"/>
      <c r="AJ14" s="202"/>
      <c r="AK14" s="202"/>
      <c r="AL14" s="202"/>
      <c r="AM14" s="199"/>
      <c r="AN14" s="186"/>
    </row>
    <row r="15" spans="1:298" ht="75" hidden="1" customHeight="1">
      <c r="A15" s="186">
        <v>2</v>
      </c>
      <c r="B15" s="200"/>
      <c r="C15" s="186" t="s">
        <v>78</v>
      </c>
      <c r="D15" s="214" t="s">
        <v>388</v>
      </c>
      <c r="E15" s="200" t="s">
        <v>389</v>
      </c>
      <c r="F15" s="200" t="s">
        <v>390</v>
      </c>
      <c r="G15" s="186" t="s">
        <v>71</v>
      </c>
      <c r="H15" s="200">
        <v>4</v>
      </c>
      <c r="I15" s="194" t="str">
        <f>IF(H15&lt;=2,'[39]Tabla probabilidad'!$B$5,IF(H15&lt;=24,'[39]Tabla probabilidad'!$B$6,IF(H15&lt;=500,'[39]Tabla probabilidad'!$B$7,IF(H15&lt;=5000,'[39]Tabla probabilidad'!$B$8,IF(H15&gt;5000,'[39]Tabla probabilidad'!$B$9)))))</f>
        <v>Baja</v>
      </c>
      <c r="J15" s="195">
        <f>IF(H15&lt;=2,'[39]Tabla probabilidad'!$D$5,IF(H15&lt;=24,'[39]Tabla probabilidad'!$D$6,IF(H15&lt;=500,'[39]Tabla probabilidad'!$D$7,IF(H15&lt;=5000,'[39]Tabla probabilidad'!$D$8,IF(H15&gt;5000,'[39]Tabla probabilidad'!$D$9)))))</f>
        <v>0.4</v>
      </c>
      <c r="K15" s="186" t="s">
        <v>184</v>
      </c>
      <c r="L15" s="18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18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186" t="str">
        <f>VLOOKUP((I15&amp;L15),[39]Hoja1!$B$4:$C$28,2,0)</f>
        <v xml:space="preserve">Alto </v>
      </c>
      <c r="O15" s="12">
        <v>1</v>
      </c>
      <c r="P15" s="13" t="s">
        <v>391</v>
      </c>
      <c r="Q15" s="12" t="str">
        <f t="shared" si="0"/>
        <v>Probabilidad</v>
      </c>
      <c r="R15" s="12" t="s">
        <v>54</v>
      </c>
      <c r="S15" s="12" t="s">
        <v>55</v>
      </c>
      <c r="T15" s="14">
        <f>VLOOKUP(R15&amp;S15,[39]Hoja1!$Q$4:$R$9,2,0)</f>
        <v>0.45</v>
      </c>
      <c r="U15" s="12" t="s">
        <v>56</v>
      </c>
      <c r="V15" s="12" t="s">
        <v>57</v>
      </c>
      <c r="W15" s="12" t="s">
        <v>58</v>
      </c>
      <c r="X15" s="14">
        <f>IF(Q15="Probabilidad",($J$15*T15),IF(Q15="Impacto"," "))</f>
        <v>0.18000000000000002</v>
      </c>
      <c r="Y15" s="14" t="str">
        <f>IF(Z15&lt;=20%,'[39]Tabla probabilidad'!$B$5,IF(Z15&lt;=40%,'[39]Tabla probabilidad'!$B$6,IF(Z15&lt;=60%,'[39]Tabla probabilidad'!$B$7,IF(Z15&lt;=80%,'[39]Tabla probabilidad'!$B$8,IF(Z15&lt;=100%,'[39]Tabla probabilidad'!$B$9)))))</f>
        <v>Baja</v>
      </c>
      <c r="Z15" s="14">
        <f>IF(R15="Preventivo",(J15-(J15*T15)),IF(R15="Detectivo",(J15-(J15*T15)),IF(R15="Correctivo",(J15))))</f>
        <v>0.22</v>
      </c>
      <c r="AA15" s="191" t="str">
        <f>IF(AB15&lt;=20%,'[39]Tabla probabilidad'!$B$5,IF(AB15&lt;=40%,'[39]Tabla probabilidad'!$B$6,IF(AB15&lt;=60%,'[39]Tabla probabilidad'!$B$7,IF(AB15&lt;=80%,'[39]Tabla probabilidad'!$B$8,IF(AB15&lt;=100%,'[39]Tabla probabilidad'!$B$9)))))</f>
        <v>Baja</v>
      </c>
      <c r="AB15" s="191">
        <f>AVERAGE(Z15:Z19)</f>
        <v>0.22</v>
      </c>
      <c r="AC15" s="14" t="str">
        <f t="shared" si="1"/>
        <v>Mayor</v>
      </c>
      <c r="AD15" s="14">
        <f>IF(Q15="Probabilidad",(($M$15-0)),IF(Q15="Impacto",($M$15-($M$15*T15))))</f>
        <v>0.8</v>
      </c>
      <c r="AE15" s="191" t="str">
        <f>IF(AF15&lt;=20%,"Leve",IF(AF15&lt;=40%,"Menor",IF(AF15&lt;=60%,"Moderado",IF(AF15&lt;=80%,"Mayor",IF(AF15&lt;=100%,"Catastrófico")))))</f>
        <v>Mayor</v>
      </c>
      <c r="AF15" s="191">
        <f>AVERAGE(AD15:AD19)</f>
        <v>0.80000000000000016</v>
      </c>
      <c r="AG15" s="200" t="str">
        <f>VLOOKUP(AA15&amp;AE15,[39]Hoja1!$B$4:$C$28,2,0)</f>
        <v xml:space="preserve">Alto </v>
      </c>
      <c r="AH15" s="200" t="s">
        <v>59</v>
      </c>
      <c r="AI15" s="200" t="s">
        <v>392</v>
      </c>
      <c r="AJ15" s="200" t="s">
        <v>61</v>
      </c>
      <c r="AK15" s="206">
        <v>44561</v>
      </c>
      <c r="AL15" s="206">
        <v>44561</v>
      </c>
      <c r="AM15" s="197" t="s">
        <v>62</v>
      </c>
      <c r="AN15" s="186" t="s">
        <v>63</v>
      </c>
    </row>
    <row r="16" spans="1:298" ht="25.5" hidden="1" customHeight="1">
      <c r="A16" s="186"/>
      <c r="B16" s="201"/>
      <c r="C16" s="186"/>
      <c r="D16" s="204"/>
      <c r="E16" s="201"/>
      <c r="F16" s="201"/>
      <c r="G16" s="186"/>
      <c r="H16" s="201"/>
      <c r="I16" s="194"/>
      <c r="J16" s="195"/>
      <c r="K16" s="186"/>
      <c r="L16" s="196"/>
      <c r="M16" s="196"/>
      <c r="N16" s="186"/>
      <c r="O16" s="12">
        <v>2</v>
      </c>
      <c r="P16" s="17" t="s">
        <v>393</v>
      </c>
      <c r="Q16" s="12" t="str">
        <f>IF(R16="Preventivo","Probabilidad",IF(R16="Detectivo","Probabilidad", IF(R16="Correctivo","Impacto")))</f>
        <v>Probabilidad</v>
      </c>
      <c r="R16" s="12" t="s">
        <v>54</v>
      </c>
      <c r="S16" s="12" t="s">
        <v>55</v>
      </c>
      <c r="T16" s="14">
        <f>VLOOKUP(R16&amp;S16,[39]Hoja1!$Q$4:$R$9,2,0)</f>
        <v>0.45</v>
      </c>
      <c r="U16" s="12" t="s">
        <v>56</v>
      </c>
      <c r="V16" s="12" t="s">
        <v>57</v>
      </c>
      <c r="W16" s="12" t="s">
        <v>58</v>
      </c>
      <c r="X16" s="14">
        <f>IF(Q16="Probabilidad",($J$15*T16),IF(Q16="Impacto"," "))</f>
        <v>0.18000000000000002</v>
      </c>
      <c r="Y16" s="14" t="str">
        <f>IF(Z16&lt;=20%,'[39]Tabla probabilidad'!$B$5,IF(Z16&lt;=40%,'[39]Tabla probabilidad'!$B$6,IF(Z16&lt;=60%,'[39]Tabla probabilidad'!$B$7,IF(Z16&lt;=80%,'[39]Tabla probabilidad'!$B$8,IF(Z16&lt;=100%,'[39]Tabla probabilidad'!$B$9)))))</f>
        <v>Baja</v>
      </c>
      <c r="Z16" s="14">
        <f>IF(R16="Preventivo",(J15-(J15*T16)),IF(R16="Detectivo",(J15-(J15*T16)),IF(R16="Correctivo",(J15))))</f>
        <v>0.22</v>
      </c>
      <c r="AA16" s="192"/>
      <c r="AB16" s="192"/>
      <c r="AC16" s="14" t="str">
        <f t="shared" si="1"/>
        <v>Mayor</v>
      </c>
      <c r="AD16" s="14">
        <f t="shared" ref="AD16:AD19" si="3">IF(Q16="Probabilidad",(($M$15-0)),IF(Q16="Impacto",($M$15-($M$15*T16))))</f>
        <v>0.8</v>
      </c>
      <c r="AE16" s="192"/>
      <c r="AF16" s="192"/>
      <c r="AG16" s="201"/>
      <c r="AH16" s="201"/>
      <c r="AI16" s="201"/>
      <c r="AJ16" s="201"/>
      <c r="AK16" s="201"/>
      <c r="AL16" s="201"/>
      <c r="AM16" s="198"/>
      <c r="AN16" s="186"/>
    </row>
    <row r="17" spans="1:40" ht="115.5" hidden="1" customHeight="1">
      <c r="A17" s="186"/>
      <c r="B17" s="201"/>
      <c r="C17" s="186"/>
      <c r="D17" s="204"/>
      <c r="E17" s="201"/>
      <c r="F17" s="201"/>
      <c r="G17" s="186"/>
      <c r="H17" s="201"/>
      <c r="I17" s="194"/>
      <c r="J17" s="195"/>
      <c r="K17" s="186"/>
      <c r="L17" s="196"/>
      <c r="M17" s="196"/>
      <c r="N17" s="186"/>
      <c r="O17" s="12">
        <v>3</v>
      </c>
      <c r="P17" s="17" t="s">
        <v>394</v>
      </c>
      <c r="Q17" s="12" t="str">
        <f t="shared" si="0"/>
        <v>Probabilidad</v>
      </c>
      <c r="R17" s="12" t="s">
        <v>54</v>
      </c>
      <c r="S17" s="12" t="s">
        <v>55</v>
      </c>
      <c r="T17" s="14">
        <f>VLOOKUP(R17&amp;S17,[39]Hoja1!$Q$4:$R$9,2,0)</f>
        <v>0.45</v>
      </c>
      <c r="U17" s="12" t="s">
        <v>56</v>
      </c>
      <c r="V17" s="12" t="s">
        <v>57</v>
      </c>
      <c r="W17" s="12" t="s">
        <v>58</v>
      </c>
      <c r="X17" s="14">
        <f t="shared" ref="X17:X19" si="4">IF(Q17="Probabilidad",($J$15*T17),IF(Q17="Impacto"," "))</f>
        <v>0.18000000000000002</v>
      </c>
      <c r="Y17" s="14" t="str">
        <f>IF(Z17&lt;=20%,'[39]Tabla probabilidad'!$B$5,IF(Z17&lt;=40%,'[39]Tabla probabilidad'!$B$6,IF(Z17&lt;=60%,'[39]Tabla probabilidad'!$B$7,IF(Z17&lt;=80%,'[39]Tabla probabilidad'!$B$8,IF(Z17&lt;=100%,'[39]Tabla probabilidad'!$B$9)))))</f>
        <v>Baja</v>
      </c>
      <c r="Z17" s="14">
        <f>IF(R17="Preventivo",(J15-(J15*T17)),IF(R17="Detectivo",(J15-(J15*T17)),IF(R17="Correctivo",(J15))))</f>
        <v>0.22</v>
      </c>
      <c r="AA17" s="192"/>
      <c r="AB17" s="192"/>
      <c r="AC17" s="14" t="str">
        <f t="shared" si="1"/>
        <v>Mayor</v>
      </c>
      <c r="AD17" s="14">
        <f t="shared" si="3"/>
        <v>0.8</v>
      </c>
      <c r="AE17" s="192"/>
      <c r="AF17" s="192"/>
      <c r="AG17" s="201"/>
      <c r="AH17" s="201"/>
      <c r="AI17" s="201"/>
      <c r="AJ17" s="201"/>
      <c r="AK17" s="201"/>
      <c r="AL17" s="201"/>
      <c r="AM17" s="198"/>
      <c r="AN17" s="186"/>
    </row>
    <row r="18" spans="1:40" ht="60" hidden="1" customHeight="1">
      <c r="A18" s="186"/>
      <c r="B18" s="201"/>
      <c r="C18" s="186"/>
      <c r="D18" s="204"/>
      <c r="E18" s="201"/>
      <c r="F18" s="201"/>
      <c r="G18" s="186"/>
      <c r="H18" s="201"/>
      <c r="I18" s="194"/>
      <c r="J18" s="195"/>
      <c r="K18" s="186"/>
      <c r="L18" s="196"/>
      <c r="M18" s="196"/>
      <c r="N18" s="186"/>
      <c r="O18" s="12">
        <v>4</v>
      </c>
      <c r="P18" s="17"/>
      <c r="Q18" s="12"/>
      <c r="R18" s="12"/>
      <c r="S18" s="12"/>
      <c r="T18" s="14"/>
      <c r="U18" s="12"/>
      <c r="V18" s="12"/>
      <c r="W18" s="12"/>
      <c r="X18" s="14" t="b">
        <f t="shared" si="4"/>
        <v>0</v>
      </c>
      <c r="Y18" s="14" t="b">
        <f>IF(Z18&lt;=20%,'[39]Tabla probabilidad'!$B$5,IF(Z18&lt;=40%,'[39]Tabla probabilidad'!$B$6,IF(Z18&lt;=60%,'[39]Tabla probabilidad'!$B$7,IF(Z18&lt;=80%,'[39]Tabla probabilidad'!$B$8,IF(Z18&lt;=100%,'[39]Tabla probabilidad'!$B$9)))))</f>
        <v>0</v>
      </c>
      <c r="Z18" s="14" t="b">
        <f>IF(R18="Preventivo",(J15-(J15*T18)),IF(R18="Detectivo",(J15-(J15*T18)),IF(R18="Correctivo",(J15))))</f>
        <v>0</v>
      </c>
      <c r="AA18" s="192"/>
      <c r="AB18" s="192"/>
      <c r="AC18" s="14" t="b">
        <f t="shared" si="1"/>
        <v>0</v>
      </c>
      <c r="AD18" s="14" t="b">
        <f t="shared" si="3"/>
        <v>0</v>
      </c>
      <c r="AE18" s="192"/>
      <c r="AF18" s="192"/>
      <c r="AG18" s="201"/>
      <c r="AH18" s="201"/>
      <c r="AI18" s="201"/>
      <c r="AJ18" s="201"/>
      <c r="AK18" s="201"/>
      <c r="AL18" s="201"/>
      <c r="AM18" s="198"/>
      <c r="AN18" s="186"/>
    </row>
    <row r="19" spans="1:40" ht="40.5" hidden="1" customHeight="1">
      <c r="A19" s="186"/>
      <c r="B19" s="202"/>
      <c r="C19" s="186"/>
      <c r="D19" s="205"/>
      <c r="E19" s="202"/>
      <c r="F19" s="202"/>
      <c r="G19" s="186"/>
      <c r="H19" s="202"/>
      <c r="I19" s="194"/>
      <c r="J19" s="195"/>
      <c r="K19" s="186"/>
      <c r="L19" s="196"/>
      <c r="M19" s="196"/>
      <c r="N19" s="186"/>
      <c r="O19" s="12">
        <v>5</v>
      </c>
      <c r="P19" s="19"/>
      <c r="Q19" s="12"/>
      <c r="R19" s="12"/>
      <c r="S19" s="12"/>
      <c r="T19" s="14"/>
      <c r="U19" s="12"/>
      <c r="V19" s="12"/>
      <c r="W19" s="12"/>
      <c r="X19" s="14" t="b">
        <f t="shared" si="4"/>
        <v>0</v>
      </c>
      <c r="Y19" s="14" t="b">
        <f>IF(Z19&lt;=20%,'[39]Tabla probabilidad'!$B$5,IF(Z19&lt;=40%,'[39]Tabla probabilidad'!$B$6,IF(Z19&lt;=60%,'[39]Tabla probabilidad'!$B$7,IF(Z19&lt;=80%,'[39]Tabla probabilidad'!$B$8,IF(Z19&lt;=100%,'[39]Tabla probabilidad'!$B$9)))))</f>
        <v>0</v>
      </c>
      <c r="Z19" s="14" t="b">
        <f>IF(R19="Preventivo",(J15-(J15*T19)),IF(R19="Detectivo",(J15-(J15*T19)),IF(R19="Correctivo",(J15))))</f>
        <v>0</v>
      </c>
      <c r="AA19" s="193"/>
      <c r="AB19" s="193"/>
      <c r="AC19" s="14" t="b">
        <f t="shared" si="1"/>
        <v>0</v>
      </c>
      <c r="AD19" s="14" t="b">
        <f t="shared" si="3"/>
        <v>0</v>
      </c>
      <c r="AE19" s="193"/>
      <c r="AF19" s="193"/>
      <c r="AG19" s="202"/>
      <c r="AH19" s="202"/>
      <c r="AI19" s="202"/>
      <c r="AJ19" s="202"/>
      <c r="AK19" s="202"/>
      <c r="AL19" s="202"/>
      <c r="AM19" s="199"/>
      <c r="AN19" s="186"/>
    </row>
    <row r="20" spans="1:40" ht="66.75" hidden="1" customHeight="1">
      <c r="A20" s="186">
        <v>3</v>
      </c>
      <c r="B20" s="187"/>
      <c r="C20" s="186" t="s">
        <v>147</v>
      </c>
      <c r="D20" s="203" t="s">
        <v>148</v>
      </c>
      <c r="E20" s="186" t="s">
        <v>149</v>
      </c>
      <c r="F20" s="186" t="s">
        <v>150</v>
      </c>
      <c r="G20" s="186" t="s">
        <v>71</v>
      </c>
      <c r="H20" s="186">
        <v>12</v>
      </c>
      <c r="I20" s="194" t="str">
        <f>IF(H20&lt;=2,'[39]Tabla probabilidad'!$B$5,IF(H20&lt;=24,'[39]Tabla probabilidad'!$B$6,IF(H20&lt;=500,'[39]Tabla probabilidad'!$B$7,IF(H20&lt;=5000,'[39]Tabla probabilidad'!$B$8,IF(H20&gt;5000,'[39]Tabla probabilidad'!$B$9)))))</f>
        <v>Baja</v>
      </c>
      <c r="J20" s="195">
        <f>IF(H20&lt;=2,'[39]Tabla probabilidad'!$D$5,IF(H20&lt;=24,'[39]Tabla probabilidad'!$D$6,IF(H20&lt;=500,'[39]Tabla probabilidad'!$D$7,IF(H20&lt;=5000,'[39]Tabla probabilidad'!$D$8,IF(H20&gt;5000,'[39]Tabla probabilidad'!$D$9)))))</f>
        <v>0.4</v>
      </c>
      <c r="K20" s="186" t="s">
        <v>151</v>
      </c>
      <c r="L20" s="1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1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186" t="str">
        <f>VLOOKUP((I20&amp;L20),[39]Hoja1!$B$4:$C$28,2,0)</f>
        <v>Moderado</v>
      </c>
      <c r="O20" s="12">
        <v>1</v>
      </c>
      <c r="P20" s="13" t="s">
        <v>152</v>
      </c>
      <c r="Q20" s="12" t="str">
        <f t="shared" si="0"/>
        <v>Probabilidad</v>
      </c>
      <c r="R20" s="12" t="s">
        <v>54</v>
      </c>
      <c r="S20" s="12" t="s">
        <v>55</v>
      </c>
      <c r="T20" s="14">
        <f>VLOOKUP(R20&amp;S20,[39]Hoja1!$Q$4:$R$9,2,0)</f>
        <v>0.45</v>
      </c>
      <c r="U20" s="12" t="s">
        <v>56</v>
      </c>
      <c r="V20" s="12" t="s">
        <v>57</v>
      </c>
      <c r="W20" s="12" t="s">
        <v>58</v>
      </c>
      <c r="X20" s="14">
        <f>IF(Q20="Probabilidad",($J$20*T20),IF(Q20="Impacto"," "))</f>
        <v>0.18000000000000002</v>
      </c>
      <c r="Y20" s="14" t="str">
        <f>IF(Z20&lt;=20%,'[39]Tabla probabilidad'!$B$5,IF(Z20&lt;=40%,'[39]Tabla probabilidad'!$B$6,IF(Z20&lt;=60%,'[39]Tabla probabilidad'!$B$7,IF(Z20&lt;=80%,'[39]Tabla probabilidad'!$B$8,IF(Z20&lt;=100%,'[39]Tabla probabilidad'!$B$9)))))</f>
        <v>Baja</v>
      </c>
      <c r="Z20" s="14">
        <f>IF(R20="Preventivo",(J20-(J20*T20)),IF(R20="Detectivo",(J20-(J20*T20)),IF(R20="Correctivo",(J20))))</f>
        <v>0.22</v>
      </c>
      <c r="AA20" s="191" t="str">
        <f>IF(AB20&lt;=20%,'[39]Tabla probabilidad'!$B$5,IF(AB20&lt;=40%,'[39]Tabla probabilidad'!$B$6,IF(AB20&lt;=60%,'[39]Tabla probabilidad'!$B$7,IF(AB20&lt;=80%,'[39]Tabla probabilidad'!$B$8,IF(AB20&lt;=100%,'[39]Tabla probabilidad'!$B$9)))))</f>
        <v>Baja</v>
      </c>
      <c r="AB20" s="191">
        <f>AVERAGE(Z20:Z24)</f>
        <v>0.22</v>
      </c>
      <c r="AC20" s="14" t="str">
        <f t="shared" si="1"/>
        <v>Menor</v>
      </c>
      <c r="AD20" s="14">
        <f>IF(Q20="Probabilidad",(($M$20-0)),IF(Q20="Impacto",($M$20-($M$20*T20))))</f>
        <v>0.4</v>
      </c>
      <c r="AE20" s="191" t="str">
        <f>IF(AF20&lt;=20%,"Leve",IF(AF20&lt;=40%,"Menor",IF(AF20&lt;=60%,"Moderado",IF(AF20&lt;=80%,"Mayor",IF(AF20&lt;=100%,"Catastrófico")))))</f>
        <v>Menor</v>
      </c>
      <c r="AF20" s="191">
        <f>AVERAGE(AD20:AD24)</f>
        <v>0.4</v>
      </c>
      <c r="AG20" s="200" t="str">
        <f>VLOOKUP(AA20&amp;AE20,[39]Hoja1!$B$4:$C$28,2,0)</f>
        <v>Moderado</v>
      </c>
      <c r="AH20" s="200" t="s">
        <v>84</v>
      </c>
      <c r="AI20" s="200" t="s">
        <v>153</v>
      </c>
      <c r="AJ20" s="200" t="s">
        <v>61</v>
      </c>
      <c r="AK20" s="206">
        <v>44561</v>
      </c>
      <c r="AL20" s="206">
        <v>44561</v>
      </c>
      <c r="AM20" s="197" t="s">
        <v>74</v>
      </c>
      <c r="AN20" s="186" t="s">
        <v>63</v>
      </c>
    </row>
    <row r="21" spans="1:40" ht="69.75" hidden="1" customHeight="1">
      <c r="A21" s="186"/>
      <c r="B21" s="188"/>
      <c r="C21" s="186"/>
      <c r="D21" s="204"/>
      <c r="E21" s="186"/>
      <c r="F21" s="186"/>
      <c r="G21" s="186"/>
      <c r="H21" s="186"/>
      <c r="I21" s="194"/>
      <c r="J21" s="195"/>
      <c r="K21" s="186"/>
      <c r="L21" s="196"/>
      <c r="M21" s="196"/>
      <c r="N21" s="186"/>
      <c r="O21" s="12">
        <v>2</v>
      </c>
      <c r="P21" s="17" t="s">
        <v>154</v>
      </c>
      <c r="Q21" s="12" t="str">
        <f t="shared" si="0"/>
        <v>Probabilidad</v>
      </c>
      <c r="R21" s="12" t="s">
        <v>54</v>
      </c>
      <c r="S21" s="12" t="s">
        <v>55</v>
      </c>
      <c r="T21" s="14">
        <f>VLOOKUP(R21&amp;S21,[39]Hoja1!$Q$4:$R$9,2,0)</f>
        <v>0.45</v>
      </c>
      <c r="U21" s="12" t="s">
        <v>56</v>
      </c>
      <c r="V21" s="12" t="s">
        <v>57</v>
      </c>
      <c r="W21" s="12" t="s">
        <v>58</v>
      </c>
      <c r="X21" s="14">
        <f t="shared" ref="X21:X24" si="5">IF(Q21="Probabilidad",($J$20*T21),IF(Q21="Impacto"," "))</f>
        <v>0.18000000000000002</v>
      </c>
      <c r="Y21" s="14" t="str">
        <f>IF(Z21&lt;=20%,'[39]Tabla probabilidad'!$B$5,IF(Z21&lt;=40%,'[39]Tabla probabilidad'!$B$6,IF(Z21&lt;=60%,'[39]Tabla probabilidad'!$B$7,IF(Z21&lt;=80%,'[39]Tabla probabilidad'!$B$8,IF(Z21&lt;=100%,'[39]Tabla probabilidad'!$B$9)))))</f>
        <v>Baja</v>
      </c>
      <c r="Z21" s="14">
        <f>IF(R21="Preventivo",(J20-(J20*T21)),IF(R21="Detectivo",(J20-(J20*T21)),IF(R21="Correctivo",(J20))))</f>
        <v>0.22</v>
      </c>
      <c r="AA21" s="192"/>
      <c r="AB21" s="192"/>
      <c r="AC21" s="14" t="str">
        <f t="shared" si="1"/>
        <v>Menor</v>
      </c>
      <c r="AD21" s="14">
        <f t="shared" ref="AD21:AD24" si="6">IF(Q21="Probabilidad",(($M$20-0)),IF(Q21="Impacto",($M$20-($M$20*T21))))</f>
        <v>0.4</v>
      </c>
      <c r="AE21" s="192"/>
      <c r="AF21" s="192"/>
      <c r="AG21" s="201"/>
      <c r="AH21" s="201"/>
      <c r="AI21" s="201"/>
      <c r="AJ21" s="201"/>
      <c r="AK21" s="201"/>
      <c r="AL21" s="201"/>
      <c r="AM21" s="198"/>
      <c r="AN21" s="186"/>
    </row>
    <row r="22" spans="1:40" ht="69" hidden="1" customHeight="1">
      <c r="A22" s="186"/>
      <c r="B22" s="188"/>
      <c r="C22" s="186"/>
      <c r="D22" s="204"/>
      <c r="E22" s="186"/>
      <c r="F22" s="186"/>
      <c r="G22" s="186"/>
      <c r="H22" s="186"/>
      <c r="I22" s="194"/>
      <c r="J22" s="195"/>
      <c r="K22" s="186"/>
      <c r="L22" s="196"/>
      <c r="M22" s="196"/>
      <c r="N22" s="186"/>
      <c r="O22" s="12">
        <v>3</v>
      </c>
      <c r="P22" s="17"/>
      <c r="Q22" s="12"/>
      <c r="R22" s="12"/>
      <c r="S22" s="12"/>
      <c r="T22" s="14"/>
      <c r="U22" s="12"/>
      <c r="V22" s="12"/>
      <c r="W22" s="12"/>
      <c r="X22" s="14" t="b">
        <f t="shared" si="5"/>
        <v>0</v>
      </c>
      <c r="Y22" s="14" t="b">
        <f>IF(Z22&lt;=20%,'[39]Tabla probabilidad'!$B$5,IF(Z22&lt;=40%,'[39]Tabla probabilidad'!$B$6,IF(Z22&lt;=60%,'[39]Tabla probabilidad'!$B$7,IF(Z22&lt;=80%,'[39]Tabla probabilidad'!$B$8,IF(Z22&lt;=100%,'[39]Tabla probabilidad'!$B$9)))))</f>
        <v>0</v>
      </c>
      <c r="Z22" s="14" t="b">
        <f>IF(R22="Preventivo",(J20-(J20*T22)),IF(R22="Detectivo",(J20-(J20*T22)),IF(R22="Correctivo",(J20))))</f>
        <v>0</v>
      </c>
      <c r="AA22" s="192"/>
      <c r="AB22" s="192"/>
      <c r="AC22" s="14" t="b">
        <f t="shared" si="1"/>
        <v>0</v>
      </c>
      <c r="AD22" s="14" t="b">
        <f t="shared" si="6"/>
        <v>0</v>
      </c>
      <c r="AE22" s="192"/>
      <c r="AF22" s="192"/>
      <c r="AG22" s="201"/>
      <c r="AH22" s="201"/>
      <c r="AI22" s="201"/>
      <c r="AJ22" s="201"/>
      <c r="AK22" s="201"/>
      <c r="AL22" s="201"/>
      <c r="AM22" s="198"/>
      <c r="AN22" s="186"/>
    </row>
    <row r="23" spans="1:40" ht="75.75" hidden="1" customHeight="1">
      <c r="A23" s="186"/>
      <c r="B23" s="188"/>
      <c r="C23" s="186"/>
      <c r="D23" s="204"/>
      <c r="E23" s="186"/>
      <c r="F23" s="186"/>
      <c r="G23" s="186"/>
      <c r="H23" s="186"/>
      <c r="I23" s="194"/>
      <c r="J23" s="195"/>
      <c r="K23" s="186"/>
      <c r="L23" s="196"/>
      <c r="M23" s="196"/>
      <c r="N23" s="186"/>
      <c r="O23" s="12">
        <v>4</v>
      </c>
      <c r="P23" s="17"/>
      <c r="Q23" s="12"/>
      <c r="R23" s="12"/>
      <c r="S23" s="12"/>
      <c r="T23" s="14"/>
      <c r="U23" s="12"/>
      <c r="V23" s="12"/>
      <c r="W23" s="12"/>
      <c r="X23" s="14" t="b">
        <f t="shared" si="5"/>
        <v>0</v>
      </c>
      <c r="Y23" s="14" t="b">
        <f>IF(Z23&lt;=20%,'[39]Tabla probabilidad'!$B$5,IF(Z23&lt;=40%,'[39]Tabla probabilidad'!$B$6,IF(Z23&lt;=60%,'[39]Tabla probabilidad'!$B$7,IF(Z23&lt;=80%,'[39]Tabla probabilidad'!$B$8,IF(Z23&lt;=100%,'[39]Tabla probabilidad'!$B$9)))))</f>
        <v>0</v>
      </c>
      <c r="Z23" s="14" t="b">
        <f>IF(R23="Preventivo",(J20-(J20*T23)),IF(R23="Detectivo",(J20-(J20*T23)),IF(R23="Correctivo",(J20))))</f>
        <v>0</v>
      </c>
      <c r="AA23" s="192"/>
      <c r="AB23" s="192"/>
      <c r="AC23" s="14" t="b">
        <f t="shared" si="1"/>
        <v>0</v>
      </c>
      <c r="AD23" s="14" t="b">
        <f t="shared" si="6"/>
        <v>0</v>
      </c>
      <c r="AE23" s="192"/>
      <c r="AF23" s="192"/>
      <c r="AG23" s="201"/>
      <c r="AH23" s="201"/>
      <c r="AI23" s="201"/>
      <c r="AJ23" s="201"/>
      <c r="AK23" s="201"/>
      <c r="AL23" s="201"/>
      <c r="AM23" s="198"/>
      <c r="AN23" s="186"/>
    </row>
    <row r="24" spans="1:40" ht="64.5" hidden="1" customHeight="1" thickBot="1">
      <c r="A24" s="186"/>
      <c r="B24" s="189"/>
      <c r="C24" s="186"/>
      <c r="D24" s="205"/>
      <c r="E24" s="186"/>
      <c r="F24" s="186"/>
      <c r="G24" s="186"/>
      <c r="H24" s="186"/>
      <c r="I24" s="194"/>
      <c r="J24" s="195"/>
      <c r="K24" s="186"/>
      <c r="L24" s="196"/>
      <c r="M24" s="196"/>
      <c r="N24" s="186"/>
      <c r="O24" s="12">
        <v>5</v>
      </c>
      <c r="P24" s="20"/>
      <c r="Q24" s="12"/>
      <c r="R24" s="12"/>
      <c r="S24" s="12"/>
      <c r="T24" s="14"/>
      <c r="U24" s="12"/>
      <c r="V24" s="12"/>
      <c r="W24" s="12"/>
      <c r="X24" s="14" t="b">
        <f t="shared" si="5"/>
        <v>0</v>
      </c>
      <c r="Y24" s="14" t="b">
        <f>IF(Z24&lt;=20%,'[39]Tabla probabilidad'!$B$5,IF(Z24&lt;=40%,'[39]Tabla probabilidad'!$B$6,IF(Z24&lt;=60%,'[39]Tabla probabilidad'!$B$7,IF(Z24&lt;=80%,'[39]Tabla probabilidad'!$B$8,IF(Z24&lt;=100%,'[39]Tabla probabilidad'!$B$9)))))</f>
        <v>0</v>
      </c>
      <c r="Z24" s="14" t="b">
        <f>IF(R24="Preventivo",(J20-(J20*T24)),IF(R24="Detectivo",(J20-(J20*T24)),IF(R24="Correctivo",(J20))))</f>
        <v>0</v>
      </c>
      <c r="AA24" s="193"/>
      <c r="AB24" s="193"/>
      <c r="AC24" s="14" t="b">
        <f t="shared" si="1"/>
        <v>0</v>
      </c>
      <c r="AD24" s="14" t="b">
        <f t="shared" si="6"/>
        <v>0</v>
      </c>
      <c r="AE24" s="193"/>
      <c r="AF24" s="193"/>
      <c r="AG24" s="202"/>
      <c r="AH24" s="202"/>
      <c r="AI24" s="202"/>
      <c r="AJ24" s="202"/>
      <c r="AK24" s="202"/>
      <c r="AL24" s="202"/>
      <c r="AM24" s="199"/>
      <c r="AN24" s="186"/>
    </row>
    <row r="25" spans="1:40" ht="57" customHeight="1">
      <c r="A25" s="186">
        <v>2</v>
      </c>
      <c r="B25" s="200" t="s">
        <v>89</v>
      </c>
      <c r="C25" s="186" t="s">
        <v>90</v>
      </c>
      <c r="D25" s="203" t="s">
        <v>91</v>
      </c>
      <c r="E25" s="186" t="s">
        <v>92</v>
      </c>
      <c r="F25" s="186" t="s">
        <v>93</v>
      </c>
      <c r="G25" s="186" t="s">
        <v>94</v>
      </c>
      <c r="H25" s="186">
        <v>6</v>
      </c>
      <c r="I25" s="194" t="str">
        <f>IF(H25&lt;=2,'[39]Tabla probabilidad'!$B$5,IF(H25&lt;=24,'[39]Tabla probabilidad'!$B$6,IF(H25&lt;=500,'[39]Tabla probabilidad'!$B$7,IF(H25&lt;=5000,'[39]Tabla probabilidad'!$B$8,IF(H25&gt;5000,'[39]Tabla probabilidad'!$B$9)))))</f>
        <v>Baja</v>
      </c>
      <c r="J25" s="195">
        <f>IF(H25&lt;=2,'[39]Tabla probabilidad'!$D$5,IF(H25&lt;=24,'[39]Tabla probabilidad'!$D$6,IF(H25&lt;=500,'[39]Tabla probabilidad'!$D$7,IF(H25&lt;=5000,'[39]Tabla probabilidad'!$D$8,IF(H25&gt;5000,'[39]Tabla probabilidad'!$D$9)))))</f>
        <v>0.4</v>
      </c>
      <c r="K25" s="186" t="s">
        <v>190</v>
      </c>
      <c r="L25" s="18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Catastrófico</v>
      </c>
      <c r="M25" s="18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100%</v>
      </c>
      <c r="N25" s="186" t="str">
        <f>VLOOKUP((I25&amp;L25),[39]Hoja1!$B$4:$C$28,2,0)</f>
        <v>Extremo</v>
      </c>
      <c r="O25" s="12">
        <v>1</v>
      </c>
      <c r="P25" s="17" t="s">
        <v>96</v>
      </c>
      <c r="Q25" s="12" t="str">
        <f t="shared" si="0"/>
        <v>Probabilidad</v>
      </c>
      <c r="R25" s="12" t="s">
        <v>54</v>
      </c>
      <c r="S25" s="12" t="s">
        <v>55</v>
      </c>
      <c r="T25" s="14">
        <f>VLOOKUP(R25&amp;S25,[39]Hoja1!$Q$4:$R$9,2,0)</f>
        <v>0.45</v>
      </c>
      <c r="U25" s="12" t="s">
        <v>56</v>
      </c>
      <c r="V25" s="12" t="s">
        <v>57</v>
      </c>
      <c r="W25" s="12" t="s">
        <v>58</v>
      </c>
      <c r="X25" s="14">
        <f>IF(Q25="Probabilidad",($J$25*T25),IF(Q25="Impacto"," "))</f>
        <v>0.18000000000000002</v>
      </c>
      <c r="Y25" s="14" t="str">
        <f>IF(Z25&lt;=20%,'[39]Tabla probabilidad'!$B$5,IF(Z25&lt;=40%,'[39]Tabla probabilidad'!$B$6,IF(Z25&lt;=60%,'[39]Tabla probabilidad'!$B$7,IF(Z25&lt;=80%,'[39]Tabla probabilidad'!$B$8,IF(Z25&lt;=100%,'[39]Tabla probabilidad'!$B$9)))))</f>
        <v>Baja</v>
      </c>
      <c r="Z25" s="14">
        <f>IF(R25="Preventivo",(J25-(J25*T25)),IF(R25="Detectivo",(J25-(J25*T25)),IF(R25="Correctivo",(J25))))</f>
        <v>0.22</v>
      </c>
      <c r="AA25" s="191" t="str">
        <f>IF(AB25&lt;=20%,'[39]Tabla probabilidad'!$B$5,IF(AB25&lt;=40%,'[39]Tabla probabilidad'!$B$6,IF(AB25&lt;=60%,'[39]Tabla probabilidad'!$B$7,IF(AB25&lt;=80%,'[39]Tabla probabilidad'!$B$8,IF(AB25&lt;=100%,'[39]Tabla probabilidad'!$B$9)))))</f>
        <v>Baja</v>
      </c>
      <c r="AB25" s="191">
        <f>AVERAGE(Z25:Z29)</f>
        <v>0.23600000000000004</v>
      </c>
      <c r="AC25" s="14" t="str">
        <f t="shared" si="1"/>
        <v>Catastrófico</v>
      </c>
      <c r="AD25" s="14">
        <f>IF(Q25="Probabilidad",(($M$25-0)),IF(Q25="Impacto",($M$25-($M$25*T25))))</f>
        <v>1</v>
      </c>
      <c r="AE25" s="191" t="str">
        <f>IF(AF25&lt;=20%,"Leve",IF(AF25&lt;=40%,"Menor",IF(AF25&lt;=60%,"Moderado",IF(AF25&lt;=80%,"Mayor",IF(AF25&lt;=100%,"Catastrófico")))))</f>
        <v>Catastrófico</v>
      </c>
      <c r="AF25" s="191">
        <f>AVERAGE(AD25:AD29)</f>
        <v>1</v>
      </c>
      <c r="AG25" s="200" t="str">
        <f>VLOOKUP(AA25&amp;AE25,[39]Hoja1!$B$4:$C$28,2,0)</f>
        <v>Extremo</v>
      </c>
      <c r="AH25" s="200" t="s">
        <v>59</v>
      </c>
      <c r="AI25" s="200" t="s">
        <v>97</v>
      </c>
      <c r="AJ25" s="200" t="s">
        <v>61</v>
      </c>
      <c r="AK25" s="206">
        <v>44926</v>
      </c>
      <c r="AL25" s="206">
        <v>44926</v>
      </c>
      <c r="AM25" s="197" t="s">
        <v>74</v>
      </c>
      <c r="AN25" s="186" t="s">
        <v>63</v>
      </c>
    </row>
    <row r="26" spans="1:40" ht="42.75" customHeight="1">
      <c r="A26" s="186"/>
      <c r="B26" s="201"/>
      <c r="C26" s="186"/>
      <c r="D26" s="204"/>
      <c r="E26" s="186"/>
      <c r="F26" s="186"/>
      <c r="G26" s="186"/>
      <c r="H26" s="186"/>
      <c r="I26" s="194"/>
      <c r="J26" s="195"/>
      <c r="K26" s="186"/>
      <c r="L26" s="196"/>
      <c r="M26" s="196"/>
      <c r="N26" s="186"/>
      <c r="O26" s="12">
        <v>2</v>
      </c>
      <c r="P26" s="17" t="s">
        <v>98</v>
      </c>
      <c r="Q26" s="12" t="str">
        <f t="shared" si="0"/>
        <v>Probabilidad</v>
      </c>
      <c r="R26" s="12" t="s">
        <v>54</v>
      </c>
      <c r="S26" s="12" t="s">
        <v>55</v>
      </c>
      <c r="T26" s="14">
        <f>VLOOKUP(R26&amp;S26,[39]Hoja1!$Q$4:$R$9,2,0)</f>
        <v>0.45</v>
      </c>
      <c r="U26" s="12" t="s">
        <v>56</v>
      </c>
      <c r="V26" s="12" t="s">
        <v>57</v>
      </c>
      <c r="W26" s="12" t="s">
        <v>58</v>
      </c>
      <c r="X26" s="14">
        <f t="shared" ref="X26:X29" si="7">IF(Q26="Probabilidad",($J$25*T26),IF(Q26="Impacto"," "))</f>
        <v>0.18000000000000002</v>
      </c>
      <c r="Y26" s="14" t="str">
        <f>IF(Z26&lt;=20%,'[39]Tabla probabilidad'!$B$5,IF(Z26&lt;=40%,'[39]Tabla probabilidad'!$B$6,IF(Z26&lt;=60%,'[39]Tabla probabilidad'!$B$7,IF(Z26&lt;=80%,'[39]Tabla probabilidad'!$B$8,IF(Z26&lt;=100%,'[39]Tabla probabilidad'!$B$9)))))</f>
        <v>Baja</v>
      </c>
      <c r="Z26" s="14">
        <f>IF(R26="Preventivo",(J25-(J25*T26)),IF(R26="Detectivo",(J25-(J25*T26)),IF(R26="Correctivo",(J25))))</f>
        <v>0.22</v>
      </c>
      <c r="AA26" s="192"/>
      <c r="AB26" s="192"/>
      <c r="AC26" s="14" t="str">
        <f t="shared" si="1"/>
        <v>Catastrófico</v>
      </c>
      <c r="AD26" s="14">
        <f t="shared" ref="AD26:AD29" si="8">IF(Q26="Probabilidad",(($M$25-0)),IF(Q26="Impacto",($M$25-($M$25*T26))))</f>
        <v>1</v>
      </c>
      <c r="AE26" s="192"/>
      <c r="AF26" s="192"/>
      <c r="AG26" s="201"/>
      <c r="AH26" s="201"/>
      <c r="AI26" s="201"/>
      <c r="AJ26" s="201"/>
      <c r="AK26" s="201"/>
      <c r="AL26" s="201"/>
      <c r="AM26" s="198"/>
      <c r="AN26" s="186"/>
    </row>
    <row r="27" spans="1:40" ht="75.75" customHeight="1">
      <c r="A27" s="186"/>
      <c r="B27" s="201"/>
      <c r="C27" s="186"/>
      <c r="D27" s="204"/>
      <c r="E27" s="186"/>
      <c r="F27" s="186"/>
      <c r="G27" s="186"/>
      <c r="H27" s="186"/>
      <c r="I27" s="194"/>
      <c r="J27" s="195"/>
      <c r="K27" s="186"/>
      <c r="L27" s="196"/>
      <c r="M27" s="196"/>
      <c r="N27" s="186"/>
      <c r="O27" s="12">
        <v>3</v>
      </c>
      <c r="P27" s="17" t="s">
        <v>99</v>
      </c>
      <c r="Q27" s="12" t="str">
        <f t="shared" si="0"/>
        <v>Probabilidad</v>
      </c>
      <c r="R27" s="12" t="s">
        <v>54</v>
      </c>
      <c r="S27" s="12" t="s">
        <v>55</v>
      </c>
      <c r="T27" s="14">
        <f>VLOOKUP(R27&amp;S27,[39]Hoja1!$Q$4:$R$9,2,0)</f>
        <v>0.45</v>
      </c>
      <c r="U27" s="12" t="s">
        <v>56</v>
      </c>
      <c r="V27" s="12" t="s">
        <v>57</v>
      </c>
      <c r="W27" s="12" t="s">
        <v>58</v>
      </c>
      <c r="X27" s="14">
        <f t="shared" si="7"/>
        <v>0.18000000000000002</v>
      </c>
      <c r="Y27" s="14" t="str">
        <f>IF(Z27&lt;=20%,'[39]Tabla probabilidad'!$B$5,IF(Z27&lt;=40%,'[39]Tabla probabilidad'!$B$6,IF(Z27&lt;=60%,'[39]Tabla probabilidad'!$B$7,IF(Z27&lt;=80%,'[39]Tabla probabilidad'!$B$8,IF(Z27&lt;=100%,'[39]Tabla probabilidad'!$B$9)))))</f>
        <v>Baja</v>
      </c>
      <c r="Z27" s="14">
        <f>IF(R27="Preventivo",(J25-(J25*T27)),IF(R27="Detectivo",(J25-(J25*T27)),IF(R27="Correctivo",(J25))))</f>
        <v>0.22</v>
      </c>
      <c r="AA27" s="192"/>
      <c r="AB27" s="192"/>
      <c r="AC27" s="14" t="str">
        <f t="shared" si="1"/>
        <v>Catastrófico</v>
      </c>
      <c r="AD27" s="14">
        <f t="shared" si="8"/>
        <v>1</v>
      </c>
      <c r="AE27" s="192"/>
      <c r="AF27" s="192"/>
      <c r="AG27" s="201"/>
      <c r="AH27" s="201"/>
      <c r="AI27" s="201"/>
      <c r="AJ27" s="201"/>
      <c r="AK27" s="201"/>
      <c r="AL27" s="201"/>
      <c r="AM27" s="198"/>
      <c r="AN27" s="186"/>
    </row>
    <row r="28" spans="1:40" ht="72" customHeight="1" thickBot="1">
      <c r="A28" s="186"/>
      <c r="B28" s="201"/>
      <c r="C28" s="186"/>
      <c r="D28" s="204"/>
      <c r="E28" s="186"/>
      <c r="F28" s="186"/>
      <c r="G28" s="186"/>
      <c r="H28" s="186"/>
      <c r="I28" s="194"/>
      <c r="J28" s="195"/>
      <c r="K28" s="186"/>
      <c r="L28" s="196"/>
      <c r="M28" s="196"/>
      <c r="N28" s="186"/>
      <c r="O28" s="12">
        <v>4</v>
      </c>
      <c r="P28" s="21"/>
      <c r="Q28" s="12" t="str">
        <f t="shared" si="0"/>
        <v>Probabilidad</v>
      </c>
      <c r="R28" s="12" t="s">
        <v>100</v>
      </c>
      <c r="S28" s="12" t="s">
        <v>55</v>
      </c>
      <c r="T28" s="14">
        <f>VLOOKUP(R28&amp;S28,[39]Hoja1!$Q$4:$R$9,2,0)</f>
        <v>0.35</v>
      </c>
      <c r="U28" s="12" t="s">
        <v>56</v>
      </c>
      <c r="V28" s="12" t="s">
        <v>57</v>
      </c>
      <c r="W28" s="12" t="s">
        <v>58</v>
      </c>
      <c r="X28" s="14">
        <f t="shared" si="7"/>
        <v>0.13999999999999999</v>
      </c>
      <c r="Y28" s="14" t="str">
        <f>IF(Z28&lt;=20%,'[39]Tabla probabilidad'!$B$5,IF(Z28&lt;=40%,'[39]Tabla probabilidad'!$B$6,IF(Z28&lt;=60%,'[39]Tabla probabilidad'!$B$7,IF(Z28&lt;=80%,'[39]Tabla probabilidad'!$B$8,IF(Z28&lt;=100%,'[39]Tabla probabilidad'!$B$9)))))</f>
        <v>Baja</v>
      </c>
      <c r="Z28" s="14">
        <f>IF(R28="Preventivo",(J25-(J25*T28)),IF(R28="Detectivo",(J25-(J25*T28)),IF(R28="Correctivo",(J25))))</f>
        <v>0.26</v>
      </c>
      <c r="AA28" s="192"/>
      <c r="AB28" s="192"/>
      <c r="AC28" s="14" t="str">
        <f t="shared" si="1"/>
        <v>Catastrófico</v>
      </c>
      <c r="AD28" s="14">
        <f t="shared" si="8"/>
        <v>1</v>
      </c>
      <c r="AE28" s="192"/>
      <c r="AF28" s="192"/>
      <c r="AG28" s="201"/>
      <c r="AH28" s="201"/>
      <c r="AI28" s="201"/>
      <c r="AJ28" s="201"/>
      <c r="AK28" s="201"/>
      <c r="AL28" s="201"/>
      <c r="AM28" s="198"/>
      <c r="AN28" s="186"/>
    </row>
    <row r="29" spans="1:40" ht="74.25" customHeight="1" thickBot="1">
      <c r="A29" s="186"/>
      <c r="B29" s="202"/>
      <c r="C29" s="186"/>
      <c r="D29" s="205"/>
      <c r="E29" s="186"/>
      <c r="F29" s="186"/>
      <c r="G29" s="186"/>
      <c r="H29" s="186"/>
      <c r="I29" s="194"/>
      <c r="J29" s="195"/>
      <c r="K29" s="186"/>
      <c r="L29" s="196"/>
      <c r="M29" s="196"/>
      <c r="N29" s="186"/>
      <c r="O29" s="12">
        <v>5</v>
      </c>
      <c r="P29" s="20"/>
      <c r="Q29" s="12" t="str">
        <f t="shared" si="0"/>
        <v>Probabilidad</v>
      </c>
      <c r="R29" s="12" t="s">
        <v>100</v>
      </c>
      <c r="S29" s="12" t="s">
        <v>55</v>
      </c>
      <c r="T29" s="14">
        <f>VLOOKUP(R29&amp;S29,[39]Hoja1!$Q$4:$R$9,2,0)</f>
        <v>0.35</v>
      </c>
      <c r="U29" s="12" t="s">
        <v>56</v>
      </c>
      <c r="V29" s="12" t="s">
        <v>57</v>
      </c>
      <c r="W29" s="12" t="s">
        <v>58</v>
      </c>
      <c r="X29" s="14">
        <f t="shared" si="7"/>
        <v>0.13999999999999999</v>
      </c>
      <c r="Y29" s="14" t="str">
        <f>IF(Z29&lt;=20%,'[39]Tabla probabilidad'!$B$5,IF(Z29&lt;=40%,'[39]Tabla probabilidad'!$B$6,IF(Z29&lt;=60%,'[39]Tabla probabilidad'!$B$7,IF(Z29&lt;=80%,'[39]Tabla probabilidad'!$B$8,IF(Z29&lt;=100%,'[39]Tabla probabilidad'!$B$9)))))</f>
        <v>Baja</v>
      </c>
      <c r="Z29" s="14">
        <f>IF(R29="Preventivo",(J25-(J25*T29)),IF(R29="Detectivo",(J25-(J25*T29)),IF(R29="Correctivo",(J25))))</f>
        <v>0.26</v>
      </c>
      <c r="AA29" s="193"/>
      <c r="AB29" s="193"/>
      <c r="AC29" s="14" t="str">
        <f t="shared" si="1"/>
        <v>Catastrófico</v>
      </c>
      <c r="AD29" s="14">
        <f t="shared" si="8"/>
        <v>1</v>
      </c>
      <c r="AE29" s="193"/>
      <c r="AF29" s="193"/>
      <c r="AG29" s="202"/>
      <c r="AH29" s="202"/>
      <c r="AI29" s="202"/>
      <c r="AJ29" s="202"/>
      <c r="AK29" s="202"/>
      <c r="AL29" s="202"/>
      <c r="AM29" s="199"/>
      <c r="AN29" s="186"/>
    </row>
    <row r="30" spans="1:40" ht="48" customHeight="1">
      <c r="A30" s="186">
        <v>3</v>
      </c>
      <c r="B30" s="200" t="s">
        <v>457</v>
      </c>
      <c r="C30" s="186" t="s">
        <v>101</v>
      </c>
      <c r="D30" s="203" t="s">
        <v>102</v>
      </c>
      <c r="E30" s="186" t="s">
        <v>103</v>
      </c>
      <c r="F30" s="186" t="s">
        <v>104</v>
      </c>
      <c r="G30" s="186" t="s">
        <v>105</v>
      </c>
      <c r="H30" s="186">
        <v>10000</v>
      </c>
      <c r="I30" s="194" t="str">
        <f>IF(H30&lt;=2,'[39]Tabla probabilidad'!$B$5,IF(H30&lt;=24,'[39]Tabla probabilidad'!$B$6,IF(H30&lt;=500,'[39]Tabla probabilidad'!$B$7,IF(H30&lt;=5000,'[39]Tabla probabilidad'!$B$8,IF(H30&gt;5000,'[39]Tabla probabilidad'!$B$9)))))</f>
        <v>Muy Alta</v>
      </c>
      <c r="J30" s="195">
        <f>IF(H30&lt;=2,'[39]Tabla probabilidad'!$D$5,IF(H30&lt;=24,'[39]Tabla probabilidad'!$D$6,IF(H30&lt;=500,'[39]Tabla probabilidad'!$D$7,IF(H30&lt;=5000,'[39]Tabla probabilidad'!$D$8,IF(H30&gt;5000,'[39]Tabla probabilidad'!$D$9)))))</f>
        <v>1</v>
      </c>
      <c r="K30" s="186" t="s">
        <v>106</v>
      </c>
      <c r="L30" s="18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18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186" t="str">
        <f>VLOOKUP((I30&amp;L30),[39]Hoja1!$B$4:$C$28,2,0)</f>
        <v xml:space="preserve">Alto </v>
      </c>
      <c r="O30" s="12">
        <v>1</v>
      </c>
      <c r="P30" s="17" t="s">
        <v>107</v>
      </c>
      <c r="Q30" s="12" t="str">
        <f t="shared" si="0"/>
        <v>Probabilidad</v>
      </c>
      <c r="R30" s="12" t="s">
        <v>54</v>
      </c>
      <c r="S30" s="12" t="s">
        <v>55</v>
      </c>
      <c r="T30" s="14">
        <f>VLOOKUP(R30&amp;S30,[39]Hoja1!$Q$4:$R$9,2,0)</f>
        <v>0.45</v>
      </c>
      <c r="U30" s="12" t="s">
        <v>56</v>
      </c>
      <c r="V30" s="12" t="s">
        <v>57</v>
      </c>
      <c r="W30" s="12" t="s">
        <v>58</v>
      </c>
      <c r="X30" s="14">
        <f>IF(Q30="Probabilidad",($J$30*T30),IF(Q30="Impacto"," "))</f>
        <v>0.45</v>
      </c>
      <c r="Y30" s="14" t="str">
        <f>IF(Z30&lt;=20%,'[39]Tabla probabilidad'!$B$5,IF(Z30&lt;=40%,'[39]Tabla probabilidad'!$B$6,IF(Z30&lt;=60%,'[39]Tabla probabilidad'!$B$7,IF(Z30&lt;=80%,'[39]Tabla probabilidad'!$B$8,IF(Z30&lt;=100%,'[39]Tabla probabilidad'!$B$9)))))</f>
        <v>Media</v>
      </c>
      <c r="Z30" s="14">
        <f>IF(R30="Preventivo",(J30-(J30*T30)),IF(R30="Detectivo",(J30-(J30*T30)),IF(R30="Correctivo",(J30))))</f>
        <v>0.55000000000000004</v>
      </c>
      <c r="AA30" s="191" t="str">
        <f>IF(AB30&lt;=20%,'[39]Tabla probabilidad'!$B$5,IF(AB30&lt;=40%,'[39]Tabla probabilidad'!$B$6,IF(AB30&lt;=60%,'[39]Tabla probabilidad'!$B$7,IF(AB30&lt;=80%,'[39]Tabla probabilidad'!$B$8,IF(AB30&lt;=100%,'[39]Tabla probabilidad'!$B$9)))))</f>
        <v>Media</v>
      </c>
      <c r="AB30" s="191">
        <f>AVERAGE(Z30:Z34)</f>
        <v>0.55000000000000004</v>
      </c>
      <c r="AC30" s="14" t="str">
        <f t="shared" si="1"/>
        <v>Moderado</v>
      </c>
      <c r="AD30" s="14">
        <f>IF(Q30="Probabilidad",(($M$30-0)),IF(Q30="Impacto",($M$30-($M$30*T30))))</f>
        <v>0.6</v>
      </c>
      <c r="AE30" s="191" t="str">
        <f>IF(AF30&lt;=20%,"Leve",IF(AF30&lt;=40%,"Menor",IF(AF30&lt;=60%,"Moderado",IF(AF30&lt;=80%,"Mayor",IF(AF30&lt;=100%,"Catastrófico")))))</f>
        <v>Moderado</v>
      </c>
      <c r="AF30" s="191">
        <f>AVERAGE(AD30:AD34)</f>
        <v>0.6</v>
      </c>
      <c r="AG30" s="200" t="str">
        <f>VLOOKUP(AA30&amp;AE30,[39]Hoja1!$B$4:$C$28,2,0)</f>
        <v>Moderado</v>
      </c>
      <c r="AH30" s="200" t="s">
        <v>84</v>
      </c>
      <c r="AI30" s="200" t="s">
        <v>108</v>
      </c>
      <c r="AJ30" s="200" t="s">
        <v>61</v>
      </c>
      <c r="AK30" s="206">
        <v>44926</v>
      </c>
      <c r="AL30" s="206">
        <v>44926</v>
      </c>
      <c r="AM30" s="197" t="s">
        <v>74</v>
      </c>
      <c r="AN30" s="186" t="s">
        <v>63</v>
      </c>
    </row>
    <row r="31" spans="1:40" ht="55.5" customHeight="1">
      <c r="A31" s="186"/>
      <c r="B31" s="201"/>
      <c r="C31" s="186"/>
      <c r="D31" s="204"/>
      <c r="E31" s="186"/>
      <c r="F31" s="186"/>
      <c r="G31" s="186"/>
      <c r="H31" s="186"/>
      <c r="I31" s="194"/>
      <c r="J31" s="195"/>
      <c r="K31" s="186"/>
      <c r="L31" s="196"/>
      <c r="M31" s="196"/>
      <c r="N31" s="186"/>
      <c r="O31" s="12">
        <v>2</v>
      </c>
      <c r="P31" s="17" t="s">
        <v>109</v>
      </c>
      <c r="Q31" s="12" t="str">
        <f t="shared" si="0"/>
        <v>Probabilidad</v>
      </c>
      <c r="R31" s="12" t="s">
        <v>54</v>
      </c>
      <c r="S31" s="12" t="s">
        <v>55</v>
      </c>
      <c r="T31" s="14">
        <f>VLOOKUP(R31&amp;S31,[39]Hoja1!$Q$4:$R$9,2,0)</f>
        <v>0.45</v>
      </c>
      <c r="U31" s="12" t="s">
        <v>56</v>
      </c>
      <c r="V31" s="12" t="s">
        <v>57</v>
      </c>
      <c r="W31" s="12" t="s">
        <v>58</v>
      </c>
      <c r="X31" s="14">
        <f t="shared" ref="X31:X34" si="9">IF(Q31="Probabilidad",($J$30*T31),IF(Q31="Impacto"," "))</f>
        <v>0.45</v>
      </c>
      <c r="Y31" s="14" t="str">
        <f>IF(Z31&lt;=20%,'[39]Tabla probabilidad'!$B$5,IF(Z31&lt;=40%,'[39]Tabla probabilidad'!$B$6,IF(Z31&lt;=60%,'[39]Tabla probabilidad'!$B$7,IF(Z31&lt;=80%,'[39]Tabla probabilidad'!$B$8,IF(Z31&lt;=100%,'[39]Tabla probabilidad'!$B$9)))))</f>
        <v>Media</v>
      </c>
      <c r="Z31" s="14">
        <f>IF(R31="Preventivo",(J30-(J30*T31)),IF(R31="Detectivo",(J30-(J30*T31)),IF(R31="Correctivo",(J30))))</f>
        <v>0.55000000000000004</v>
      </c>
      <c r="AA31" s="192"/>
      <c r="AB31" s="192"/>
      <c r="AC31" s="14" t="str">
        <f t="shared" si="1"/>
        <v>Moderado</v>
      </c>
      <c r="AD31" s="14">
        <f t="shared" ref="AD31:AD34" si="10">IF(Q31="Probabilidad",(($M$30-0)),IF(Q31="Impacto",($M$30-($M$30*T31))))</f>
        <v>0.6</v>
      </c>
      <c r="AE31" s="192"/>
      <c r="AF31" s="192"/>
      <c r="AG31" s="201"/>
      <c r="AH31" s="201"/>
      <c r="AI31" s="201"/>
      <c r="AJ31" s="201"/>
      <c r="AK31" s="201"/>
      <c r="AL31" s="201"/>
      <c r="AM31" s="198"/>
      <c r="AN31" s="186"/>
    </row>
    <row r="32" spans="1:40" ht="42" customHeight="1">
      <c r="A32" s="186"/>
      <c r="B32" s="201"/>
      <c r="C32" s="186"/>
      <c r="D32" s="204"/>
      <c r="E32" s="186"/>
      <c r="F32" s="186"/>
      <c r="G32" s="186"/>
      <c r="H32" s="186"/>
      <c r="I32" s="194"/>
      <c r="J32" s="195"/>
      <c r="K32" s="186"/>
      <c r="L32" s="196"/>
      <c r="M32" s="196"/>
      <c r="N32" s="186"/>
      <c r="O32" s="12">
        <v>3</v>
      </c>
      <c r="P32" s="17" t="s">
        <v>110</v>
      </c>
      <c r="Q32" s="12" t="str">
        <f t="shared" si="0"/>
        <v>Probabilidad</v>
      </c>
      <c r="R32" s="12" t="s">
        <v>54</v>
      </c>
      <c r="S32" s="12" t="s">
        <v>55</v>
      </c>
      <c r="T32" s="14">
        <f>VLOOKUP(R32&amp;S32,[39]Hoja1!$Q$4:$R$9,2,0)</f>
        <v>0.45</v>
      </c>
      <c r="U32" s="12" t="s">
        <v>56</v>
      </c>
      <c r="V32" s="12" t="s">
        <v>57</v>
      </c>
      <c r="W32" s="12" t="s">
        <v>58</v>
      </c>
      <c r="X32" s="14">
        <f t="shared" si="9"/>
        <v>0.45</v>
      </c>
      <c r="Y32" s="14" t="str">
        <f>IF(Z32&lt;=20%,'[39]Tabla probabilidad'!$B$5,IF(Z32&lt;=40%,'[39]Tabla probabilidad'!$B$6,IF(Z32&lt;=60%,'[39]Tabla probabilidad'!$B$7,IF(Z32&lt;=80%,'[39]Tabla probabilidad'!$B$8,IF(Z32&lt;=100%,'[39]Tabla probabilidad'!$B$9)))))</f>
        <v>Media</v>
      </c>
      <c r="Z32" s="14">
        <f>IF(R32="Preventivo",(J30-(J30*T32)),IF(R32="Detectivo",(J30-(J30*T32)),IF(R32="Correctivo",(J30))))</f>
        <v>0.55000000000000004</v>
      </c>
      <c r="AA32" s="192"/>
      <c r="AB32" s="192"/>
      <c r="AC32" s="14" t="str">
        <f t="shared" si="1"/>
        <v>Moderado</v>
      </c>
      <c r="AD32" s="14">
        <f t="shared" si="10"/>
        <v>0.6</v>
      </c>
      <c r="AE32" s="192"/>
      <c r="AF32" s="192"/>
      <c r="AG32" s="201"/>
      <c r="AH32" s="201"/>
      <c r="AI32" s="201"/>
      <c r="AJ32" s="201"/>
      <c r="AK32" s="201"/>
      <c r="AL32" s="201"/>
      <c r="AM32" s="198"/>
      <c r="AN32" s="186"/>
    </row>
    <row r="33" spans="1:40" ht="96.75" customHeight="1" thickBot="1">
      <c r="A33" s="186"/>
      <c r="B33" s="201"/>
      <c r="C33" s="186"/>
      <c r="D33" s="204"/>
      <c r="E33" s="186"/>
      <c r="F33" s="186"/>
      <c r="G33" s="186"/>
      <c r="H33" s="186"/>
      <c r="I33" s="194"/>
      <c r="J33" s="195"/>
      <c r="K33" s="186"/>
      <c r="L33" s="196"/>
      <c r="M33" s="196"/>
      <c r="N33" s="186"/>
      <c r="O33" s="12">
        <v>4</v>
      </c>
      <c r="P33" s="21" t="s">
        <v>111</v>
      </c>
      <c r="Q33" s="12" t="str">
        <f t="shared" si="0"/>
        <v>Probabilidad</v>
      </c>
      <c r="R33" s="12" t="s">
        <v>54</v>
      </c>
      <c r="S33" s="12" t="s">
        <v>55</v>
      </c>
      <c r="T33" s="14">
        <f>VLOOKUP(R33&amp;S33,[39]Hoja1!$Q$4:$R$9,2,0)</f>
        <v>0.45</v>
      </c>
      <c r="U33" s="12" t="s">
        <v>56</v>
      </c>
      <c r="V33" s="12" t="s">
        <v>57</v>
      </c>
      <c r="W33" s="12" t="s">
        <v>58</v>
      </c>
      <c r="X33" s="14">
        <f t="shared" si="9"/>
        <v>0.45</v>
      </c>
      <c r="Y33" s="14" t="str">
        <f>IF(Z33&lt;=20%,'[39]Tabla probabilidad'!$B$5,IF(Z33&lt;=40%,'[39]Tabla probabilidad'!$B$6,IF(Z33&lt;=60%,'[39]Tabla probabilidad'!$B$7,IF(Z33&lt;=80%,'[39]Tabla probabilidad'!$B$8,IF(Z33&lt;=100%,'[39]Tabla probabilidad'!$B$9)))))</f>
        <v>Media</v>
      </c>
      <c r="Z33" s="14">
        <f>IF(R33="Preventivo",(J30-(J30*T33)),IF(R33="Detectivo",(J30-(J30*T33)),IF(R33="Correctivo",(J30))))</f>
        <v>0.55000000000000004</v>
      </c>
      <c r="AA33" s="192"/>
      <c r="AB33" s="192"/>
      <c r="AC33" s="14" t="str">
        <f t="shared" si="1"/>
        <v>Moderado</v>
      </c>
      <c r="AD33" s="14">
        <f t="shared" si="10"/>
        <v>0.6</v>
      </c>
      <c r="AE33" s="192"/>
      <c r="AF33" s="192"/>
      <c r="AG33" s="201"/>
      <c r="AH33" s="201"/>
      <c r="AI33" s="201"/>
      <c r="AJ33" s="201"/>
      <c r="AK33" s="201"/>
      <c r="AL33" s="201"/>
      <c r="AM33" s="198"/>
      <c r="AN33" s="186"/>
    </row>
    <row r="34" spans="1:40" ht="104.25" customHeight="1">
      <c r="A34" s="200"/>
      <c r="B34" s="202"/>
      <c r="C34" s="186"/>
      <c r="D34" s="204"/>
      <c r="E34" s="200"/>
      <c r="F34" s="200"/>
      <c r="G34" s="186"/>
      <c r="H34" s="200"/>
      <c r="I34" s="207"/>
      <c r="J34" s="191"/>
      <c r="K34" s="186"/>
      <c r="L34" s="196"/>
      <c r="M34" s="196"/>
      <c r="N34" s="200"/>
      <c r="O34" s="22">
        <v>5</v>
      </c>
      <c r="P34" s="23" t="s">
        <v>112</v>
      </c>
      <c r="Q34" s="22" t="str">
        <f t="shared" si="0"/>
        <v>Probabilidad</v>
      </c>
      <c r="R34" s="22" t="s">
        <v>54</v>
      </c>
      <c r="S34" s="22" t="s">
        <v>55</v>
      </c>
      <c r="T34" s="24">
        <f>VLOOKUP(R34&amp;S34,[39]Hoja1!$Q$4:$R$9,2,0)</f>
        <v>0.45</v>
      </c>
      <c r="U34" s="22" t="s">
        <v>56</v>
      </c>
      <c r="V34" s="22" t="s">
        <v>57</v>
      </c>
      <c r="W34" s="22" t="s">
        <v>58</v>
      </c>
      <c r="X34" s="24">
        <f t="shared" si="9"/>
        <v>0.45</v>
      </c>
      <c r="Y34" s="24" t="str">
        <f>IF(Z34&lt;=20%,'[39]Tabla probabilidad'!$B$5,IF(Z34&lt;=40%,'[39]Tabla probabilidad'!$B$6,IF(Z34&lt;=60%,'[39]Tabla probabilidad'!$B$7,IF(Z34&lt;=80%,'[39]Tabla probabilidad'!$B$8,IF(Z34&lt;=100%,'[39]Tabla probabilidad'!$B$9)))))</f>
        <v>Media</v>
      </c>
      <c r="Z34" s="24">
        <f>IF(R34="Preventivo",(J30-(J30*T34)),IF(R34="Detectivo",(J30-(J30*T34)),IF(R34="Correctivo",(J30))))</f>
        <v>0.55000000000000004</v>
      </c>
      <c r="AA34" s="193"/>
      <c r="AB34" s="192"/>
      <c r="AC34" s="24" t="str">
        <f t="shared" si="1"/>
        <v>Moderado</v>
      </c>
      <c r="AD34" s="24">
        <f t="shared" si="10"/>
        <v>0.6</v>
      </c>
      <c r="AE34" s="192"/>
      <c r="AF34" s="192"/>
      <c r="AG34" s="201"/>
      <c r="AH34" s="201"/>
      <c r="AI34" s="201"/>
      <c r="AJ34" s="202"/>
      <c r="AK34" s="202"/>
      <c r="AL34" s="202"/>
      <c r="AM34" s="199"/>
      <c r="AN34" s="200"/>
    </row>
    <row r="35" spans="1:40" ht="90" customHeight="1">
      <c r="A35" s="186">
        <v>4</v>
      </c>
      <c r="B35" s="200" t="s">
        <v>113</v>
      </c>
      <c r="C35" s="186" t="s">
        <v>114</v>
      </c>
      <c r="D35" s="190" t="s">
        <v>115</v>
      </c>
      <c r="E35" s="186" t="s">
        <v>116</v>
      </c>
      <c r="F35" s="186" t="s">
        <v>117</v>
      </c>
      <c r="G35" s="186" t="s">
        <v>118</v>
      </c>
      <c r="H35" s="186">
        <v>120</v>
      </c>
      <c r="I35" s="194" t="str">
        <f>IF(H35&lt;=2,'[39]Tabla probabilidad'!$B$5,IF(H35&lt;=24,'[39]Tabla probabilidad'!$B$6,IF(H35&lt;=500,'[39]Tabla probabilidad'!$B$7,IF(H35&lt;=5000,'[39]Tabla probabilidad'!$B$8,IF(H35&gt;5000,'[39]Tabla probabilidad'!$B$9)))))</f>
        <v>Media</v>
      </c>
      <c r="J35" s="195">
        <f>IF(H35&lt;=2,'[39]Tabla probabilidad'!$D$5,IF(H35&lt;=24,'[39]Tabla probabilidad'!$D$6,IF(H35&lt;=500,'[39]Tabla probabilidad'!$D$7,IF(H35&lt;=5000,'[39]Tabla probabilidad'!$D$8,IF(H35&gt;5000,'[39]Tabla probabilidad'!$D$9)))))</f>
        <v>0.6</v>
      </c>
      <c r="K35" s="186" t="s">
        <v>119</v>
      </c>
      <c r="L35" s="18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18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186" t="str">
        <f>VLOOKUP((I35&amp;L35),[39]Hoja1!$B$4:$C$28,2,0)</f>
        <v>Moderado</v>
      </c>
      <c r="O35" s="12">
        <v>1</v>
      </c>
      <c r="P35" s="25" t="s">
        <v>120</v>
      </c>
      <c r="Q35" s="12" t="str">
        <f t="shared" si="0"/>
        <v>Probabilidad</v>
      </c>
      <c r="R35" s="12" t="s">
        <v>54</v>
      </c>
      <c r="S35" s="12" t="s">
        <v>55</v>
      </c>
      <c r="T35" s="14">
        <f>VLOOKUP(R35&amp;S35,[39]Hoja1!$Q$4:$R$9,2,0)</f>
        <v>0.45</v>
      </c>
      <c r="U35" s="12" t="s">
        <v>56</v>
      </c>
      <c r="V35" s="12" t="s">
        <v>57</v>
      </c>
      <c r="W35" s="12" t="s">
        <v>58</v>
      </c>
      <c r="X35" s="14">
        <f>IF(Q35="Probabilidad",($J$35*T35),IF(Q35="Impacto"," "))</f>
        <v>0.27</v>
      </c>
      <c r="Y35" s="14" t="str">
        <f>IF(Z35&lt;=20%,'[39]Tabla probabilidad'!$B$5,IF(Z35&lt;=40%,'[39]Tabla probabilidad'!$B$6,IF(Z35&lt;=60%,'[39]Tabla probabilidad'!$B$7,IF(Z35&lt;=80%,'[39]Tabla probabilidad'!$B$8,IF(Z35&lt;=100%,'[39]Tabla probabilidad'!$B$9)))))</f>
        <v>Baja</v>
      </c>
      <c r="Z35" s="14">
        <f>IF(R35="Preventivo",(J35-(J35*T35)),IF(R35="Detectivo",(J35-(J35*T35)),IF(R35="Correctivo",(J35))))</f>
        <v>0.32999999999999996</v>
      </c>
      <c r="AA35" s="191" t="str">
        <f>IF(AB35&lt;=20%,'[39]Tabla probabilidad'!$B$5,IF(AB35&lt;=40%,'[39]Tabla probabilidad'!$B$6,IF(AB35&lt;=60%,'[39]Tabla probabilidad'!$B$7,IF(AB35&lt;=80%,'[39]Tabla probabilidad'!$B$8,IF(AB35&lt;=100%,'[39]Tabla probabilidad'!$B$9)))))</f>
        <v>Baja</v>
      </c>
      <c r="AB35" s="191">
        <f>AVERAGE(Z35:Z39)</f>
        <v>0.32999999999999996</v>
      </c>
      <c r="AC35" s="14" t="str">
        <f t="shared" si="1"/>
        <v>Moderado</v>
      </c>
      <c r="AD35" s="14">
        <f>IF(Q35="Probabilidad",(($M$35-0)),IF(Q35="Impacto",($M$35-($M$35*T35))))</f>
        <v>0.6</v>
      </c>
      <c r="AE35" s="191" t="str">
        <f>IF(AF35&lt;=20%,"Leve",IF(AF35&lt;=40%,"Menor",IF(AF35&lt;=60%,"Moderado",IF(AF35&lt;=80%,"Mayor",IF(AF35&lt;=100%,"Catastrófico")))))</f>
        <v>Moderado</v>
      </c>
      <c r="AF35" s="191">
        <f>AVERAGE(AD35:AD39)</f>
        <v>0.6</v>
      </c>
      <c r="AG35" s="200" t="str">
        <f>VLOOKUP(AA35&amp;AE35,[39]Hoja1!$B$4:$C$28,2,0)</f>
        <v>Moderado</v>
      </c>
      <c r="AH35" s="200" t="s">
        <v>84</v>
      </c>
      <c r="AI35" s="208" t="s">
        <v>121</v>
      </c>
      <c r="AJ35" s="200" t="s">
        <v>61</v>
      </c>
      <c r="AK35" s="206">
        <v>44926</v>
      </c>
      <c r="AL35" s="206">
        <v>44926</v>
      </c>
      <c r="AM35" s="197" t="s">
        <v>74</v>
      </c>
      <c r="AN35" s="186" t="s">
        <v>63</v>
      </c>
    </row>
    <row r="36" spans="1:40" ht="84.75" customHeight="1">
      <c r="A36" s="186"/>
      <c r="B36" s="201"/>
      <c r="C36" s="186"/>
      <c r="D36" s="190"/>
      <c r="E36" s="186"/>
      <c r="F36" s="186"/>
      <c r="G36" s="186"/>
      <c r="H36" s="186"/>
      <c r="I36" s="194"/>
      <c r="J36" s="195"/>
      <c r="K36" s="186"/>
      <c r="L36" s="196"/>
      <c r="M36" s="196"/>
      <c r="N36" s="186"/>
      <c r="O36" s="12">
        <v>2</v>
      </c>
      <c r="P36" s="25"/>
      <c r="Q36" s="12"/>
      <c r="R36" s="12"/>
      <c r="S36" s="12"/>
      <c r="T36" s="14"/>
      <c r="U36" s="12"/>
      <c r="V36" s="12"/>
      <c r="W36" s="12"/>
      <c r="X36" s="14" t="b">
        <f t="shared" ref="X36:X39" si="11">IF(Q36="Probabilidad",($J$35*T36),IF(Q36="Impacto"," "))</f>
        <v>0</v>
      </c>
      <c r="Y36" s="14" t="b">
        <f>IF(Z36&lt;=20%,'[39]Tabla probabilidad'!$B$5,IF(Z36&lt;=40%,'[39]Tabla probabilidad'!$B$6,IF(Z36&lt;=60%,'[39]Tabla probabilidad'!$B$7,IF(Z36&lt;=80%,'[39]Tabla probabilidad'!$B$8,IF(Z36&lt;=100%,'[39]Tabla probabilidad'!$B$9)))))</f>
        <v>0</v>
      </c>
      <c r="Z36" s="14" t="b">
        <f>IF(R36="Preventivo",(J35-(J35*T36)),IF(R36="Detectivo",(J35-(J35*T36)),IF(R36="Correctivo",(J35))))</f>
        <v>0</v>
      </c>
      <c r="AA36" s="192"/>
      <c r="AB36" s="192"/>
      <c r="AC36" s="14" t="b">
        <f t="shared" si="1"/>
        <v>0</v>
      </c>
      <c r="AD36" s="14" t="b">
        <f t="shared" ref="AD36:AD39" si="12">IF(Q36="Probabilidad",(($M$35-0)),IF(Q36="Impacto",($M$35-($M$35*T36))))</f>
        <v>0</v>
      </c>
      <c r="AE36" s="192"/>
      <c r="AF36" s="192"/>
      <c r="AG36" s="201"/>
      <c r="AH36" s="201"/>
      <c r="AI36" s="209"/>
      <c r="AJ36" s="201"/>
      <c r="AK36" s="201"/>
      <c r="AL36" s="201"/>
      <c r="AM36" s="198"/>
      <c r="AN36" s="186"/>
    </row>
    <row r="37" spans="1:40">
      <c r="A37" s="186"/>
      <c r="B37" s="201"/>
      <c r="C37" s="186"/>
      <c r="D37" s="190"/>
      <c r="E37" s="186"/>
      <c r="F37" s="186"/>
      <c r="G37" s="186"/>
      <c r="H37" s="186"/>
      <c r="I37" s="194"/>
      <c r="J37" s="195"/>
      <c r="K37" s="186"/>
      <c r="L37" s="196"/>
      <c r="M37" s="196"/>
      <c r="N37" s="186"/>
      <c r="O37" s="12">
        <v>3</v>
      </c>
      <c r="P37" s="25"/>
      <c r="Q37" s="12"/>
      <c r="R37" s="12"/>
      <c r="S37" s="12"/>
      <c r="T37" s="14"/>
      <c r="U37" s="12"/>
      <c r="V37" s="12"/>
      <c r="W37" s="12"/>
      <c r="X37" s="14" t="b">
        <f t="shared" si="11"/>
        <v>0</v>
      </c>
      <c r="Y37" s="14" t="b">
        <f>IF(Z37&lt;=20%,'[39]Tabla probabilidad'!$B$5,IF(Z37&lt;=40%,'[39]Tabla probabilidad'!$B$6,IF(Z37&lt;=60%,'[39]Tabla probabilidad'!$B$7,IF(Z37&lt;=80%,'[39]Tabla probabilidad'!$B$8,IF(Z37&lt;=100%,'[39]Tabla probabilidad'!$B$9)))))</f>
        <v>0</v>
      </c>
      <c r="Z37" s="14" t="b">
        <f>IF(R37="Preventivo",(J35-(J35*T37)),IF(R37="Detectivo",(J35-(J35*T37)),IF(R37="Correctivo",(J35))))</f>
        <v>0</v>
      </c>
      <c r="AA37" s="192"/>
      <c r="AB37" s="192"/>
      <c r="AC37" s="14" t="b">
        <f t="shared" si="1"/>
        <v>0</v>
      </c>
      <c r="AD37" s="14" t="b">
        <f t="shared" si="12"/>
        <v>0</v>
      </c>
      <c r="AE37" s="192"/>
      <c r="AF37" s="192"/>
      <c r="AG37" s="201"/>
      <c r="AH37" s="201"/>
      <c r="AI37" s="209"/>
      <c r="AJ37" s="201"/>
      <c r="AK37" s="201"/>
      <c r="AL37" s="201"/>
      <c r="AM37" s="198"/>
      <c r="AN37" s="186"/>
    </row>
    <row r="38" spans="1:40" ht="121.5" customHeight="1">
      <c r="A38" s="186"/>
      <c r="B38" s="201"/>
      <c r="C38" s="186"/>
      <c r="D38" s="190"/>
      <c r="E38" s="186"/>
      <c r="F38" s="186"/>
      <c r="G38" s="186"/>
      <c r="H38" s="186"/>
      <c r="I38" s="194"/>
      <c r="J38" s="195"/>
      <c r="K38" s="186"/>
      <c r="L38" s="196"/>
      <c r="M38" s="196"/>
      <c r="N38" s="186"/>
      <c r="O38" s="12">
        <v>4</v>
      </c>
      <c r="P38" s="26"/>
      <c r="Q38" s="12"/>
      <c r="R38" s="12"/>
      <c r="S38" s="12"/>
      <c r="T38" s="14"/>
      <c r="U38" s="12"/>
      <c r="V38" s="12"/>
      <c r="W38" s="12"/>
      <c r="X38" s="14" t="b">
        <f t="shared" si="11"/>
        <v>0</v>
      </c>
      <c r="Y38" s="14" t="b">
        <f>IF(Z38&lt;=20%,'[39]Tabla probabilidad'!$B$5,IF(Z38&lt;=40%,'[39]Tabla probabilidad'!$B$6,IF(Z38&lt;=60%,'[39]Tabla probabilidad'!$B$7,IF(Z38&lt;=80%,'[39]Tabla probabilidad'!$B$8,IF(Z38&lt;=100%,'[39]Tabla probabilidad'!$B$9)))))</f>
        <v>0</v>
      </c>
      <c r="Z38" s="14" t="b">
        <f>IF(R38="Preventivo",(J35-(J35*T38)),IF(R38="Detectivo",(J35-(J35*T38)),IF(R38="Correctivo",(J35))))</f>
        <v>0</v>
      </c>
      <c r="AA38" s="192"/>
      <c r="AB38" s="192"/>
      <c r="AC38" s="14" t="b">
        <f t="shared" si="1"/>
        <v>0</v>
      </c>
      <c r="AD38" s="14" t="b">
        <f t="shared" si="12"/>
        <v>0</v>
      </c>
      <c r="AE38" s="192"/>
      <c r="AF38" s="192"/>
      <c r="AG38" s="201"/>
      <c r="AH38" s="201"/>
      <c r="AI38" s="209"/>
      <c r="AJ38" s="201"/>
      <c r="AK38" s="201"/>
      <c r="AL38" s="201"/>
      <c r="AM38" s="198"/>
      <c r="AN38" s="186"/>
    </row>
    <row r="39" spans="1:40" ht="162" customHeight="1">
      <c r="A39" s="186"/>
      <c r="B39" s="202"/>
      <c r="C39" s="186"/>
      <c r="D39" s="190"/>
      <c r="E39" s="186"/>
      <c r="F39" s="186"/>
      <c r="G39" s="186"/>
      <c r="H39" s="186"/>
      <c r="I39" s="194"/>
      <c r="J39" s="195"/>
      <c r="K39" s="186"/>
      <c r="L39" s="196"/>
      <c r="M39" s="196"/>
      <c r="N39" s="186"/>
      <c r="O39" s="12">
        <v>5</v>
      </c>
      <c r="P39" s="27"/>
      <c r="Q39" s="12"/>
      <c r="R39" s="12"/>
      <c r="S39" s="12"/>
      <c r="T39" s="14"/>
      <c r="U39" s="12"/>
      <c r="V39" s="12"/>
      <c r="W39" s="12"/>
      <c r="X39" s="14" t="b">
        <f t="shared" si="11"/>
        <v>0</v>
      </c>
      <c r="Y39" s="14" t="b">
        <f>IF(Z39&lt;=20%,'[39]Tabla probabilidad'!$B$5,IF(Z39&lt;=40%,'[39]Tabla probabilidad'!$B$6,IF(Z39&lt;=60%,'[39]Tabla probabilidad'!$B$7,IF(Z39&lt;=80%,'[39]Tabla probabilidad'!$B$8,IF(Z39&lt;=100%,'[39]Tabla probabilidad'!$B$9)))))</f>
        <v>0</v>
      </c>
      <c r="Z39" s="14" t="b">
        <f>IF(R39="Preventivo",(J35-(J35*T39)),IF(R39="Detectivo",(J35-(J35*T39)),IF(R39="Correctivo",(J35))))</f>
        <v>0</v>
      </c>
      <c r="AA39" s="193"/>
      <c r="AB39" s="193"/>
      <c r="AC39" s="14" t="b">
        <f t="shared" si="1"/>
        <v>0</v>
      </c>
      <c r="AD39" s="14" t="b">
        <f t="shared" si="12"/>
        <v>0</v>
      </c>
      <c r="AE39" s="193"/>
      <c r="AF39" s="193"/>
      <c r="AG39" s="202"/>
      <c r="AH39" s="201"/>
      <c r="AI39" s="210"/>
      <c r="AJ39" s="202"/>
      <c r="AK39" s="202"/>
      <c r="AL39" s="202"/>
      <c r="AM39" s="199"/>
      <c r="AN39" s="200"/>
    </row>
    <row r="40" spans="1:40" ht="42.75" customHeight="1">
      <c r="A40" s="186"/>
      <c r="B40" s="200"/>
      <c r="C40" s="186"/>
      <c r="D40" s="190"/>
      <c r="E40" s="186"/>
      <c r="F40" s="186"/>
      <c r="G40" s="186"/>
      <c r="H40" s="186"/>
      <c r="I40" s="194" t="str">
        <f>IF(H40&lt;=2,'[39]Tabla probabilidad'!$B$5,IF(H40&lt;=24,'[39]Tabla probabilidad'!$B$6,IF(H40&lt;=500,'[39]Tabla probabilidad'!$B$7,IF(H40&lt;=5000,'[39]Tabla probabilidad'!$B$8,IF(H40&gt;5000,'[39]Tabla probabilidad'!$B$9)))))</f>
        <v>Muy Baja</v>
      </c>
      <c r="J40" s="195">
        <f>IF(H40&lt;=2,'[39]Tabla probabilidad'!$D$5,IF(H40&lt;=24,'[39]Tabla probabilidad'!$D$6,IF(H40&lt;=500,'[39]Tabla probabilidad'!$D$7,IF(H40&lt;=5000,'[39]Tabla probabilidad'!$D$8,IF(H40&gt;5000,'[39]Tabla probabilidad'!$D$9)))))</f>
        <v>0.2</v>
      </c>
      <c r="K40" s="186"/>
      <c r="L40" s="186"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186"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186" t="e">
        <f>VLOOKUP((I40&amp;L40),[39]Hoja1!$B$4:$C$28,2,0)</f>
        <v>#N/A</v>
      </c>
      <c r="O40" s="12">
        <v>1</v>
      </c>
      <c r="P40" s="25"/>
      <c r="Q40" s="12" t="b">
        <f t="shared" ref="Q40:Q59" si="13">IF(R40="Preventivo","Probabilidad",IF(R40="Detectivo","Probabilidad", IF(R40="Correctivo","Impacto")))</f>
        <v>0</v>
      </c>
      <c r="R40" s="12"/>
      <c r="S40" s="12"/>
      <c r="T40" s="14" t="e">
        <f>VLOOKUP(R40&amp;S40,[39]Hoja1!$Q$4:$R$9,2,0)</f>
        <v>#N/A</v>
      </c>
      <c r="U40" s="12"/>
      <c r="V40" s="12"/>
      <c r="W40" s="12"/>
      <c r="X40" s="14" t="b">
        <f>IF(Q40="Probabilidad",($J$40*T40),IF(Q40="Impacto"," "))</f>
        <v>0</v>
      </c>
      <c r="Y40" s="14" t="b">
        <f>IF(Z40&lt;=20%,'[39]Tabla probabilidad'!$B$5,IF(Z40&lt;=40%,'[39]Tabla probabilidad'!$B$6,IF(Z40&lt;=60%,'[39]Tabla probabilidad'!$B$7,IF(Z40&lt;=80%,'[39]Tabla probabilidad'!$B$8,IF(Z40&lt;=100%,'[39]Tabla probabilidad'!$B$9)))))</f>
        <v>0</v>
      </c>
      <c r="Z40" s="14" t="b">
        <f>IF(R40="Preventivo",(J40-(J40*T40)),IF(R40="Detectivo",(J40-(J40*T40)),IF(R40="Correctivo",(J40))))</f>
        <v>0</v>
      </c>
      <c r="AA40" s="191" t="e">
        <f>IF(AB40&lt;=20%,'[39]Tabla probabilidad'!$B$5,IF(AB40&lt;=40%,'[39]Tabla probabilidad'!$B$6,IF(AB40&lt;=60%,'[39]Tabla probabilidad'!$B$7,IF(AB40&lt;=80%,'[39]Tabla probabilidad'!$B$8,IF(AB40&lt;=100%,'[39]Tabla probabilidad'!$B$9)))))</f>
        <v>#DIV/0!</v>
      </c>
      <c r="AB40" s="191" t="e">
        <f>AVERAGE(Z40:Z44)</f>
        <v>#DIV/0!</v>
      </c>
      <c r="AC40" s="14" t="b">
        <f t="shared" si="1"/>
        <v>0</v>
      </c>
      <c r="AD40" s="14" t="b">
        <f>IF(Q40="Probabilidad",(($M$40-0)),IF(Q40="Impacto",($M$40-($M$40*T40))))</f>
        <v>0</v>
      </c>
      <c r="AE40" s="191" t="e">
        <f>IF(AF40&lt;=20%,"Leve",IF(AF40&lt;=40%,"Menor",IF(AF40&lt;=60%,"Moderado",IF(AF40&lt;=80%,"Mayor",IF(AF40&lt;=100%,"Catastrófico")))))</f>
        <v>#DIV/0!</v>
      </c>
      <c r="AF40" s="191" t="e">
        <f>AVERAGE(AD40:AD44)</f>
        <v>#DIV/0!</v>
      </c>
      <c r="AG40" s="200" t="e">
        <f>VLOOKUP(AA40&amp;AE40,[39]Hoja1!$B$4:$C$28,2,0)</f>
        <v>#DIV/0!</v>
      </c>
      <c r="AH40" s="200"/>
      <c r="AI40" s="211"/>
      <c r="AJ40" s="211"/>
      <c r="AK40" s="211"/>
      <c r="AL40" s="211"/>
      <c r="AM40" s="211"/>
      <c r="AN40" s="186"/>
    </row>
    <row r="41" spans="1:40">
      <c r="A41" s="186"/>
      <c r="B41" s="201"/>
      <c r="C41" s="186"/>
      <c r="D41" s="190"/>
      <c r="E41" s="186"/>
      <c r="F41" s="186"/>
      <c r="G41" s="186"/>
      <c r="H41" s="186"/>
      <c r="I41" s="194"/>
      <c r="J41" s="195"/>
      <c r="K41" s="186"/>
      <c r="L41" s="196"/>
      <c r="M41" s="196"/>
      <c r="N41" s="186"/>
      <c r="O41" s="12">
        <v>2</v>
      </c>
      <c r="P41" s="25"/>
      <c r="Q41" s="12" t="b">
        <f t="shared" si="13"/>
        <v>0</v>
      </c>
      <c r="R41" s="12"/>
      <c r="S41" s="12"/>
      <c r="T41" s="14" t="e">
        <f>VLOOKUP(R41&amp;S41,[39]Hoja1!$Q$4:$R$9,2,0)</f>
        <v>#N/A</v>
      </c>
      <c r="U41" s="12"/>
      <c r="V41" s="12"/>
      <c r="W41" s="12"/>
      <c r="X41" s="14" t="b">
        <f t="shared" ref="X41:X44" si="14">IF(Q41="Probabilidad",($J$40*T41),IF(Q41="Impacto"," "))</f>
        <v>0</v>
      </c>
      <c r="Y41" s="14" t="b">
        <f>IF(Z41&lt;=20%,'[39]Tabla probabilidad'!$B$5,IF(Z41&lt;=40%,'[39]Tabla probabilidad'!$B$6,IF(Z41&lt;=60%,'[39]Tabla probabilidad'!$B$7,IF(Z41&lt;=80%,'[39]Tabla probabilidad'!$B$8,IF(Z41&lt;=100%,'[39]Tabla probabilidad'!$B$9)))))</f>
        <v>0</v>
      </c>
      <c r="Z41" s="14" t="b">
        <f>IF(R41="Preventivo",(J40-(J40*T41)),IF(R41="Detectivo",(J40-(J40*T41)),IF(R41="Correctivo",(J40))))</f>
        <v>0</v>
      </c>
      <c r="AA41" s="192"/>
      <c r="AB41" s="192"/>
      <c r="AC41" s="14" t="b">
        <f t="shared" si="1"/>
        <v>0</v>
      </c>
      <c r="AD41" s="14" t="b">
        <f t="shared" ref="AD41:AD44" si="15">IF(Q41="Probabilidad",(($M$40-0)),IF(Q41="Impacto",($M$40-($M$40*T41))))</f>
        <v>0</v>
      </c>
      <c r="AE41" s="192"/>
      <c r="AF41" s="192"/>
      <c r="AG41" s="201"/>
      <c r="AH41" s="201"/>
      <c r="AI41" s="212"/>
      <c r="AJ41" s="212"/>
      <c r="AK41" s="212"/>
      <c r="AL41" s="212"/>
      <c r="AM41" s="212"/>
      <c r="AN41" s="186"/>
    </row>
    <row r="42" spans="1:40">
      <c r="A42" s="186"/>
      <c r="B42" s="201"/>
      <c r="C42" s="186"/>
      <c r="D42" s="190"/>
      <c r="E42" s="186"/>
      <c r="F42" s="186"/>
      <c r="G42" s="186"/>
      <c r="H42" s="186"/>
      <c r="I42" s="194"/>
      <c r="J42" s="195"/>
      <c r="K42" s="186"/>
      <c r="L42" s="196"/>
      <c r="M42" s="196"/>
      <c r="N42" s="186"/>
      <c r="O42" s="12">
        <v>3</v>
      </c>
      <c r="P42" s="25"/>
      <c r="Q42" s="12" t="b">
        <f t="shared" si="13"/>
        <v>0</v>
      </c>
      <c r="R42" s="12"/>
      <c r="S42" s="12"/>
      <c r="T42" s="14" t="e">
        <f>VLOOKUP(R42&amp;S42,[39]Hoja1!$Q$4:$R$9,2,0)</f>
        <v>#N/A</v>
      </c>
      <c r="U42" s="12"/>
      <c r="V42" s="12"/>
      <c r="W42" s="12"/>
      <c r="X42" s="14" t="b">
        <f t="shared" si="14"/>
        <v>0</v>
      </c>
      <c r="Y42" s="14" t="b">
        <f>IF(Z42&lt;=20%,'[39]Tabla probabilidad'!$B$5,IF(Z42&lt;=40%,'[39]Tabla probabilidad'!$B$6,IF(Z42&lt;=60%,'[39]Tabla probabilidad'!$B$7,IF(Z42&lt;=80%,'[39]Tabla probabilidad'!$B$8,IF(Z42&lt;=100%,'[39]Tabla probabilidad'!$B$9)))))</f>
        <v>0</v>
      </c>
      <c r="Z42" s="14" t="b">
        <f>IF(R42="Preventivo",(J40-(J40*T42)),IF(R42="Detectivo",(J40-(J40*T42)),IF(R42="Correctivo",(J40))))</f>
        <v>0</v>
      </c>
      <c r="AA42" s="192"/>
      <c r="AB42" s="192"/>
      <c r="AC42" s="14" t="b">
        <f t="shared" si="1"/>
        <v>0</v>
      </c>
      <c r="AD42" s="14" t="b">
        <f t="shared" si="15"/>
        <v>0</v>
      </c>
      <c r="AE42" s="192"/>
      <c r="AF42" s="192"/>
      <c r="AG42" s="201"/>
      <c r="AH42" s="201"/>
      <c r="AI42" s="212"/>
      <c r="AJ42" s="212"/>
      <c r="AK42" s="212"/>
      <c r="AL42" s="212"/>
      <c r="AM42" s="212"/>
      <c r="AN42" s="186"/>
    </row>
    <row r="43" spans="1:40">
      <c r="A43" s="186"/>
      <c r="B43" s="201"/>
      <c r="C43" s="186"/>
      <c r="D43" s="190"/>
      <c r="E43" s="186"/>
      <c r="F43" s="186"/>
      <c r="G43" s="186"/>
      <c r="H43" s="186"/>
      <c r="I43" s="194"/>
      <c r="J43" s="195"/>
      <c r="K43" s="186"/>
      <c r="L43" s="196"/>
      <c r="M43" s="196"/>
      <c r="N43" s="186"/>
      <c r="O43" s="12">
        <v>4</v>
      </c>
      <c r="P43" s="26"/>
      <c r="Q43" s="12" t="b">
        <f t="shared" si="13"/>
        <v>0</v>
      </c>
      <c r="R43" s="12"/>
      <c r="S43" s="12"/>
      <c r="T43" s="14" t="e">
        <f>VLOOKUP(R43&amp;S43,[39]Hoja1!$Q$4:$R$9,2,0)</f>
        <v>#N/A</v>
      </c>
      <c r="U43" s="12"/>
      <c r="V43" s="12"/>
      <c r="W43" s="12"/>
      <c r="X43" s="14" t="b">
        <f t="shared" si="14"/>
        <v>0</v>
      </c>
      <c r="Y43" s="14" t="b">
        <f>IF(Z43&lt;=20%,'[39]Tabla probabilidad'!$B$5,IF(Z43&lt;=40%,'[39]Tabla probabilidad'!$B$6,IF(Z43&lt;=60%,'[39]Tabla probabilidad'!$B$7,IF(Z43&lt;=80%,'[39]Tabla probabilidad'!$B$8,IF(Z43&lt;=100%,'[39]Tabla probabilidad'!$B$9)))))</f>
        <v>0</v>
      </c>
      <c r="Z43" s="14" t="b">
        <f>IF(R43="Preventivo",(J40-(J40*T43)),IF(R43="Detectivo",(J40-(J40*T43)),IF(R43="Correctivo",(J40))))</f>
        <v>0</v>
      </c>
      <c r="AA43" s="192"/>
      <c r="AB43" s="192"/>
      <c r="AC43" s="14" t="b">
        <f t="shared" si="1"/>
        <v>0</v>
      </c>
      <c r="AD43" s="14" t="b">
        <f t="shared" si="15"/>
        <v>0</v>
      </c>
      <c r="AE43" s="192"/>
      <c r="AF43" s="192"/>
      <c r="AG43" s="201"/>
      <c r="AH43" s="201"/>
      <c r="AI43" s="212"/>
      <c r="AJ43" s="212"/>
      <c r="AK43" s="212"/>
      <c r="AL43" s="212"/>
      <c r="AM43" s="212"/>
      <c r="AN43" s="186"/>
    </row>
    <row r="44" spans="1:40">
      <c r="A44" s="186"/>
      <c r="B44" s="202"/>
      <c r="C44" s="186"/>
      <c r="D44" s="190"/>
      <c r="E44" s="186"/>
      <c r="F44" s="186"/>
      <c r="G44" s="186"/>
      <c r="H44" s="186"/>
      <c r="I44" s="194"/>
      <c r="J44" s="195"/>
      <c r="K44" s="186"/>
      <c r="L44" s="196"/>
      <c r="M44" s="196"/>
      <c r="N44" s="186"/>
      <c r="O44" s="12">
        <v>5</v>
      </c>
      <c r="P44" s="27"/>
      <c r="Q44" s="12" t="b">
        <f t="shared" si="13"/>
        <v>0</v>
      </c>
      <c r="R44" s="12"/>
      <c r="S44" s="12"/>
      <c r="T44" s="14" t="e">
        <f>VLOOKUP(R44&amp;S44,[39]Hoja1!$Q$4:$R$9,2,0)</f>
        <v>#N/A</v>
      </c>
      <c r="U44" s="12"/>
      <c r="V44" s="12"/>
      <c r="W44" s="12"/>
      <c r="X44" s="14" t="b">
        <f t="shared" si="14"/>
        <v>0</v>
      </c>
      <c r="Y44" s="14" t="b">
        <f>IF(Z44&lt;=20%,'[39]Tabla probabilidad'!$B$5,IF(Z44&lt;=40%,'[39]Tabla probabilidad'!$B$6,IF(Z44&lt;=60%,'[39]Tabla probabilidad'!$B$7,IF(Z44&lt;=80%,'[39]Tabla probabilidad'!$B$8,IF(Z44&lt;=100%,'[39]Tabla probabilidad'!$B$9)))))</f>
        <v>0</v>
      </c>
      <c r="Z44" s="14" t="b">
        <f>IF(R44="Preventivo",(J40-(J40*T44)),IF(R44="Detectivo",(J40-(J40*T44)),IF(R44="Correctivo",(J40))))</f>
        <v>0</v>
      </c>
      <c r="AA44" s="193"/>
      <c r="AB44" s="193"/>
      <c r="AC44" s="14" t="b">
        <f t="shared" si="1"/>
        <v>0</v>
      </c>
      <c r="AD44" s="14" t="b">
        <f t="shared" si="15"/>
        <v>0</v>
      </c>
      <c r="AE44" s="193"/>
      <c r="AF44" s="193"/>
      <c r="AG44" s="202"/>
      <c r="AH44" s="201"/>
      <c r="AI44" s="213"/>
      <c r="AJ44" s="213"/>
      <c r="AK44" s="213"/>
      <c r="AL44" s="213"/>
      <c r="AM44" s="213"/>
      <c r="AN44" s="200"/>
    </row>
    <row r="45" spans="1:40">
      <c r="A45" s="186"/>
      <c r="B45" s="200"/>
      <c r="C45" s="186"/>
      <c r="D45" s="190"/>
      <c r="E45" s="186"/>
      <c r="F45" s="186"/>
      <c r="G45" s="186"/>
      <c r="H45" s="186"/>
      <c r="I45" s="194" t="str">
        <f>IF(H45&lt;=2,'[39]Tabla probabilidad'!$B$5,IF(H45&lt;=24,'[39]Tabla probabilidad'!$B$6,IF(H45&lt;=500,'[39]Tabla probabilidad'!$B$7,IF(H45&lt;=5000,'[39]Tabla probabilidad'!$B$8,IF(H45&gt;5000,'[39]Tabla probabilidad'!$B$9)))))</f>
        <v>Muy Baja</v>
      </c>
      <c r="J45" s="195">
        <f>IF(H45&lt;=2,'[39]Tabla probabilidad'!$D$5,IF(H45&lt;=24,'[39]Tabla probabilidad'!$D$6,IF(H45&lt;=500,'[39]Tabla probabilidad'!$D$7,IF(H45&lt;=5000,'[39]Tabla probabilidad'!$D$8,IF(H45&gt;5000,'[39]Tabla probabilidad'!$D$9)))))</f>
        <v>0.2</v>
      </c>
      <c r="K45" s="186"/>
      <c r="L45" s="186"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186"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186" t="e">
        <f>VLOOKUP((I45&amp;L45),[39]Hoja1!$B$4:$C$28,2,0)</f>
        <v>#N/A</v>
      </c>
      <c r="O45" s="12">
        <v>1</v>
      </c>
      <c r="P45" s="25"/>
      <c r="Q45" s="12" t="b">
        <f t="shared" si="13"/>
        <v>0</v>
      </c>
      <c r="R45" s="12"/>
      <c r="S45" s="12"/>
      <c r="T45" s="14" t="e">
        <f>VLOOKUP(R45&amp;S45,[39]Hoja1!$Q$4:$R$9,2,0)</f>
        <v>#N/A</v>
      </c>
      <c r="U45" s="12"/>
      <c r="V45" s="12"/>
      <c r="W45" s="12"/>
      <c r="X45" s="14" t="b">
        <f>IF(Q45="Probabilidad",($J$45*T45),IF(Q45="Impacto"," "))</f>
        <v>0</v>
      </c>
      <c r="Y45" s="14" t="b">
        <f>IF(Z45&lt;=20%,'[39]Tabla probabilidad'!$B$5,IF(Z45&lt;=40%,'[39]Tabla probabilidad'!$B$6,IF(Z45&lt;=60%,'[39]Tabla probabilidad'!$B$7,IF(Z45&lt;=80%,'[39]Tabla probabilidad'!$B$8,IF(Z45&lt;=100%,'[39]Tabla probabilidad'!$B$9)))))</f>
        <v>0</v>
      </c>
      <c r="Z45" s="14" t="b">
        <f>IF(R45="Preventivo",(J45-(J45*T45)),IF(R45="Detectivo",(J45-(J45*T45)),IF(R45="Correctivo",(J45))))</f>
        <v>0</v>
      </c>
      <c r="AA45" s="191" t="e">
        <f>IF(AB45&lt;=20%,'[39]Tabla probabilidad'!$B$5,IF(AB45&lt;=40%,'[39]Tabla probabilidad'!$B$6,IF(AB45&lt;=60%,'[39]Tabla probabilidad'!$B$7,IF(AB45&lt;=80%,'[39]Tabla probabilidad'!$B$8,IF(AB45&lt;=100%,'[39]Tabla probabilidad'!$B$9)))))</f>
        <v>#DIV/0!</v>
      </c>
      <c r="AB45" s="191" t="e">
        <f>AVERAGE(Z45:Z49)</f>
        <v>#DIV/0!</v>
      </c>
      <c r="AC45" s="14" t="b">
        <f t="shared" si="1"/>
        <v>0</v>
      </c>
      <c r="AD45" s="14" t="b">
        <f>IF(Q45="Probabilidad",(($M$45-0)),IF(Q45="Impacto",($M$45-($M$45*T45))))</f>
        <v>0</v>
      </c>
      <c r="AE45" s="191" t="e">
        <f>IF(AF45&lt;=20%,"Leve",IF(AF45&lt;=40%,"Menor",IF(AF45&lt;=60%,"Moderado",IF(AF45&lt;=80%,"Mayor",IF(AF45&lt;=100%,"Catastrófico")))))</f>
        <v>#DIV/0!</v>
      </c>
      <c r="AF45" s="191" t="e">
        <f>AVERAGE(AD45:AD49)</f>
        <v>#DIV/0!</v>
      </c>
      <c r="AG45" s="200" t="e">
        <f>VLOOKUP(AA45&amp;AE45,[39]Hoja1!$B$4:$C$28,2,0)</f>
        <v>#DIV/0!</v>
      </c>
      <c r="AH45" s="200"/>
      <c r="AI45" s="211"/>
      <c r="AJ45" s="211"/>
      <c r="AK45" s="211"/>
      <c r="AL45" s="211"/>
      <c r="AM45" s="211"/>
      <c r="AN45" s="186"/>
    </row>
    <row r="46" spans="1:40">
      <c r="A46" s="186"/>
      <c r="B46" s="201"/>
      <c r="C46" s="186"/>
      <c r="D46" s="190"/>
      <c r="E46" s="186"/>
      <c r="F46" s="186"/>
      <c r="G46" s="186"/>
      <c r="H46" s="186"/>
      <c r="I46" s="194"/>
      <c r="J46" s="195"/>
      <c r="K46" s="186"/>
      <c r="L46" s="196"/>
      <c r="M46" s="196"/>
      <c r="N46" s="186"/>
      <c r="O46" s="12">
        <v>2</v>
      </c>
      <c r="P46" s="25"/>
      <c r="Q46" s="12" t="b">
        <f t="shared" si="13"/>
        <v>0</v>
      </c>
      <c r="R46" s="12"/>
      <c r="S46" s="12"/>
      <c r="T46" s="14" t="e">
        <f>VLOOKUP(R46&amp;S46,[39]Hoja1!$Q$4:$R$9,2,0)</f>
        <v>#N/A</v>
      </c>
      <c r="U46" s="12"/>
      <c r="V46" s="12"/>
      <c r="W46" s="12"/>
      <c r="X46" s="14" t="b">
        <f t="shared" ref="X46:X49" si="16">IF(Q46="Probabilidad",($J$45*T46),IF(Q46="Impacto"," "))</f>
        <v>0</v>
      </c>
      <c r="Y46" s="14" t="b">
        <f>IF(Z46&lt;=20%,'[39]Tabla probabilidad'!$B$5,IF(Z46&lt;=40%,'[39]Tabla probabilidad'!$B$6,IF(Z46&lt;=60%,'[39]Tabla probabilidad'!$B$7,IF(Z46&lt;=80%,'[39]Tabla probabilidad'!$B$8,IF(Z46&lt;=100%,'[39]Tabla probabilidad'!$B$9)))))</f>
        <v>0</v>
      </c>
      <c r="Z46" s="14" t="b">
        <f>IF(R46="Preventivo",(J45-(J45*T46)),IF(R46="Detectivo",(J45-(J45*T46)),IF(R46="Correctivo",(J45))))</f>
        <v>0</v>
      </c>
      <c r="AA46" s="192"/>
      <c r="AB46" s="192"/>
      <c r="AC46" s="14" t="b">
        <f t="shared" si="1"/>
        <v>0</v>
      </c>
      <c r="AD46" s="14" t="b">
        <f t="shared" ref="AD46:AD49" si="17">IF(Q46="Probabilidad",(($M$45-0)),IF(Q46="Impacto",($M$45-($M$45*T46))))</f>
        <v>0</v>
      </c>
      <c r="AE46" s="192"/>
      <c r="AF46" s="192"/>
      <c r="AG46" s="201"/>
      <c r="AH46" s="201"/>
      <c r="AI46" s="212"/>
      <c r="AJ46" s="212"/>
      <c r="AK46" s="212"/>
      <c r="AL46" s="212"/>
      <c r="AM46" s="212"/>
      <c r="AN46" s="186"/>
    </row>
    <row r="47" spans="1:40">
      <c r="A47" s="186"/>
      <c r="B47" s="201"/>
      <c r="C47" s="186"/>
      <c r="D47" s="190"/>
      <c r="E47" s="186"/>
      <c r="F47" s="186"/>
      <c r="G47" s="186"/>
      <c r="H47" s="186"/>
      <c r="I47" s="194"/>
      <c r="J47" s="195"/>
      <c r="K47" s="186"/>
      <c r="L47" s="196"/>
      <c r="M47" s="196"/>
      <c r="N47" s="186"/>
      <c r="O47" s="12">
        <v>3</v>
      </c>
      <c r="P47" s="25"/>
      <c r="Q47" s="12" t="b">
        <f t="shared" si="13"/>
        <v>0</v>
      </c>
      <c r="R47" s="12"/>
      <c r="S47" s="12"/>
      <c r="T47" s="14" t="e">
        <f>VLOOKUP(R47&amp;S47,[39]Hoja1!$Q$4:$R$9,2,0)</f>
        <v>#N/A</v>
      </c>
      <c r="U47" s="12"/>
      <c r="V47" s="12"/>
      <c r="W47" s="12"/>
      <c r="X47" s="14" t="b">
        <f t="shared" si="16"/>
        <v>0</v>
      </c>
      <c r="Y47" s="14" t="b">
        <f>IF(Z47&lt;=20%,'[39]Tabla probabilidad'!$B$5,IF(Z47&lt;=40%,'[39]Tabla probabilidad'!$B$6,IF(Z47&lt;=60%,'[39]Tabla probabilidad'!$B$7,IF(Z47&lt;=80%,'[39]Tabla probabilidad'!$B$8,IF(Z47&lt;=100%,'[39]Tabla probabilidad'!$B$9)))))</f>
        <v>0</v>
      </c>
      <c r="Z47" s="14" t="b">
        <f>IF(R47="Preventivo",(J45-(J45*T47)),IF(R47="Detectivo",(J45-(J45*T47)),IF(R47="Correctivo",(J45))))</f>
        <v>0</v>
      </c>
      <c r="AA47" s="192"/>
      <c r="AB47" s="192"/>
      <c r="AC47" s="14" t="b">
        <f t="shared" si="1"/>
        <v>0</v>
      </c>
      <c r="AD47" s="14" t="b">
        <f t="shared" si="17"/>
        <v>0</v>
      </c>
      <c r="AE47" s="192"/>
      <c r="AF47" s="192"/>
      <c r="AG47" s="201"/>
      <c r="AH47" s="201"/>
      <c r="AI47" s="212"/>
      <c r="AJ47" s="212"/>
      <c r="AK47" s="212"/>
      <c r="AL47" s="212"/>
      <c r="AM47" s="212"/>
      <c r="AN47" s="186"/>
    </row>
    <row r="48" spans="1:40">
      <c r="A48" s="186"/>
      <c r="B48" s="201"/>
      <c r="C48" s="186"/>
      <c r="D48" s="190"/>
      <c r="E48" s="186"/>
      <c r="F48" s="186"/>
      <c r="G48" s="186"/>
      <c r="H48" s="186"/>
      <c r="I48" s="194"/>
      <c r="J48" s="195"/>
      <c r="K48" s="186"/>
      <c r="L48" s="196"/>
      <c r="M48" s="196"/>
      <c r="N48" s="186"/>
      <c r="O48" s="12">
        <v>4</v>
      </c>
      <c r="P48" s="26"/>
      <c r="Q48" s="12" t="b">
        <f t="shared" si="13"/>
        <v>0</v>
      </c>
      <c r="R48" s="12"/>
      <c r="S48" s="12"/>
      <c r="T48" s="14" t="e">
        <f>VLOOKUP(R48&amp;S48,[39]Hoja1!$Q$4:$R$9,2,0)</f>
        <v>#N/A</v>
      </c>
      <c r="U48" s="12"/>
      <c r="V48" s="12"/>
      <c r="W48" s="12"/>
      <c r="X48" s="14" t="b">
        <f t="shared" si="16"/>
        <v>0</v>
      </c>
      <c r="Y48" s="14" t="b">
        <f>IF(Z48&lt;=20%,'[39]Tabla probabilidad'!$B$5,IF(Z48&lt;=40%,'[39]Tabla probabilidad'!$B$6,IF(Z48&lt;=60%,'[39]Tabla probabilidad'!$B$7,IF(Z48&lt;=80%,'[39]Tabla probabilidad'!$B$8,IF(Z48&lt;=100%,'[39]Tabla probabilidad'!$B$9)))))</f>
        <v>0</v>
      </c>
      <c r="Z48" s="14" t="b">
        <f>IF(R48="Preventivo",(J45-(J45*T48)),IF(R48="Detectivo",(J45-(J45*T48)),IF(R48="Correctivo",(J45))))</f>
        <v>0</v>
      </c>
      <c r="AA48" s="192"/>
      <c r="AB48" s="192"/>
      <c r="AC48" s="14" t="b">
        <f t="shared" si="1"/>
        <v>0</v>
      </c>
      <c r="AD48" s="14" t="b">
        <f t="shared" si="17"/>
        <v>0</v>
      </c>
      <c r="AE48" s="192"/>
      <c r="AF48" s="192"/>
      <c r="AG48" s="201"/>
      <c r="AH48" s="201"/>
      <c r="AI48" s="212"/>
      <c r="AJ48" s="212"/>
      <c r="AK48" s="212"/>
      <c r="AL48" s="212"/>
      <c r="AM48" s="212"/>
      <c r="AN48" s="186"/>
    </row>
    <row r="49" spans="1:40">
      <c r="A49" s="186"/>
      <c r="B49" s="202"/>
      <c r="C49" s="186"/>
      <c r="D49" s="190"/>
      <c r="E49" s="186"/>
      <c r="F49" s="186"/>
      <c r="G49" s="186"/>
      <c r="H49" s="186"/>
      <c r="I49" s="194"/>
      <c r="J49" s="195"/>
      <c r="K49" s="186"/>
      <c r="L49" s="196"/>
      <c r="M49" s="196"/>
      <c r="N49" s="186"/>
      <c r="O49" s="12">
        <v>5</v>
      </c>
      <c r="P49" s="27"/>
      <c r="Q49" s="12" t="b">
        <f t="shared" si="13"/>
        <v>0</v>
      </c>
      <c r="R49" s="12"/>
      <c r="S49" s="12"/>
      <c r="T49" s="14" t="e">
        <f>VLOOKUP(R49&amp;S49,[39]Hoja1!$Q$4:$R$9,2,0)</f>
        <v>#N/A</v>
      </c>
      <c r="U49" s="12"/>
      <c r="V49" s="12"/>
      <c r="W49" s="12"/>
      <c r="X49" s="14" t="b">
        <f t="shared" si="16"/>
        <v>0</v>
      </c>
      <c r="Y49" s="14" t="b">
        <f>IF(Z49&lt;=20%,'[39]Tabla probabilidad'!$B$5,IF(Z49&lt;=40%,'[39]Tabla probabilidad'!$B$6,IF(Z49&lt;=60%,'[39]Tabla probabilidad'!$B$7,IF(Z49&lt;=80%,'[39]Tabla probabilidad'!$B$8,IF(Z49&lt;=100%,'[39]Tabla probabilidad'!$B$9)))))</f>
        <v>0</v>
      </c>
      <c r="Z49" s="14" t="b">
        <f>IF(R49="Preventivo",(J45-(J45*T49)),IF(R49="Detectivo",(J45-(J45*T49)),IF(R49="Correctivo",(J45))))</f>
        <v>0</v>
      </c>
      <c r="AA49" s="193"/>
      <c r="AB49" s="193"/>
      <c r="AC49" s="14" t="b">
        <f t="shared" si="1"/>
        <v>0</v>
      </c>
      <c r="AD49" s="14" t="b">
        <f t="shared" si="17"/>
        <v>0</v>
      </c>
      <c r="AE49" s="193"/>
      <c r="AF49" s="193"/>
      <c r="AG49" s="202"/>
      <c r="AH49" s="201"/>
      <c r="AI49" s="213"/>
      <c r="AJ49" s="213"/>
      <c r="AK49" s="213"/>
      <c r="AL49" s="213"/>
      <c r="AM49" s="213"/>
      <c r="AN49" s="200"/>
    </row>
    <row r="50" spans="1:40">
      <c r="A50" s="186"/>
      <c r="B50" s="200"/>
      <c r="C50" s="186"/>
      <c r="D50" s="190"/>
      <c r="E50" s="186"/>
      <c r="F50" s="186"/>
      <c r="G50" s="186"/>
      <c r="H50" s="186"/>
      <c r="I50" s="194" t="str">
        <f>IF(H50&lt;=2,'[39]Tabla probabilidad'!$B$5,IF(H50&lt;=24,'[39]Tabla probabilidad'!$B$6,IF(H50&lt;=500,'[39]Tabla probabilidad'!$B$7,IF(H50&lt;=5000,'[39]Tabla probabilidad'!$B$8,IF(H50&gt;5000,'[39]Tabla probabilidad'!$B$9)))))</f>
        <v>Muy Baja</v>
      </c>
      <c r="J50" s="195">
        <f>IF(H50&lt;=2,'[39]Tabla probabilidad'!$D$5,IF(H50&lt;=24,'[39]Tabla probabilidad'!$D$6,IF(H50&lt;=500,'[39]Tabla probabilidad'!$D$7,IF(H50&lt;=5000,'[39]Tabla probabilidad'!$D$8,IF(H50&gt;5000,'[39]Tabla probabilidad'!$D$9)))))</f>
        <v>0.2</v>
      </c>
      <c r="K50" s="186"/>
      <c r="L50" s="18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18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186" t="e">
        <f>VLOOKUP((I50&amp;L50),[39]Hoja1!$B$4:$C$28,2,0)</f>
        <v>#N/A</v>
      </c>
      <c r="O50" s="12">
        <v>1</v>
      </c>
      <c r="P50" s="25"/>
      <c r="Q50" s="12" t="b">
        <f t="shared" si="13"/>
        <v>0</v>
      </c>
      <c r="R50" s="12"/>
      <c r="S50" s="12"/>
      <c r="T50" s="14" t="e">
        <f>VLOOKUP(R50&amp;S50,[39]Hoja1!$Q$4:$R$9,2,0)</f>
        <v>#N/A</v>
      </c>
      <c r="U50" s="12"/>
      <c r="V50" s="12"/>
      <c r="W50" s="12"/>
      <c r="X50" s="14" t="b">
        <f>IF(Q50="Probabilidad",($J$50*T50),IF(Q50="Impacto"," "))</f>
        <v>0</v>
      </c>
      <c r="Y50" s="14" t="b">
        <f>IF(Z50&lt;=20%,'[39]Tabla probabilidad'!$B$5,IF(Z50&lt;=40%,'[39]Tabla probabilidad'!$B$6,IF(Z50&lt;=60%,'[39]Tabla probabilidad'!$B$7,IF(Z50&lt;=80%,'[39]Tabla probabilidad'!$B$8,IF(Z50&lt;=100%,'[39]Tabla probabilidad'!$B$9)))))</f>
        <v>0</v>
      </c>
      <c r="Z50" s="14" t="b">
        <f>IF(R50="Preventivo",(J50-(J50*T50)),IF(R50="Detectivo",(J50-(J50*T50)),IF(R50="Correctivo",(J50))))</f>
        <v>0</v>
      </c>
      <c r="AA50" s="191" t="e">
        <f>IF(AB50&lt;=20%,'[39]Tabla probabilidad'!$B$5,IF(AB50&lt;=40%,'[39]Tabla probabilidad'!$B$6,IF(AB50&lt;=60%,'[39]Tabla probabilidad'!$B$7,IF(AB50&lt;=80%,'[39]Tabla probabilidad'!$B$8,IF(AB50&lt;=100%,'[39]Tabla probabilidad'!$B$9)))))</f>
        <v>#DIV/0!</v>
      </c>
      <c r="AB50" s="191" t="e">
        <f>AVERAGE(Z50:Z54)</f>
        <v>#DIV/0!</v>
      </c>
      <c r="AC50" s="14" t="b">
        <f t="shared" si="1"/>
        <v>0</v>
      </c>
      <c r="AD50" s="14" t="b">
        <f>IF(Q50="Probabilidad",(($M$50-0)),IF(Q50="Impacto",($M$50-($M$50*T50))))</f>
        <v>0</v>
      </c>
      <c r="AE50" s="191" t="e">
        <f>IF(AF50&lt;=20%,"Leve",IF(AF50&lt;=40%,"Menor",IF(AF50&lt;=60%,"Moderado",IF(AF50&lt;=80%,"Mayor",IF(AF50&lt;=100%,"Catastrófico")))))</f>
        <v>#DIV/0!</v>
      </c>
      <c r="AF50" s="191" t="e">
        <f>AVERAGE(AD50:AD54)</f>
        <v>#DIV/0!</v>
      </c>
      <c r="AG50" s="200" t="e">
        <f>VLOOKUP(AA50&amp;AE50,[39]Hoja1!$B$4:$C$28,2,0)</f>
        <v>#DIV/0!</v>
      </c>
      <c r="AH50" s="200"/>
      <c r="AI50" s="211"/>
      <c r="AJ50" s="211"/>
      <c r="AK50" s="211"/>
      <c r="AL50" s="211"/>
      <c r="AM50" s="211"/>
      <c r="AN50" s="186"/>
    </row>
    <row r="51" spans="1:40">
      <c r="A51" s="186"/>
      <c r="B51" s="201"/>
      <c r="C51" s="186"/>
      <c r="D51" s="190"/>
      <c r="E51" s="186"/>
      <c r="F51" s="186"/>
      <c r="G51" s="186"/>
      <c r="H51" s="186"/>
      <c r="I51" s="194"/>
      <c r="J51" s="195"/>
      <c r="K51" s="186"/>
      <c r="L51" s="196"/>
      <c r="M51" s="196"/>
      <c r="N51" s="186"/>
      <c r="O51" s="12">
        <v>2</v>
      </c>
      <c r="P51" s="25"/>
      <c r="Q51" s="12" t="b">
        <f t="shared" si="13"/>
        <v>0</v>
      </c>
      <c r="R51" s="12"/>
      <c r="S51" s="12"/>
      <c r="T51" s="14" t="e">
        <f>VLOOKUP(R51&amp;S51,[39]Hoja1!$Q$4:$R$9,2,0)</f>
        <v>#N/A</v>
      </c>
      <c r="U51" s="12"/>
      <c r="V51" s="12"/>
      <c r="W51" s="12"/>
      <c r="X51" s="14" t="b">
        <f>IF(Q51="Probabilidad",($J$50*T51),IF(Q51="Impacto"," "))</f>
        <v>0</v>
      </c>
      <c r="Y51" s="14" t="b">
        <f>IF(Z51&lt;=20%,'[39]Tabla probabilidad'!$B$5,IF(Z51&lt;=40%,'[39]Tabla probabilidad'!$B$6,IF(Z51&lt;=60%,'[39]Tabla probabilidad'!$B$7,IF(Z51&lt;=80%,'[39]Tabla probabilidad'!$B$8,IF(Z51&lt;=100%,'[39]Tabla probabilidad'!$B$9)))))</f>
        <v>0</v>
      </c>
      <c r="Z51" s="14" t="b">
        <f>IF(R51="Preventivo",(J50-(J50*T51)),IF(R51="Detectivo",(J50-(J50*T51)),IF(R51="Correctivo",(J50))))</f>
        <v>0</v>
      </c>
      <c r="AA51" s="192"/>
      <c r="AB51" s="192"/>
      <c r="AC51" s="14" t="b">
        <f t="shared" si="1"/>
        <v>0</v>
      </c>
      <c r="AD51" s="14" t="b">
        <f t="shared" ref="AD51:AD54" si="18">IF(Q51="Probabilidad",(($M$50-0)),IF(Q51="Impacto",($M$50-($M$50*T51))))</f>
        <v>0</v>
      </c>
      <c r="AE51" s="192"/>
      <c r="AF51" s="192"/>
      <c r="AG51" s="201"/>
      <c r="AH51" s="201"/>
      <c r="AI51" s="212"/>
      <c r="AJ51" s="212"/>
      <c r="AK51" s="212"/>
      <c r="AL51" s="212"/>
      <c r="AM51" s="212"/>
      <c r="AN51" s="186"/>
    </row>
    <row r="52" spans="1:40">
      <c r="A52" s="186"/>
      <c r="B52" s="201"/>
      <c r="C52" s="186"/>
      <c r="D52" s="190"/>
      <c r="E52" s="186"/>
      <c r="F52" s="186"/>
      <c r="G52" s="186"/>
      <c r="H52" s="186"/>
      <c r="I52" s="194"/>
      <c r="J52" s="195"/>
      <c r="K52" s="186"/>
      <c r="L52" s="196"/>
      <c r="M52" s="196"/>
      <c r="N52" s="186"/>
      <c r="O52" s="12">
        <v>3</v>
      </c>
      <c r="P52" s="25"/>
      <c r="Q52" s="12" t="b">
        <f t="shared" si="13"/>
        <v>0</v>
      </c>
      <c r="R52" s="12"/>
      <c r="S52" s="12"/>
      <c r="T52" s="14" t="e">
        <f>VLOOKUP(R52&amp;S52,[39]Hoja1!$Q$4:$R$9,2,0)</f>
        <v>#N/A</v>
      </c>
      <c r="U52" s="12"/>
      <c r="V52" s="12"/>
      <c r="W52" s="12"/>
      <c r="X52" s="14" t="b">
        <f>IF(Q52="Probabilidad",($J$50*T52),IF(Q52="Impacto"," "))</f>
        <v>0</v>
      </c>
      <c r="Y52" s="14" t="b">
        <f>IF(Z52&lt;=20%,'[39]Tabla probabilidad'!$B$5,IF(Z52&lt;=40%,'[39]Tabla probabilidad'!$B$6,IF(Z52&lt;=60%,'[39]Tabla probabilidad'!$B$7,IF(Z52&lt;=80%,'[39]Tabla probabilidad'!$B$8,IF(Z52&lt;=100%,'[39]Tabla probabilidad'!$B$9)))))</f>
        <v>0</v>
      </c>
      <c r="Z52" s="14" t="b">
        <f>IF(R52="Preventivo",(J50-(J50*T52)),IF(R52="Detectivo",(J50-(J50*T52)),IF(R52="Correctivo",(J50))))</f>
        <v>0</v>
      </c>
      <c r="AA52" s="192"/>
      <c r="AB52" s="192"/>
      <c r="AC52" s="14" t="b">
        <f t="shared" si="1"/>
        <v>0</v>
      </c>
      <c r="AD52" s="14" t="b">
        <f t="shared" si="18"/>
        <v>0</v>
      </c>
      <c r="AE52" s="192"/>
      <c r="AF52" s="192"/>
      <c r="AG52" s="201"/>
      <c r="AH52" s="201"/>
      <c r="AI52" s="212"/>
      <c r="AJ52" s="212"/>
      <c r="AK52" s="212"/>
      <c r="AL52" s="212"/>
      <c r="AM52" s="212"/>
      <c r="AN52" s="186"/>
    </row>
    <row r="53" spans="1:40">
      <c r="A53" s="186"/>
      <c r="B53" s="201"/>
      <c r="C53" s="186"/>
      <c r="D53" s="190"/>
      <c r="E53" s="186"/>
      <c r="F53" s="186"/>
      <c r="G53" s="186"/>
      <c r="H53" s="186"/>
      <c r="I53" s="194"/>
      <c r="J53" s="195"/>
      <c r="K53" s="186"/>
      <c r="L53" s="196"/>
      <c r="M53" s="196"/>
      <c r="N53" s="186"/>
      <c r="O53" s="12">
        <v>4</v>
      </c>
      <c r="P53" s="26"/>
      <c r="Q53" s="12" t="b">
        <f t="shared" si="13"/>
        <v>0</v>
      </c>
      <c r="R53" s="12"/>
      <c r="S53" s="12"/>
      <c r="T53" s="14" t="e">
        <f>VLOOKUP(R53&amp;S53,[39]Hoja1!$Q$4:$R$9,2,0)</f>
        <v>#N/A</v>
      </c>
      <c r="U53" s="12"/>
      <c r="V53" s="12"/>
      <c r="W53" s="12"/>
      <c r="X53" s="14" t="b">
        <f>IF(Q53="Probabilidad",($J$50*T53),IF(Q53="Impacto"," "))</f>
        <v>0</v>
      </c>
      <c r="Y53" s="14" t="b">
        <f>IF(Z53&lt;=20%,'[39]Tabla probabilidad'!$B$5,IF(Z53&lt;=40%,'[39]Tabla probabilidad'!$B$6,IF(Z53&lt;=60%,'[39]Tabla probabilidad'!$B$7,IF(Z53&lt;=80%,'[39]Tabla probabilidad'!$B$8,IF(Z53&lt;=100%,'[39]Tabla probabilidad'!$B$9)))))</f>
        <v>0</v>
      </c>
      <c r="Z53" s="14" t="b">
        <f>IF(R53="Preventivo",(J50-(J50*T53)),IF(R53="Detectivo",(J50-(J50*T53)),IF(R53="Correctivo",(J50))))</f>
        <v>0</v>
      </c>
      <c r="AA53" s="192"/>
      <c r="AB53" s="192"/>
      <c r="AC53" s="14" t="b">
        <f t="shared" si="1"/>
        <v>0</v>
      </c>
      <c r="AD53" s="14" t="b">
        <f t="shared" si="18"/>
        <v>0</v>
      </c>
      <c r="AE53" s="192"/>
      <c r="AF53" s="192"/>
      <c r="AG53" s="201"/>
      <c r="AH53" s="201"/>
      <c r="AI53" s="212"/>
      <c r="AJ53" s="212"/>
      <c r="AK53" s="212"/>
      <c r="AL53" s="212"/>
      <c r="AM53" s="212"/>
      <c r="AN53" s="186"/>
    </row>
    <row r="54" spans="1:40">
      <c r="A54" s="186"/>
      <c r="B54" s="202"/>
      <c r="C54" s="186"/>
      <c r="D54" s="190"/>
      <c r="E54" s="186"/>
      <c r="F54" s="186"/>
      <c r="G54" s="186"/>
      <c r="H54" s="186"/>
      <c r="I54" s="194"/>
      <c r="J54" s="195"/>
      <c r="K54" s="186"/>
      <c r="L54" s="196"/>
      <c r="M54" s="196"/>
      <c r="N54" s="186"/>
      <c r="O54" s="12">
        <v>5</v>
      </c>
      <c r="P54" s="27"/>
      <c r="Q54" s="12" t="b">
        <f t="shared" si="13"/>
        <v>0</v>
      </c>
      <c r="R54" s="12"/>
      <c r="S54" s="12"/>
      <c r="T54" s="14" t="e">
        <f>VLOOKUP(R54&amp;S54,[39]Hoja1!$Q$4:$R$9,2,0)</f>
        <v>#N/A</v>
      </c>
      <c r="U54" s="12"/>
      <c r="V54" s="12"/>
      <c r="W54" s="12"/>
      <c r="X54" s="14" t="b">
        <f t="shared" ref="X54" si="19">IF(Q54="Probabilidad",($J$35*T54),IF(Q54="Impacto"," "))</f>
        <v>0</v>
      </c>
      <c r="Y54" s="14" t="b">
        <f>IF(Z54&lt;=20%,'[39]Tabla probabilidad'!$B$5,IF(Z54&lt;=40%,'[39]Tabla probabilidad'!$B$6,IF(Z54&lt;=60%,'[39]Tabla probabilidad'!$B$7,IF(Z54&lt;=80%,'[39]Tabla probabilidad'!$B$8,IF(Z54&lt;=100%,'[39]Tabla probabilidad'!$B$9)))))</f>
        <v>0</v>
      </c>
      <c r="Z54" s="14" t="b">
        <f>IF(R54="Preventivo",(J50-(J50*T54)),IF(R54="Detectivo",(J50-(J50*T54)),IF(R54="Correctivo",(J50))))</f>
        <v>0</v>
      </c>
      <c r="AA54" s="193"/>
      <c r="AB54" s="193"/>
      <c r="AC54" s="14" t="b">
        <f t="shared" si="1"/>
        <v>0</v>
      </c>
      <c r="AD54" s="14" t="b">
        <f t="shared" si="18"/>
        <v>0</v>
      </c>
      <c r="AE54" s="193"/>
      <c r="AF54" s="193"/>
      <c r="AG54" s="202"/>
      <c r="AH54" s="201"/>
      <c r="AI54" s="213"/>
      <c r="AJ54" s="213"/>
      <c r="AK54" s="213"/>
      <c r="AL54" s="213"/>
      <c r="AM54" s="213"/>
      <c r="AN54" s="200"/>
    </row>
    <row r="55" spans="1:40">
      <c r="A55" s="186"/>
      <c r="B55" s="200"/>
      <c r="C55" s="186"/>
      <c r="D55" s="190"/>
      <c r="E55" s="186"/>
      <c r="F55" s="186"/>
      <c r="G55" s="186"/>
      <c r="H55" s="186"/>
      <c r="I55" s="194" t="str">
        <f>IF(H55&lt;=2,'[39]Tabla probabilidad'!$B$5,IF(H55&lt;=24,'[39]Tabla probabilidad'!$B$6,IF(H55&lt;=500,'[39]Tabla probabilidad'!$B$7,IF(H55&lt;=5000,'[39]Tabla probabilidad'!$B$8,IF(H55&gt;5000,'[39]Tabla probabilidad'!$B$9)))))</f>
        <v>Muy Baja</v>
      </c>
      <c r="J55" s="195">
        <f>IF(H55&lt;=2,'[39]Tabla probabilidad'!$D$5,IF(H55&lt;=24,'[39]Tabla probabilidad'!$D$6,IF(H55&lt;=500,'[39]Tabla probabilidad'!$D$7,IF(H55&lt;=5000,'[39]Tabla probabilidad'!$D$8,IF(H55&gt;5000,'[39]Tabla probabilidad'!$D$9)))))</f>
        <v>0.2</v>
      </c>
      <c r="K55" s="186"/>
      <c r="L55" s="18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18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186" t="e">
        <f>VLOOKUP((I55&amp;L55),[39]Hoja1!$B$4:$C$28,2,0)</f>
        <v>#N/A</v>
      </c>
      <c r="O55" s="12">
        <v>1</v>
      </c>
      <c r="P55" s="25"/>
      <c r="Q55" s="12" t="b">
        <f t="shared" si="13"/>
        <v>0</v>
      </c>
      <c r="R55" s="12"/>
      <c r="S55" s="12"/>
      <c r="T55" s="14" t="e">
        <f>VLOOKUP(R55&amp;S55,[39]Hoja1!$Q$4:$R$9,2,0)</f>
        <v>#N/A</v>
      </c>
      <c r="U55" s="12"/>
      <c r="V55" s="12"/>
      <c r="W55" s="12"/>
      <c r="X55" s="14" t="b">
        <f>IF(Q55="Probabilidad",($J$55*T55),IF(Q55="Impacto"," "))</f>
        <v>0</v>
      </c>
      <c r="Y55" s="14" t="b">
        <f>IF(Z55&lt;=20%,'[39]Tabla probabilidad'!$B$5,IF(Z55&lt;=40%,'[39]Tabla probabilidad'!$B$6,IF(Z55&lt;=60%,'[39]Tabla probabilidad'!$B$7,IF(Z55&lt;=80%,'[39]Tabla probabilidad'!$B$8,IF(Z55&lt;=100%,'[39]Tabla probabilidad'!$B$9)))))</f>
        <v>0</v>
      </c>
      <c r="Z55" s="14" t="b">
        <f>IF(R55="Preventivo",(J55-(J55*T55)),IF(R55="Detectivo",(J55-(J55*T55)),IF(R55="Correctivo",(J55))))</f>
        <v>0</v>
      </c>
      <c r="AA55" s="191" t="e">
        <f>IF(AB55&lt;=20%,'[39]Tabla probabilidad'!$B$5,IF(AB55&lt;=40%,'[39]Tabla probabilidad'!$B$6,IF(AB55&lt;=60%,'[39]Tabla probabilidad'!$B$7,IF(AB55&lt;=80%,'[39]Tabla probabilidad'!$B$8,IF(AB55&lt;=100%,'[39]Tabla probabilidad'!$B$9)))))</f>
        <v>#DIV/0!</v>
      </c>
      <c r="AB55" s="191" t="e">
        <f>AVERAGE(Z55:Z59)</f>
        <v>#DIV/0!</v>
      </c>
      <c r="AC55" s="14" t="b">
        <f t="shared" si="1"/>
        <v>0</v>
      </c>
      <c r="AD55" s="14" t="b">
        <f>IF(Q55="Probabilidad",(($M$55-0)),IF(Q55="Impacto",($M$55-($M$55*T55))))</f>
        <v>0</v>
      </c>
      <c r="AE55" s="191" t="e">
        <f>IF(AF55&lt;=20%,"Leve",IF(AF55&lt;=40%,"Menor",IF(AF55&lt;=60%,"Moderado",IF(AF55&lt;=80%,"Mayor",IF(AF55&lt;=100%,"Catastrófico")))))</f>
        <v>#DIV/0!</v>
      </c>
      <c r="AF55" s="191" t="e">
        <f>AVERAGE(AD55:AD59)</f>
        <v>#DIV/0!</v>
      </c>
      <c r="AG55" s="200" t="e">
        <f>VLOOKUP(AA55&amp;AE55,[39]Hoja1!$B$4:$C$28,2,0)</f>
        <v>#DIV/0!</v>
      </c>
      <c r="AH55" s="186"/>
      <c r="AI55" s="211"/>
      <c r="AJ55" s="211"/>
      <c r="AK55" s="211"/>
      <c r="AL55" s="211"/>
      <c r="AM55" s="211"/>
      <c r="AN55" s="211"/>
    </row>
    <row r="56" spans="1:40">
      <c r="A56" s="186"/>
      <c r="B56" s="201"/>
      <c r="C56" s="186"/>
      <c r="D56" s="190"/>
      <c r="E56" s="186"/>
      <c r="F56" s="186"/>
      <c r="G56" s="186"/>
      <c r="H56" s="186"/>
      <c r="I56" s="194"/>
      <c r="J56" s="195"/>
      <c r="K56" s="186"/>
      <c r="L56" s="196"/>
      <c r="M56" s="196"/>
      <c r="N56" s="186"/>
      <c r="O56" s="12">
        <v>2</v>
      </c>
      <c r="P56" s="25"/>
      <c r="Q56" s="12" t="b">
        <f t="shared" si="13"/>
        <v>0</v>
      </c>
      <c r="R56" s="12"/>
      <c r="S56" s="12"/>
      <c r="T56" s="14" t="e">
        <f>VLOOKUP(R56&amp;S56,[39]Hoja1!$Q$4:$R$9,2,0)</f>
        <v>#N/A</v>
      </c>
      <c r="U56" s="12"/>
      <c r="V56" s="12"/>
      <c r="W56" s="12"/>
      <c r="X56" s="14" t="b">
        <f t="shared" ref="X56:X59" si="20">IF(Q56="Probabilidad",($J$55*T56),IF(Q56="Impacto"," "))</f>
        <v>0</v>
      </c>
      <c r="Y56" s="14" t="b">
        <f>IF(Z56&lt;=20%,'[39]Tabla probabilidad'!$B$5,IF(Z56&lt;=40%,'[39]Tabla probabilidad'!$B$6,IF(Z56&lt;=60%,'[39]Tabla probabilidad'!$B$7,IF(Z56&lt;=80%,'[39]Tabla probabilidad'!$B$8,IF(Z56&lt;=100%,'[39]Tabla probabilidad'!$B$9)))))</f>
        <v>0</v>
      </c>
      <c r="Z56" s="14" t="b">
        <f>IF(R56="Preventivo",(J55-(J55*T56)),IF(R56="Detectivo",(J55-(J55*T56)),IF(R56="Correctivo",(J55))))</f>
        <v>0</v>
      </c>
      <c r="AA56" s="192"/>
      <c r="AB56" s="192"/>
      <c r="AC56" s="14" t="b">
        <f t="shared" si="1"/>
        <v>0</v>
      </c>
      <c r="AD56" s="14" t="b">
        <f t="shared" ref="AD56:AD59" si="21">IF(Q56="Probabilidad",(($M$55-0)),IF(Q56="Impacto",($M$55-($M$55*T56))))</f>
        <v>0</v>
      </c>
      <c r="AE56" s="192"/>
      <c r="AF56" s="192"/>
      <c r="AG56" s="201"/>
      <c r="AH56" s="186"/>
      <c r="AI56" s="212"/>
      <c r="AJ56" s="212"/>
      <c r="AK56" s="212"/>
      <c r="AL56" s="212"/>
      <c r="AM56" s="212"/>
      <c r="AN56" s="212"/>
    </row>
    <row r="57" spans="1:40">
      <c r="A57" s="186"/>
      <c r="B57" s="201"/>
      <c r="C57" s="186"/>
      <c r="D57" s="190"/>
      <c r="E57" s="186"/>
      <c r="F57" s="186"/>
      <c r="G57" s="186"/>
      <c r="H57" s="186"/>
      <c r="I57" s="194"/>
      <c r="J57" s="195"/>
      <c r="K57" s="186"/>
      <c r="L57" s="196"/>
      <c r="M57" s="196"/>
      <c r="N57" s="186"/>
      <c r="O57" s="12">
        <v>3</v>
      </c>
      <c r="P57" s="25"/>
      <c r="Q57" s="12" t="b">
        <f t="shared" si="13"/>
        <v>0</v>
      </c>
      <c r="R57" s="12"/>
      <c r="S57" s="12"/>
      <c r="T57" s="14" t="e">
        <f>VLOOKUP(R57&amp;S57,[39]Hoja1!$Q$4:$R$9,2,0)</f>
        <v>#N/A</v>
      </c>
      <c r="U57" s="12"/>
      <c r="V57" s="12"/>
      <c r="W57" s="12"/>
      <c r="X57" s="14" t="b">
        <f t="shared" si="20"/>
        <v>0</v>
      </c>
      <c r="Y57" s="14" t="b">
        <f>IF(Z57&lt;=20%,'[39]Tabla probabilidad'!$B$5,IF(Z57&lt;=40%,'[39]Tabla probabilidad'!$B$6,IF(Z57&lt;=60%,'[39]Tabla probabilidad'!$B$7,IF(Z57&lt;=80%,'[39]Tabla probabilidad'!$B$8,IF(Z57&lt;=100%,'[39]Tabla probabilidad'!$B$9)))))</f>
        <v>0</v>
      </c>
      <c r="Z57" s="14" t="b">
        <f>IF(R57="Preventivo",(J55-(J55*T57)),IF(R57="Detectivo",(J55-(J55*T57)),IF(R57="Correctivo",(J55))))</f>
        <v>0</v>
      </c>
      <c r="AA57" s="192"/>
      <c r="AB57" s="192"/>
      <c r="AC57" s="14" t="b">
        <f t="shared" si="1"/>
        <v>0</v>
      </c>
      <c r="AD57" s="14" t="b">
        <f t="shared" si="21"/>
        <v>0</v>
      </c>
      <c r="AE57" s="192"/>
      <c r="AF57" s="192"/>
      <c r="AG57" s="201"/>
      <c r="AH57" s="186"/>
      <c r="AI57" s="212"/>
      <c r="AJ57" s="212"/>
      <c r="AK57" s="212"/>
      <c r="AL57" s="212"/>
      <c r="AM57" s="212"/>
      <c r="AN57" s="212"/>
    </row>
    <row r="58" spans="1:40">
      <c r="A58" s="186"/>
      <c r="B58" s="201"/>
      <c r="C58" s="186"/>
      <c r="D58" s="190"/>
      <c r="E58" s="186"/>
      <c r="F58" s="186"/>
      <c r="G58" s="186"/>
      <c r="H58" s="186"/>
      <c r="I58" s="194"/>
      <c r="J58" s="195"/>
      <c r="K58" s="186"/>
      <c r="L58" s="196"/>
      <c r="M58" s="196"/>
      <c r="N58" s="186"/>
      <c r="O58" s="12">
        <v>4</v>
      </c>
      <c r="P58" s="26"/>
      <c r="Q58" s="12" t="b">
        <f t="shared" si="13"/>
        <v>0</v>
      </c>
      <c r="R58" s="12"/>
      <c r="S58" s="12"/>
      <c r="T58" s="14" t="e">
        <f>VLOOKUP(R58&amp;S58,[39]Hoja1!$Q$4:$R$9,2,0)</f>
        <v>#N/A</v>
      </c>
      <c r="U58" s="12"/>
      <c r="V58" s="12"/>
      <c r="W58" s="12"/>
      <c r="X58" s="14" t="b">
        <f t="shared" si="20"/>
        <v>0</v>
      </c>
      <c r="Y58" s="14" t="b">
        <f>IF(Z58&lt;=20%,'[39]Tabla probabilidad'!$B$5,IF(Z58&lt;=40%,'[39]Tabla probabilidad'!$B$6,IF(Z58&lt;=60%,'[39]Tabla probabilidad'!$B$7,IF(Z58&lt;=80%,'[39]Tabla probabilidad'!$B$8,IF(Z58&lt;=100%,'[39]Tabla probabilidad'!$B$9)))))</f>
        <v>0</v>
      </c>
      <c r="Z58" s="14" t="b">
        <f>IF(R58="Preventivo",(J55-(J55*T58)),IF(R58="Detectivo",(J55-(J55*T58)),IF(R58="Correctivo",(J55))))</f>
        <v>0</v>
      </c>
      <c r="AA58" s="192"/>
      <c r="AB58" s="192"/>
      <c r="AC58" s="14" t="b">
        <f t="shared" si="1"/>
        <v>0</v>
      </c>
      <c r="AD58" s="14" t="b">
        <f t="shared" si="21"/>
        <v>0</v>
      </c>
      <c r="AE58" s="192"/>
      <c r="AF58" s="192"/>
      <c r="AG58" s="201"/>
      <c r="AH58" s="186"/>
      <c r="AI58" s="212"/>
      <c r="AJ58" s="212"/>
      <c r="AK58" s="212"/>
      <c r="AL58" s="212"/>
      <c r="AM58" s="212"/>
      <c r="AN58" s="212"/>
    </row>
    <row r="59" spans="1:40" ht="20.25" customHeight="1">
      <c r="A59" s="186"/>
      <c r="B59" s="202"/>
      <c r="C59" s="186"/>
      <c r="D59" s="190"/>
      <c r="E59" s="186"/>
      <c r="F59" s="186"/>
      <c r="G59" s="186"/>
      <c r="H59" s="186"/>
      <c r="I59" s="194"/>
      <c r="J59" s="195"/>
      <c r="K59" s="186"/>
      <c r="L59" s="196"/>
      <c r="M59" s="196"/>
      <c r="N59" s="186"/>
      <c r="O59" s="12">
        <v>5</v>
      </c>
      <c r="P59" s="27"/>
      <c r="Q59" s="12" t="b">
        <f t="shared" si="13"/>
        <v>0</v>
      </c>
      <c r="R59" s="12"/>
      <c r="S59" s="12"/>
      <c r="T59" s="14" t="e">
        <f>VLOOKUP(R59&amp;S59,[39]Hoja1!$Q$4:$R$9,2,0)</f>
        <v>#N/A</v>
      </c>
      <c r="U59" s="12"/>
      <c r="V59" s="12"/>
      <c r="W59" s="12"/>
      <c r="X59" s="14" t="b">
        <f t="shared" si="20"/>
        <v>0</v>
      </c>
      <c r="Y59" s="14" t="b">
        <f>IF(Z59&lt;=20%,'[39]Tabla probabilidad'!$B$5,IF(Z59&lt;=40%,'[39]Tabla probabilidad'!$B$6,IF(Z59&lt;=60%,'[39]Tabla probabilidad'!$B$7,IF(Z59&lt;=80%,'[39]Tabla probabilidad'!$B$8,IF(Z59&lt;=100%,'[39]Tabla probabilidad'!$B$9)))))</f>
        <v>0</v>
      </c>
      <c r="Z59" s="14" t="b">
        <f>IF(R59="Preventivo",(J55-(J55*T59)),IF(R59="Detectivo",(J55-(J55*T59)),IF(R59="Correctivo",(J55))))</f>
        <v>0</v>
      </c>
      <c r="AA59" s="193"/>
      <c r="AB59" s="193"/>
      <c r="AC59" s="14" t="b">
        <f t="shared" si="1"/>
        <v>0</v>
      </c>
      <c r="AD59" s="14" t="b">
        <f t="shared" si="21"/>
        <v>0</v>
      </c>
      <c r="AE59" s="193"/>
      <c r="AF59" s="193"/>
      <c r="AG59" s="202"/>
      <c r="AH59" s="186"/>
      <c r="AI59" s="213"/>
      <c r="AJ59" s="213"/>
      <c r="AK59" s="213"/>
      <c r="AL59" s="213"/>
      <c r="AM59" s="213"/>
      <c r="AN59" s="213"/>
    </row>
  </sheetData>
  <mergeCells count="306">
    <mergeCell ref="A55:A59"/>
    <mergeCell ref="B55:B59"/>
    <mergeCell ref="C55:C59"/>
    <mergeCell ref="D55:D59"/>
    <mergeCell ref="E55:E59"/>
    <mergeCell ref="F55:F59"/>
    <mergeCell ref="G55:G59"/>
    <mergeCell ref="H55:H59"/>
    <mergeCell ref="AG50:AG54"/>
    <mergeCell ref="M50:M54"/>
    <mergeCell ref="N50:N54"/>
    <mergeCell ref="AA55:AA59"/>
    <mergeCell ref="AB55:AB59"/>
    <mergeCell ref="AE55:AE59"/>
    <mergeCell ref="AF55:AF59"/>
    <mergeCell ref="AG55:AG59"/>
    <mergeCell ref="L50:L54"/>
    <mergeCell ref="I55:I59"/>
    <mergeCell ref="J55:J59"/>
    <mergeCell ref="K55:K59"/>
    <mergeCell ref="L55:L59"/>
    <mergeCell ref="M55:M59"/>
    <mergeCell ref="N55:N59"/>
    <mergeCell ref="A50:A54"/>
    <mergeCell ref="AM50:AM54"/>
    <mergeCell ref="AN50:AN54"/>
    <mergeCell ref="AH50:AH54"/>
    <mergeCell ref="AI50:AI54"/>
    <mergeCell ref="AJ50:AJ54"/>
    <mergeCell ref="AK50:AK54"/>
    <mergeCell ref="AL50:AL54"/>
    <mergeCell ref="AI55:AI59"/>
    <mergeCell ref="AJ55:AJ59"/>
    <mergeCell ref="AK55:AK59"/>
    <mergeCell ref="AL55:AL59"/>
    <mergeCell ref="AM55:AM59"/>
    <mergeCell ref="AN55:AN59"/>
    <mergeCell ref="AH55:AH59"/>
    <mergeCell ref="B50:B54"/>
    <mergeCell ref="C50:C54"/>
    <mergeCell ref="D50:D54"/>
    <mergeCell ref="E50:E54"/>
    <mergeCell ref="F50:F54"/>
    <mergeCell ref="AI45:AI49"/>
    <mergeCell ref="AJ45:AJ49"/>
    <mergeCell ref="AK45:AK49"/>
    <mergeCell ref="I45:I49"/>
    <mergeCell ref="J45:J49"/>
    <mergeCell ref="K45:K49"/>
    <mergeCell ref="L45:L49"/>
    <mergeCell ref="M45:M49"/>
    <mergeCell ref="N45:N49"/>
    <mergeCell ref="AA50:AA54"/>
    <mergeCell ref="AB50:AB54"/>
    <mergeCell ref="AE50:AE54"/>
    <mergeCell ref="AF50:AF54"/>
    <mergeCell ref="G50:G54"/>
    <mergeCell ref="H50:H54"/>
    <mergeCell ref="I50:I54"/>
    <mergeCell ref="J50:J54"/>
    <mergeCell ref="K50:K54"/>
    <mergeCell ref="AL45:AL49"/>
    <mergeCell ref="AM45:AM49"/>
    <mergeCell ref="AN45:AN49"/>
    <mergeCell ref="AA45:AA49"/>
    <mergeCell ref="AB45:AB49"/>
    <mergeCell ref="AE45:AE49"/>
    <mergeCell ref="AF45:AF49"/>
    <mergeCell ref="AG45:AG49"/>
    <mergeCell ref="AH45:AH49"/>
    <mergeCell ref="AM40:AM44"/>
    <mergeCell ref="AN40:AN44"/>
    <mergeCell ref="A45:A49"/>
    <mergeCell ref="B45:B49"/>
    <mergeCell ref="C45:C49"/>
    <mergeCell ref="D45:D49"/>
    <mergeCell ref="E45:E49"/>
    <mergeCell ref="F45:F49"/>
    <mergeCell ref="G45:G49"/>
    <mergeCell ref="H45:H49"/>
    <mergeCell ref="AG40:AG44"/>
    <mergeCell ref="AH40:AH44"/>
    <mergeCell ref="AI40:AI44"/>
    <mergeCell ref="AJ40:AJ44"/>
    <mergeCell ref="AK40:AK44"/>
    <mergeCell ref="AL40:AL44"/>
    <mergeCell ref="M40:M44"/>
    <mergeCell ref="N40:N44"/>
    <mergeCell ref="AA40:AA44"/>
    <mergeCell ref="AB40:AB44"/>
    <mergeCell ref="AE40:AE44"/>
    <mergeCell ref="AF40:AF44"/>
    <mergeCell ref="G40:G44"/>
    <mergeCell ref="H40:H44"/>
    <mergeCell ref="I40:I44"/>
    <mergeCell ref="J40:J44"/>
    <mergeCell ref="K40:K44"/>
    <mergeCell ref="L40:L44"/>
    <mergeCell ref="A40:A44"/>
    <mergeCell ref="B40:B44"/>
    <mergeCell ref="C40:C44"/>
    <mergeCell ref="D40:D44"/>
    <mergeCell ref="E40:E44"/>
    <mergeCell ref="F40:F44"/>
    <mergeCell ref="A35:A39"/>
    <mergeCell ref="B35:B39"/>
    <mergeCell ref="C35:C39"/>
    <mergeCell ref="D35:D39"/>
    <mergeCell ref="E35:E39"/>
    <mergeCell ref="F35:F39"/>
    <mergeCell ref="G35:G39"/>
    <mergeCell ref="H35:H39"/>
    <mergeCell ref="AG30:AG34"/>
    <mergeCell ref="M30:M34"/>
    <mergeCell ref="N30:N34"/>
    <mergeCell ref="AA35:AA39"/>
    <mergeCell ref="AB35:AB39"/>
    <mergeCell ref="AE35:AE39"/>
    <mergeCell ref="AF35:AF39"/>
    <mergeCell ref="AG35:AG39"/>
    <mergeCell ref="L30:L34"/>
    <mergeCell ref="I35:I39"/>
    <mergeCell ref="J35:J39"/>
    <mergeCell ref="K35:K39"/>
    <mergeCell ref="L35:L39"/>
    <mergeCell ref="M35:M39"/>
    <mergeCell ref="N35:N39"/>
    <mergeCell ref="A30:A34"/>
    <mergeCell ref="AM30:AM34"/>
    <mergeCell ref="AN30:AN34"/>
    <mergeCell ref="AH30:AH34"/>
    <mergeCell ref="AI30:AI34"/>
    <mergeCell ref="AJ30:AJ34"/>
    <mergeCell ref="AK30:AK34"/>
    <mergeCell ref="AL30:AL34"/>
    <mergeCell ref="AI35:AI39"/>
    <mergeCell ref="AJ35:AJ39"/>
    <mergeCell ref="AK35:AK39"/>
    <mergeCell ref="AL35:AL39"/>
    <mergeCell ref="AM35:AM39"/>
    <mergeCell ref="AN35:AN39"/>
    <mergeCell ref="AH35:AH39"/>
    <mergeCell ref="B30:B34"/>
    <mergeCell ref="C30:C34"/>
    <mergeCell ref="D30:D34"/>
    <mergeCell ref="E30:E34"/>
    <mergeCell ref="F30:F34"/>
    <mergeCell ref="AI25:AI29"/>
    <mergeCell ref="AJ25:AJ29"/>
    <mergeCell ref="AK25:AK29"/>
    <mergeCell ref="I25:I29"/>
    <mergeCell ref="J25:J29"/>
    <mergeCell ref="K25:K29"/>
    <mergeCell ref="L25:L29"/>
    <mergeCell ref="M25:M29"/>
    <mergeCell ref="N25:N29"/>
    <mergeCell ref="AA30:AA34"/>
    <mergeCell ref="AB30:AB34"/>
    <mergeCell ref="AE30:AE34"/>
    <mergeCell ref="AF30:AF34"/>
    <mergeCell ref="G30:G34"/>
    <mergeCell ref="H30:H34"/>
    <mergeCell ref="I30:I34"/>
    <mergeCell ref="J30:J34"/>
    <mergeCell ref="K30:K34"/>
    <mergeCell ref="AL25:AL29"/>
    <mergeCell ref="AM25:AM29"/>
    <mergeCell ref="AN25:AN29"/>
    <mergeCell ref="AA25:AA29"/>
    <mergeCell ref="AB25:AB29"/>
    <mergeCell ref="AE25:AE29"/>
    <mergeCell ref="AF25:AF29"/>
    <mergeCell ref="AG25:AG29"/>
    <mergeCell ref="AH25:AH29"/>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A20:AA24"/>
    <mergeCell ref="AB20:AB24"/>
    <mergeCell ref="AE20:AE24"/>
    <mergeCell ref="AF20:AF24"/>
    <mergeCell ref="G20:G24"/>
    <mergeCell ref="H20:H24"/>
    <mergeCell ref="I20:I24"/>
    <mergeCell ref="J20:J24"/>
    <mergeCell ref="K20:K24"/>
    <mergeCell ref="L20:L24"/>
    <mergeCell ref="A20:A24"/>
    <mergeCell ref="B20:B24"/>
    <mergeCell ref="C20:C24"/>
    <mergeCell ref="D20:D24"/>
    <mergeCell ref="E20:E24"/>
    <mergeCell ref="F20:F24"/>
    <mergeCell ref="AI15:AI19"/>
    <mergeCell ref="AJ15:AJ19"/>
    <mergeCell ref="AK15:AK19"/>
    <mergeCell ref="AL15:AL19"/>
    <mergeCell ref="AM15:AM19"/>
    <mergeCell ref="AN15:AN19"/>
    <mergeCell ref="AA15:AA19"/>
    <mergeCell ref="AB15:AB19"/>
    <mergeCell ref="AE15:AE19"/>
    <mergeCell ref="AF15:AF19"/>
    <mergeCell ref="AG15:AG19"/>
    <mergeCell ref="AH15:AH19"/>
    <mergeCell ref="I15:I19"/>
    <mergeCell ref="J15:J19"/>
    <mergeCell ref="K15:K19"/>
    <mergeCell ref="L15:L19"/>
    <mergeCell ref="M15:M19"/>
    <mergeCell ref="N15:N19"/>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I10:I14"/>
    <mergeCell ref="J10:J14"/>
    <mergeCell ref="K10:K14"/>
    <mergeCell ref="L10:L14"/>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A8:A9"/>
    <mergeCell ref="B8:B9"/>
    <mergeCell ref="C8:C9"/>
    <mergeCell ref="D8:D9"/>
    <mergeCell ref="E8:E9"/>
    <mergeCell ref="F8:F9"/>
    <mergeCell ref="G8:G9"/>
    <mergeCell ref="AL8:AL9"/>
    <mergeCell ref="AM8:AM9"/>
    <mergeCell ref="J8:J9"/>
    <mergeCell ref="K8:K9"/>
    <mergeCell ref="L8:L9"/>
    <mergeCell ref="M8:M9"/>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s>
  <conditionalFormatting sqref="I10">
    <cfRule type="containsText" dxfId="1743" priority="414" operator="containsText" text="Muy Baja">
      <formula>NOT(ISERROR(SEARCH("Muy Baja",I10)))</formula>
    </cfRule>
    <cfRule type="containsText" dxfId="1742" priority="415" operator="containsText" text="Baja">
      <formula>NOT(ISERROR(SEARCH("Baja",I10)))</formula>
    </cfRule>
    <cfRule type="containsText" dxfId="1741" priority="417" operator="containsText" text="Muy Alta">
      <formula>NOT(ISERROR(SEARCH("Muy Alta",I10)))</formula>
    </cfRule>
    <cfRule type="containsText" dxfId="1740" priority="418" operator="containsText" text="Alta">
      <formula>NOT(ISERROR(SEARCH("Alta",I10)))</formula>
    </cfRule>
    <cfRule type="containsText" dxfId="1739" priority="419" operator="containsText" text="Media">
      <formula>NOT(ISERROR(SEARCH("Media",I10)))</formula>
    </cfRule>
    <cfRule type="containsText" dxfId="1738" priority="420" operator="containsText" text="Media">
      <formula>NOT(ISERROR(SEARCH("Media",I10)))</formula>
    </cfRule>
    <cfRule type="containsText" dxfId="1737" priority="421" operator="containsText" text="Media">
      <formula>NOT(ISERROR(SEARCH("Media",I10)))</formula>
    </cfRule>
    <cfRule type="containsText" dxfId="1736" priority="422" operator="containsText" text="Muy Baja">
      <formula>NOT(ISERROR(SEARCH("Muy Baja",I10)))</formula>
    </cfRule>
    <cfRule type="containsText" dxfId="1735" priority="423" operator="containsText" text="Baja">
      <formula>NOT(ISERROR(SEARCH("Baja",I10)))</formula>
    </cfRule>
    <cfRule type="containsText" dxfId="1734" priority="424" operator="containsText" text="Muy Baja">
      <formula>NOT(ISERROR(SEARCH("Muy Baja",I10)))</formula>
    </cfRule>
    <cfRule type="containsText" dxfId="1733" priority="425" operator="containsText" text="Muy Baja">
      <formula>NOT(ISERROR(SEARCH("Muy Baja",I10)))</formula>
    </cfRule>
    <cfRule type="containsText" dxfId="1732" priority="426" operator="containsText" text="Muy Baja">
      <formula>NOT(ISERROR(SEARCH("Muy Baja",I10)))</formula>
    </cfRule>
    <cfRule type="containsText" dxfId="1731" priority="427" operator="containsText" text="Muy Baja'Tabla probabilidad'!">
      <formula>NOT(ISERROR(SEARCH("Muy Baja'Tabla probabilidad'!",I10)))</formula>
    </cfRule>
    <cfRule type="containsText" dxfId="1730" priority="428" operator="containsText" text="Muy bajo">
      <formula>NOT(ISERROR(SEARCH("Muy bajo",I10)))</formula>
    </cfRule>
    <cfRule type="containsText" dxfId="1729" priority="429" operator="containsText" text="Alta">
      <formula>NOT(ISERROR(SEARCH("Alta",I10)))</formula>
    </cfRule>
    <cfRule type="containsText" dxfId="1728" priority="430" operator="containsText" text="Media">
      <formula>NOT(ISERROR(SEARCH("Media",I10)))</formula>
    </cfRule>
    <cfRule type="containsText" dxfId="1727" priority="431" operator="containsText" text="Baja">
      <formula>NOT(ISERROR(SEARCH("Baja",I10)))</formula>
    </cfRule>
    <cfRule type="containsText" dxfId="1726" priority="432" operator="containsText" text="Muy baja">
      <formula>NOT(ISERROR(SEARCH("Muy baja",I10)))</formula>
    </cfRule>
    <cfRule type="cellIs" dxfId="1725" priority="435" operator="between">
      <formula>1</formula>
      <formula>2</formula>
    </cfRule>
    <cfRule type="cellIs" dxfId="1724" priority="436" operator="between">
      <formula>0</formula>
      <formula>2</formula>
    </cfRule>
  </conditionalFormatting>
  <conditionalFormatting sqref="I10">
    <cfRule type="containsText" dxfId="1723" priority="416" operator="containsText" text="Muy Alta">
      <formula>NOT(ISERROR(SEARCH("Muy Alta",I10)))</formula>
    </cfRule>
  </conditionalFormatting>
  <conditionalFormatting sqref="L10 L15 L20 L25 L30 L35 L40 L45 L50 L55">
    <cfRule type="containsText" dxfId="1722" priority="408" operator="containsText" text="Catastrófico">
      <formula>NOT(ISERROR(SEARCH("Catastrófico",L10)))</formula>
    </cfRule>
    <cfRule type="containsText" dxfId="1721" priority="409" operator="containsText" text="Mayor">
      <formula>NOT(ISERROR(SEARCH("Mayor",L10)))</formula>
    </cfRule>
    <cfRule type="containsText" dxfId="1720" priority="410" operator="containsText" text="Alta">
      <formula>NOT(ISERROR(SEARCH("Alta",L10)))</formula>
    </cfRule>
    <cfRule type="containsText" dxfId="1719" priority="411" operator="containsText" text="Moderado">
      <formula>NOT(ISERROR(SEARCH("Moderado",L10)))</formula>
    </cfRule>
    <cfRule type="containsText" dxfId="1718" priority="412" operator="containsText" text="Menor">
      <formula>NOT(ISERROR(SEARCH("Menor",L10)))</formula>
    </cfRule>
    <cfRule type="containsText" dxfId="1717" priority="413" operator="containsText" text="Leve">
      <formula>NOT(ISERROR(SEARCH("Leve",L10)))</formula>
    </cfRule>
  </conditionalFormatting>
  <conditionalFormatting sqref="N10 N15 N20 N25">
    <cfRule type="containsText" dxfId="1716" priority="403" operator="containsText" text="Extremo">
      <formula>NOT(ISERROR(SEARCH("Extremo",N10)))</formula>
    </cfRule>
    <cfRule type="containsText" dxfId="1715" priority="404" operator="containsText" text="Alto">
      <formula>NOT(ISERROR(SEARCH("Alto",N10)))</formula>
    </cfRule>
    <cfRule type="containsText" dxfId="1714" priority="405" operator="containsText" text="Bajo">
      <formula>NOT(ISERROR(SEARCH("Bajo",N10)))</formula>
    </cfRule>
    <cfRule type="containsText" dxfId="1713" priority="406" operator="containsText" text="Moderado">
      <formula>NOT(ISERROR(SEARCH("Moderado",N10)))</formula>
    </cfRule>
    <cfRule type="containsText" dxfId="1712" priority="407" operator="containsText" text="Extremo">
      <formula>NOT(ISERROR(SEARCH("Extremo",N10)))</formula>
    </cfRule>
  </conditionalFormatting>
  <conditionalFormatting sqref="M10 M15 M20 M25 M30 M35 M40 M45 M50 M55">
    <cfRule type="containsText" dxfId="1711" priority="397" operator="containsText" text="Catastrófico">
      <formula>NOT(ISERROR(SEARCH("Catastrófico",M10)))</formula>
    </cfRule>
    <cfRule type="containsText" dxfId="1710" priority="398" operator="containsText" text="Mayor">
      <formula>NOT(ISERROR(SEARCH("Mayor",M10)))</formula>
    </cfRule>
    <cfRule type="containsText" dxfId="1709" priority="399" operator="containsText" text="Alta">
      <formula>NOT(ISERROR(SEARCH("Alta",M10)))</formula>
    </cfRule>
    <cfRule type="containsText" dxfId="1708" priority="400" operator="containsText" text="Moderado">
      <formula>NOT(ISERROR(SEARCH("Moderado",M10)))</formula>
    </cfRule>
    <cfRule type="containsText" dxfId="1707" priority="401" operator="containsText" text="Menor">
      <formula>NOT(ISERROR(SEARCH("Menor",M10)))</formula>
    </cfRule>
    <cfRule type="containsText" dxfId="1706" priority="402" operator="containsText" text="Leve">
      <formula>NOT(ISERROR(SEARCH("Leve",M10)))</formula>
    </cfRule>
  </conditionalFormatting>
  <conditionalFormatting sqref="Y10:Y14">
    <cfRule type="containsText" dxfId="1705" priority="391" operator="containsText" text="Muy Alta">
      <formula>NOT(ISERROR(SEARCH("Muy Alta",Y10)))</formula>
    </cfRule>
    <cfRule type="containsText" dxfId="1704" priority="392" operator="containsText" text="Alta">
      <formula>NOT(ISERROR(SEARCH("Alta",Y10)))</formula>
    </cfRule>
    <cfRule type="containsText" dxfId="1703" priority="393" operator="containsText" text="Media">
      <formula>NOT(ISERROR(SEARCH("Media",Y10)))</formula>
    </cfRule>
    <cfRule type="containsText" dxfId="1702" priority="394" operator="containsText" text="Muy Baja">
      <formula>NOT(ISERROR(SEARCH("Muy Baja",Y10)))</formula>
    </cfRule>
    <cfRule type="containsText" dxfId="1701" priority="395" operator="containsText" text="Baja">
      <formula>NOT(ISERROR(SEARCH("Baja",Y10)))</formula>
    </cfRule>
    <cfRule type="containsText" dxfId="1700" priority="396" operator="containsText" text="Muy Baja">
      <formula>NOT(ISERROR(SEARCH("Muy Baja",Y10)))</formula>
    </cfRule>
  </conditionalFormatting>
  <conditionalFormatting sqref="AC10:AC14">
    <cfRule type="containsText" dxfId="1699" priority="386" operator="containsText" text="Catastrófico">
      <formula>NOT(ISERROR(SEARCH("Catastrófico",AC10)))</formula>
    </cfRule>
    <cfRule type="containsText" dxfId="1698" priority="387" operator="containsText" text="Mayor">
      <formula>NOT(ISERROR(SEARCH("Mayor",AC10)))</formula>
    </cfRule>
    <cfRule type="containsText" dxfId="1697" priority="388" operator="containsText" text="Moderado">
      <formula>NOT(ISERROR(SEARCH("Moderado",AC10)))</formula>
    </cfRule>
    <cfRule type="containsText" dxfId="1696" priority="389" operator="containsText" text="Menor">
      <formula>NOT(ISERROR(SEARCH("Menor",AC10)))</formula>
    </cfRule>
    <cfRule type="containsText" dxfId="1695" priority="390" operator="containsText" text="Leve">
      <formula>NOT(ISERROR(SEARCH("Leve",AC10)))</formula>
    </cfRule>
  </conditionalFormatting>
  <conditionalFormatting sqref="AG10">
    <cfRule type="containsText" dxfId="1694" priority="377" operator="containsText" text="Extremo">
      <formula>NOT(ISERROR(SEARCH("Extremo",AG10)))</formula>
    </cfRule>
    <cfRule type="containsText" dxfId="1693" priority="378" operator="containsText" text="Alto">
      <formula>NOT(ISERROR(SEARCH("Alto",AG10)))</formula>
    </cfRule>
    <cfRule type="containsText" dxfId="1692" priority="379" operator="containsText" text="Moderado">
      <formula>NOT(ISERROR(SEARCH("Moderado",AG10)))</formula>
    </cfRule>
    <cfRule type="containsText" dxfId="1691" priority="380" operator="containsText" text="Menor">
      <formula>NOT(ISERROR(SEARCH("Menor",AG10)))</formula>
    </cfRule>
    <cfRule type="containsText" dxfId="1690" priority="381" operator="containsText" text="Bajo">
      <formula>NOT(ISERROR(SEARCH("Bajo",AG10)))</formula>
    </cfRule>
    <cfRule type="containsText" dxfId="1689" priority="382" operator="containsText" text="Moderado">
      <formula>NOT(ISERROR(SEARCH("Moderado",AG10)))</formula>
    </cfRule>
    <cfRule type="containsText" dxfId="1688" priority="383" operator="containsText" text="Extremo">
      <formula>NOT(ISERROR(SEARCH("Extremo",AG10)))</formula>
    </cfRule>
    <cfRule type="containsText" dxfId="1687" priority="384" operator="containsText" text="Baja">
      <formula>NOT(ISERROR(SEARCH("Baja",AG10)))</formula>
    </cfRule>
    <cfRule type="containsText" dxfId="1686" priority="385" operator="containsText" text="Alto">
      <formula>NOT(ISERROR(SEARCH("Alto",AG10)))</formula>
    </cfRule>
  </conditionalFormatting>
  <conditionalFormatting sqref="AA10:AA59">
    <cfRule type="containsText" dxfId="1685" priority="1" operator="containsText" text="Muy Baja">
      <formula>NOT(ISERROR(SEARCH("Muy Baja",AA10)))</formula>
    </cfRule>
    <cfRule type="containsText" dxfId="1684" priority="372" operator="containsText" text="Muy Alta">
      <formula>NOT(ISERROR(SEARCH("Muy Alta",AA10)))</formula>
    </cfRule>
    <cfRule type="containsText" dxfId="1683" priority="373" operator="containsText" text="Alta">
      <formula>NOT(ISERROR(SEARCH("Alta",AA10)))</formula>
    </cfRule>
    <cfRule type="containsText" dxfId="1682" priority="374" operator="containsText" text="Media">
      <formula>NOT(ISERROR(SEARCH("Media",AA10)))</formula>
    </cfRule>
    <cfRule type="containsText" dxfId="1681" priority="375" operator="containsText" text="Baja">
      <formula>NOT(ISERROR(SEARCH("Baja",AA10)))</formula>
    </cfRule>
    <cfRule type="containsText" dxfId="1680" priority="376" operator="containsText" text="Muy Baja">
      <formula>NOT(ISERROR(SEARCH("Muy Baja",AA10)))</formula>
    </cfRule>
  </conditionalFormatting>
  <conditionalFormatting sqref="AE10:AE14">
    <cfRule type="containsText" dxfId="1679" priority="367" operator="containsText" text="Catastrófico">
      <formula>NOT(ISERROR(SEARCH("Catastrófico",AE10)))</formula>
    </cfRule>
    <cfRule type="containsText" dxfId="1678" priority="368" operator="containsText" text="Moderado">
      <formula>NOT(ISERROR(SEARCH("Moderado",AE10)))</formula>
    </cfRule>
    <cfRule type="containsText" dxfId="1677" priority="369" operator="containsText" text="Menor">
      <formula>NOT(ISERROR(SEARCH("Menor",AE10)))</formula>
    </cfRule>
    <cfRule type="containsText" dxfId="1676" priority="370" operator="containsText" text="Leve">
      <formula>NOT(ISERROR(SEARCH("Leve",AE10)))</formula>
    </cfRule>
    <cfRule type="containsText" dxfId="1675" priority="371" operator="containsText" text="Mayor">
      <formula>NOT(ISERROR(SEARCH("Mayor",AE10)))</formula>
    </cfRule>
  </conditionalFormatting>
  <conditionalFormatting sqref="I15 I20 I25">
    <cfRule type="containsText" dxfId="1674" priority="344" operator="containsText" text="Muy Baja">
      <formula>NOT(ISERROR(SEARCH("Muy Baja",I15)))</formula>
    </cfRule>
    <cfRule type="containsText" dxfId="1673" priority="345" operator="containsText" text="Baja">
      <formula>NOT(ISERROR(SEARCH("Baja",I15)))</formula>
    </cfRule>
    <cfRule type="containsText" dxfId="1672" priority="347" operator="containsText" text="Muy Alta">
      <formula>NOT(ISERROR(SEARCH("Muy Alta",I15)))</formula>
    </cfRule>
    <cfRule type="containsText" dxfId="1671" priority="348" operator="containsText" text="Alta">
      <formula>NOT(ISERROR(SEARCH("Alta",I15)))</formula>
    </cfRule>
    <cfRule type="containsText" dxfId="1670" priority="349" operator="containsText" text="Media">
      <formula>NOT(ISERROR(SEARCH("Media",I15)))</formula>
    </cfRule>
    <cfRule type="containsText" dxfId="1669" priority="350" operator="containsText" text="Media">
      <formula>NOT(ISERROR(SEARCH("Media",I15)))</formula>
    </cfRule>
    <cfRule type="containsText" dxfId="1668" priority="351" operator="containsText" text="Media">
      <formula>NOT(ISERROR(SEARCH("Media",I15)))</formula>
    </cfRule>
    <cfRule type="containsText" dxfId="1667" priority="352" operator="containsText" text="Muy Baja">
      <formula>NOT(ISERROR(SEARCH("Muy Baja",I15)))</formula>
    </cfRule>
    <cfRule type="containsText" dxfId="1666" priority="353" operator="containsText" text="Baja">
      <formula>NOT(ISERROR(SEARCH("Baja",I15)))</formula>
    </cfRule>
    <cfRule type="containsText" dxfId="1665" priority="354" operator="containsText" text="Muy Baja">
      <formula>NOT(ISERROR(SEARCH("Muy Baja",I15)))</formula>
    </cfRule>
    <cfRule type="containsText" dxfId="1664" priority="355" operator="containsText" text="Muy Baja">
      <formula>NOT(ISERROR(SEARCH("Muy Baja",I15)))</formula>
    </cfRule>
    <cfRule type="containsText" dxfId="1663" priority="356" operator="containsText" text="Muy Baja">
      <formula>NOT(ISERROR(SEARCH("Muy Baja",I15)))</formula>
    </cfRule>
    <cfRule type="containsText" dxfId="1662" priority="357" operator="containsText" text="Muy Baja'Tabla probabilidad'!">
      <formula>NOT(ISERROR(SEARCH("Muy Baja'Tabla probabilidad'!",I15)))</formula>
    </cfRule>
    <cfRule type="containsText" dxfId="1661" priority="358" operator="containsText" text="Muy bajo">
      <formula>NOT(ISERROR(SEARCH("Muy bajo",I15)))</formula>
    </cfRule>
    <cfRule type="containsText" dxfId="1660" priority="359" operator="containsText" text="Alta">
      <formula>NOT(ISERROR(SEARCH("Alta",I15)))</formula>
    </cfRule>
    <cfRule type="containsText" dxfId="1659" priority="360" operator="containsText" text="Media">
      <formula>NOT(ISERROR(SEARCH("Media",I15)))</formula>
    </cfRule>
    <cfRule type="containsText" dxfId="1658" priority="361" operator="containsText" text="Baja">
      <formula>NOT(ISERROR(SEARCH("Baja",I15)))</formula>
    </cfRule>
    <cfRule type="containsText" dxfId="1657" priority="362" operator="containsText" text="Muy baja">
      <formula>NOT(ISERROR(SEARCH("Muy baja",I15)))</formula>
    </cfRule>
    <cfRule type="cellIs" dxfId="1656" priority="365" operator="between">
      <formula>1</formula>
      <formula>2</formula>
    </cfRule>
    <cfRule type="cellIs" dxfId="1655" priority="366" operator="between">
      <formula>0</formula>
      <formula>2</formula>
    </cfRule>
  </conditionalFormatting>
  <conditionalFormatting sqref="I15 I20 I25">
    <cfRule type="containsText" dxfId="1654" priority="346" operator="containsText" text="Muy Alta">
      <formula>NOT(ISERROR(SEARCH("Muy Alta",I15)))</formula>
    </cfRule>
  </conditionalFormatting>
  <conditionalFormatting sqref="Y15:Y19">
    <cfRule type="containsText" dxfId="1653" priority="338" operator="containsText" text="Muy Alta">
      <formula>NOT(ISERROR(SEARCH("Muy Alta",Y15)))</formula>
    </cfRule>
    <cfRule type="containsText" dxfId="1652" priority="339" operator="containsText" text="Alta">
      <formula>NOT(ISERROR(SEARCH("Alta",Y15)))</formula>
    </cfRule>
    <cfRule type="containsText" dxfId="1651" priority="340" operator="containsText" text="Media">
      <formula>NOT(ISERROR(SEARCH("Media",Y15)))</formula>
    </cfRule>
    <cfRule type="containsText" dxfId="1650" priority="341" operator="containsText" text="Muy Baja">
      <formula>NOT(ISERROR(SEARCH("Muy Baja",Y15)))</formula>
    </cfRule>
    <cfRule type="containsText" dxfId="1649" priority="342" operator="containsText" text="Baja">
      <formula>NOT(ISERROR(SEARCH("Baja",Y15)))</formula>
    </cfRule>
    <cfRule type="containsText" dxfId="1648" priority="343" operator="containsText" text="Muy Baja">
      <formula>NOT(ISERROR(SEARCH("Muy Baja",Y15)))</formula>
    </cfRule>
  </conditionalFormatting>
  <conditionalFormatting sqref="AC15:AC19">
    <cfRule type="containsText" dxfId="1647" priority="333" operator="containsText" text="Catastrófico">
      <formula>NOT(ISERROR(SEARCH("Catastrófico",AC15)))</formula>
    </cfRule>
    <cfRule type="containsText" dxfId="1646" priority="334" operator="containsText" text="Mayor">
      <formula>NOT(ISERROR(SEARCH("Mayor",AC15)))</formula>
    </cfRule>
    <cfRule type="containsText" dxfId="1645" priority="335" operator="containsText" text="Moderado">
      <formula>NOT(ISERROR(SEARCH("Moderado",AC15)))</formula>
    </cfRule>
    <cfRule type="containsText" dxfId="1644" priority="336" operator="containsText" text="Menor">
      <formula>NOT(ISERROR(SEARCH("Menor",AC15)))</formula>
    </cfRule>
    <cfRule type="containsText" dxfId="1643" priority="337" operator="containsText" text="Leve">
      <formula>NOT(ISERROR(SEARCH("Leve",AC15)))</formula>
    </cfRule>
  </conditionalFormatting>
  <conditionalFormatting sqref="AG15">
    <cfRule type="containsText" dxfId="1642" priority="324" operator="containsText" text="Extremo">
      <formula>NOT(ISERROR(SEARCH("Extremo",AG15)))</formula>
    </cfRule>
    <cfRule type="containsText" dxfId="1641" priority="325" operator="containsText" text="Alto">
      <formula>NOT(ISERROR(SEARCH("Alto",AG15)))</formula>
    </cfRule>
    <cfRule type="containsText" dxfId="1640" priority="326" operator="containsText" text="Moderado">
      <formula>NOT(ISERROR(SEARCH("Moderado",AG15)))</formula>
    </cfRule>
    <cfRule type="containsText" dxfId="1639" priority="327" operator="containsText" text="Menor">
      <formula>NOT(ISERROR(SEARCH("Menor",AG15)))</formula>
    </cfRule>
    <cfRule type="containsText" dxfId="1638" priority="328" operator="containsText" text="Bajo">
      <formula>NOT(ISERROR(SEARCH("Bajo",AG15)))</formula>
    </cfRule>
    <cfRule type="containsText" dxfId="1637" priority="329" operator="containsText" text="Moderado">
      <formula>NOT(ISERROR(SEARCH("Moderado",AG15)))</formula>
    </cfRule>
    <cfRule type="containsText" dxfId="1636" priority="330" operator="containsText" text="Extremo">
      <formula>NOT(ISERROR(SEARCH("Extremo",AG15)))</formula>
    </cfRule>
    <cfRule type="containsText" dxfId="1635" priority="331" operator="containsText" text="Baja">
      <formula>NOT(ISERROR(SEARCH("Baja",AG15)))</formula>
    </cfRule>
    <cfRule type="containsText" dxfId="1634" priority="332" operator="containsText" text="Alto">
      <formula>NOT(ISERROR(SEARCH("Alto",AG15)))</formula>
    </cfRule>
  </conditionalFormatting>
  <conditionalFormatting sqref="AE15:AE19">
    <cfRule type="containsText" dxfId="1633" priority="319" operator="containsText" text="Catastrófico">
      <formula>NOT(ISERROR(SEARCH("Catastrófico",AE15)))</formula>
    </cfRule>
    <cfRule type="containsText" dxfId="1632" priority="320" operator="containsText" text="Moderado">
      <formula>NOT(ISERROR(SEARCH("Moderado",AE15)))</formula>
    </cfRule>
    <cfRule type="containsText" dxfId="1631" priority="321" operator="containsText" text="Menor">
      <formula>NOT(ISERROR(SEARCH("Menor",AE15)))</formula>
    </cfRule>
    <cfRule type="containsText" dxfId="1630" priority="322" operator="containsText" text="Leve">
      <formula>NOT(ISERROR(SEARCH("Leve",AE15)))</formula>
    </cfRule>
    <cfRule type="containsText" dxfId="1629" priority="323" operator="containsText" text="Mayor">
      <formula>NOT(ISERROR(SEARCH("Mayor",AE15)))</formula>
    </cfRule>
  </conditionalFormatting>
  <conditionalFormatting sqref="Y20:Y24">
    <cfRule type="containsText" dxfId="1628" priority="313" operator="containsText" text="Muy Alta">
      <formula>NOT(ISERROR(SEARCH("Muy Alta",Y20)))</formula>
    </cfRule>
    <cfRule type="containsText" dxfId="1627" priority="314" operator="containsText" text="Alta">
      <formula>NOT(ISERROR(SEARCH("Alta",Y20)))</formula>
    </cfRule>
    <cfRule type="containsText" dxfId="1626" priority="315" operator="containsText" text="Media">
      <formula>NOT(ISERROR(SEARCH("Media",Y20)))</formula>
    </cfRule>
    <cfRule type="containsText" dxfId="1625" priority="316" operator="containsText" text="Muy Baja">
      <formula>NOT(ISERROR(SEARCH("Muy Baja",Y20)))</formula>
    </cfRule>
    <cfRule type="containsText" dxfId="1624" priority="317" operator="containsText" text="Baja">
      <formula>NOT(ISERROR(SEARCH("Baja",Y20)))</formula>
    </cfRule>
    <cfRule type="containsText" dxfId="1623" priority="318" operator="containsText" text="Muy Baja">
      <formula>NOT(ISERROR(SEARCH("Muy Baja",Y20)))</formula>
    </cfRule>
  </conditionalFormatting>
  <conditionalFormatting sqref="AC20:AC24">
    <cfRule type="containsText" dxfId="1622" priority="308" operator="containsText" text="Catastrófico">
      <formula>NOT(ISERROR(SEARCH("Catastrófico",AC20)))</formula>
    </cfRule>
    <cfRule type="containsText" dxfId="1621" priority="309" operator="containsText" text="Mayor">
      <formula>NOT(ISERROR(SEARCH("Mayor",AC20)))</formula>
    </cfRule>
    <cfRule type="containsText" dxfId="1620" priority="310" operator="containsText" text="Moderado">
      <formula>NOT(ISERROR(SEARCH("Moderado",AC20)))</formula>
    </cfRule>
    <cfRule type="containsText" dxfId="1619" priority="311" operator="containsText" text="Menor">
      <formula>NOT(ISERROR(SEARCH("Menor",AC20)))</formula>
    </cfRule>
    <cfRule type="containsText" dxfId="1618" priority="312" operator="containsText" text="Leve">
      <formula>NOT(ISERROR(SEARCH("Leve",AC20)))</formula>
    </cfRule>
  </conditionalFormatting>
  <conditionalFormatting sqref="AG20">
    <cfRule type="containsText" dxfId="1617" priority="299" operator="containsText" text="Extremo">
      <formula>NOT(ISERROR(SEARCH("Extremo",AG20)))</formula>
    </cfRule>
    <cfRule type="containsText" dxfId="1616" priority="300" operator="containsText" text="Alto">
      <formula>NOT(ISERROR(SEARCH("Alto",AG20)))</formula>
    </cfRule>
    <cfRule type="containsText" dxfId="1615" priority="301" operator="containsText" text="Moderado">
      <formula>NOT(ISERROR(SEARCH("Moderado",AG20)))</formula>
    </cfRule>
    <cfRule type="containsText" dxfId="1614" priority="302" operator="containsText" text="Menor">
      <formula>NOT(ISERROR(SEARCH("Menor",AG20)))</formula>
    </cfRule>
    <cfRule type="containsText" dxfId="1613" priority="303" operator="containsText" text="Bajo">
      <formula>NOT(ISERROR(SEARCH("Bajo",AG20)))</formula>
    </cfRule>
    <cfRule type="containsText" dxfId="1612" priority="304" operator="containsText" text="Moderado">
      <formula>NOT(ISERROR(SEARCH("Moderado",AG20)))</formula>
    </cfRule>
    <cfRule type="containsText" dxfId="1611" priority="305" operator="containsText" text="Extremo">
      <formula>NOT(ISERROR(SEARCH("Extremo",AG20)))</formula>
    </cfRule>
    <cfRule type="containsText" dxfId="1610" priority="306" operator="containsText" text="Baja">
      <formula>NOT(ISERROR(SEARCH("Baja",AG20)))</formula>
    </cfRule>
    <cfRule type="containsText" dxfId="1609" priority="307" operator="containsText" text="Alto">
      <formula>NOT(ISERROR(SEARCH("Alto",AG20)))</formula>
    </cfRule>
  </conditionalFormatting>
  <conditionalFormatting sqref="AE20:AE24">
    <cfRule type="containsText" dxfId="1608" priority="294" operator="containsText" text="Catastrófico">
      <formula>NOT(ISERROR(SEARCH("Catastrófico",AE20)))</formula>
    </cfRule>
    <cfRule type="containsText" dxfId="1607" priority="295" operator="containsText" text="Moderado">
      <formula>NOT(ISERROR(SEARCH("Moderado",AE20)))</formula>
    </cfRule>
    <cfRule type="containsText" dxfId="1606" priority="296" operator="containsText" text="Menor">
      <formula>NOT(ISERROR(SEARCH("Menor",AE20)))</formula>
    </cfRule>
    <cfRule type="containsText" dxfId="1605" priority="297" operator="containsText" text="Leve">
      <formula>NOT(ISERROR(SEARCH("Leve",AE20)))</formula>
    </cfRule>
    <cfRule type="containsText" dxfId="1604" priority="298" operator="containsText" text="Mayor">
      <formula>NOT(ISERROR(SEARCH("Mayor",AE20)))</formula>
    </cfRule>
  </conditionalFormatting>
  <conditionalFormatting sqref="Y25:Y29">
    <cfRule type="containsText" dxfId="1603" priority="288" operator="containsText" text="Muy Alta">
      <formula>NOT(ISERROR(SEARCH("Muy Alta",Y25)))</formula>
    </cfRule>
    <cfRule type="containsText" dxfId="1602" priority="289" operator="containsText" text="Alta">
      <formula>NOT(ISERROR(SEARCH("Alta",Y25)))</formula>
    </cfRule>
    <cfRule type="containsText" dxfId="1601" priority="290" operator="containsText" text="Media">
      <formula>NOT(ISERROR(SEARCH("Media",Y25)))</formula>
    </cfRule>
    <cfRule type="containsText" dxfId="1600" priority="291" operator="containsText" text="Muy Baja">
      <formula>NOT(ISERROR(SEARCH("Muy Baja",Y25)))</formula>
    </cfRule>
    <cfRule type="containsText" dxfId="1599" priority="292" operator="containsText" text="Baja">
      <formula>NOT(ISERROR(SEARCH("Baja",Y25)))</formula>
    </cfRule>
    <cfRule type="containsText" dxfId="1598" priority="293" operator="containsText" text="Muy Baja">
      <formula>NOT(ISERROR(SEARCH("Muy Baja",Y25)))</formula>
    </cfRule>
  </conditionalFormatting>
  <conditionalFormatting sqref="AC25:AC29">
    <cfRule type="containsText" dxfId="1597" priority="283" operator="containsText" text="Catastrófico">
      <formula>NOT(ISERROR(SEARCH("Catastrófico",AC25)))</formula>
    </cfRule>
    <cfRule type="containsText" dxfId="1596" priority="284" operator="containsText" text="Mayor">
      <formula>NOT(ISERROR(SEARCH("Mayor",AC25)))</formula>
    </cfRule>
    <cfRule type="containsText" dxfId="1595" priority="285" operator="containsText" text="Moderado">
      <formula>NOT(ISERROR(SEARCH("Moderado",AC25)))</formula>
    </cfRule>
    <cfRule type="containsText" dxfId="1594" priority="286" operator="containsText" text="Menor">
      <formula>NOT(ISERROR(SEARCH("Menor",AC25)))</formula>
    </cfRule>
    <cfRule type="containsText" dxfId="1593" priority="287" operator="containsText" text="Leve">
      <formula>NOT(ISERROR(SEARCH("Leve",AC25)))</formula>
    </cfRule>
  </conditionalFormatting>
  <conditionalFormatting sqref="AG25">
    <cfRule type="containsText" dxfId="1592" priority="274" operator="containsText" text="Extremo">
      <formula>NOT(ISERROR(SEARCH("Extremo",AG25)))</formula>
    </cfRule>
    <cfRule type="containsText" dxfId="1591" priority="275" operator="containsText" text="Alto">
      <formula>NOT(ISERROR(SEARCH("Alto",AG25)))</formula>
    </cfRule>
    <cfRule type="containsText" dxfId="1590" priority="276" operator="containsText" text="Moderado">
      <formula>NOT(ISERROR(SEARCH("Moderado",AG25)))</formula>
    </cfRule>
    <cfRule type="containsText" dxfId="1589" priority="277" operator="containsText" text="Menor">
      <formula>NOT(ISERROR(SEARCH("Menor",AG25)))</formula>
    </cfRule>
    <cfRule type="containsText" dxfId="1588" priority="278" operator="containsText" text="Bajo">
      <formula>NOT(ISERROR(SEARCH("Bajo",AG25)))</formula>
    </cfRule>
    <cfRule type="containsText" dxfId="1587" priority="279" operator="containsText" text="Moderado">
      <formula>NOT(ISERROR(SEARCH("Moderado",AG25)))</formula>
    </cfRule>
    <cfRule type="containsText" dxfId="1586" priority="280" operator="containsText" text="Extremo">
      <formula>NOT(ISERROR(SEARCH("Extremo",AG25)))</formula>
    </cfRule>
    <cfRule type="containsText" dxfId="1585" priority="281" operator="containsText" text="Baja">
      <formula>NOT(ISERROR(SEARCH("Baja",AG25)))</formula>
    </cfRule>
    <cfRule type="containsText" dxfId="1584" priority="282" operator="containsText" text="Alto">
      <formula>NOT(ISERROR(SEARCH("Alto",AG25)))</formula>
    </cfRule>
  </conditionalFormatting>
  <conditionalFormatting sqref="AE25:AE29">
    <cfRule type="containsText" dxfId="1583" priority="269" operator="containsText" text="Catastrófico">
      <formula>NOT(ISERROR(SEARCH("Catastrófico",AE25)))</formula>
    </cfRule>
    <cfRule type="containsText" dxfId="1582" priority="270" operator="containsText" text="Moderado">
      <formula>NOT(ISERROR(SEARCH("Moderado",AE25)))</formula>
    </cfRule>
    <cfRule type="containsText" dxfId="1581" priority="271" operator="containsText" text="Menor">
      <formula>NOT(ISERROR(SEARCH("Menor",AE25)))</formula>
    </cfRule>
    <cfRule type="containsText" dxfId="1580" priority="272" operator="containsText" text="Leve">
      <formula>NOT(ISERROR(SEARCH("Leve",AE25)))</formula>
    </cfRule>
    <cfRule type="containsText" dxfId="1579" priority="273" operator="containsText" text="Mayor">
      <formula>NOT(ISERROR(SEARCH("Mayor",AE25)))</formula>
    </cfRule>
  </conditionalFormatting>
  <conditionalFormatting sqref="N30 N35">
    <cfRule type="containsText" dxfId="1578" priority="264" operator="containsText" text="Extremo">
      <formula>NOT(ISERROR(SEARCH("Extremo",N30)))</formula>
    </cfRule>
    <cfRule type="containsText" dxfId="1577" priority="265" operator="containsText" text="Alto">
      <formula>NOT(ISERROR(SEARCH("Alto",N30)))</formula>
    </cfRule>
    <cfRule type="containsText" dxfId="1576" priority="266" operator="containsText" text="Bajo">
      <formula>NOT(ISERROR(SEARCH("Bajo",N30)))</formula>
    </cfRule>
    <cfRule type="containsText" dxfId="1575" priority="267" operator="containsText" text="Moderado">
      <formula>NOT(ISERROR(SEARCH("Moderado",N30)))</formula>
    </cfRule>
    <cfRule type="containsText" dxfId="1574" priority="268" operator="containsText" text="Extremo">
      <formula>NOT(ISERROR(SEARCH("Extremo",N30)))</formula>
    </cfRule>
  </conditionalFormatting>
  <conditionalFormatting sqref="I30 I35 I40">
    <cfRule type="containsText" dxfId="1573" priority="241" operator="containsText" text="Muy Baja">
      <formula>NOT(ISERROR(SEARCH("Muy Baja",I30)))</formula>
    </cfRule>
    <cfRule type="containsText" dxfId="1572" priority="242" operator="containsText" text="Baja">
      <formula>NOT(ISERROR(SEARCH("Baja",I30)))</formula>
    </cfRule>
    <cfRule type="containsText" dxfId="1571" priority="244" operator="containsText" text="Muy Alta">
      <formula>NOT(ISERROR(SEARCH("Muy Alta",I30)))</formula>
    </cfRule>
    <cfRule type="containsText" dxfId="1570" priority="245" operator="containsText" text="Alta">
      <formula>NOT(ISERROR(SEARCH("Alta",I30)))</formula>
    </cfRule>
    <cfRule type="containsText" dxfId="1569" priority="246" operator="containsText" text="Media">
      <formula>NOT(ISERROR(SEARCH("Media",I30)))</formula>
    </cfRule>
    <cfRule type="containsText" dxfId="1568" priority="247" operator="containsText" text="Media">
      <formula>NOT(ISERROR(SEARCH("Media",I30)))</formula>
    </cfRule>
    <cfRule type="containsText" dxfId="1567" priority="248" operator="containsText" text="Media">
      <formula>NOT(ISERROR(SEARCH("Media",I30)))</formula>
    </cfRule>
    <cfRule type="containsText" dxfId="1566" priority="249" operator="containsText" text="Muy Baja">
      <formula>NOT(ISERROR(SEARCH("Muy Baja",I30)))</formula>
    </cfRule>
    <cfRule type="containsText" dxfId="1565" priority="250" operator="containsText" text="Baja">
      <formula>NOT(ISERROR(SEARCH("Baja",I30)))</formula>
    </cfRule>
    <cfRule type="containsText" dxfId="1564" priority="251" operator="containsText" text="Muy Baja">
      <formula>NOT(ISERROR(SEARCH("Muy Baja",I30)))</formula>
    </cfRule>
    <cfRule type="containsText" dxfId="1563" priority="252" operator="containsText" text="Muy Baja">
      <formula>NOT(ISERROR(SEARCH("Muy Baja",I30)))</formula>
    </cfRule>
    <cfRule type="containsText" dxfId="1562" priority="253" operator="containsText" text="Muy Baja">
      <formula>NOT(ISERROR(SEARCH("Muy Baja",I30)))</formula>
    </cfRule>
    <cfRule type="containsText" dxfId="1561" priority="254" operator="containsText" text="Muy Baja'Tabla probabilidad'!">
      <formula>NOT(ISERROR(SEARCH("Muy Baja'Tabla probabilidad'!",I30)))</formula>
    </cfRule>
    <cfRule type="containsText" dxfId="1560" priority="255" operator="containsText" text="Muy bajo">
      <formula>NOT(ISERROR(SEARCH("Muy bajo",I30)))</formula>
    </cfRule>
    <cfRule type="containsText" dxfId="1559" priority="256" operator="containsText" text="Alta">
      <formula>NOT(ISERROR(SEARCH("Alta",I30)))</formula>
    </cfRule>
    <cfRule type="containsText" dxfId="1558" priority="257" operator="containsText" text="Media">
      <formula>NOT(ISERROR(SEARCH("Media",I30)))</formula>
    </cfRule>
    <cfRule type="containsText" dxfId="1557" priority="258" operator="containsText" text="Baja">
      <formula>NOT(ISERROR(SEARCH("Baja",I30)))</formula>
    </cfRule>
    <cfRule type="containsText" dxfId="1556" priority="259" operator="containsText" text="Muy baja">
      <formula>NOT(ISERROR(SEARCH("Muy baja",I30)))</formula>
    </cfRule>
    <cfRule type="cellIs" dxfId="1555" priority="262" operator="between">
      <formula>1</formula>
      <formula>2</formula>
    </cfRule>
    <cfRule type="cellIs" dxfId="1554" priority="263" operator="between">
      <formula>0</formula>
      <formula>2</formula>
    </cfRule>
  </conditionalFormatting>
  <conditionalFormatting sqref="I30 I35 I40">
    <cfRule type="containsText" dxfId="1553" priority="243" operator="containsText" text="Muy Alta">
      <formula>NOT(ISERROR(SEARCH("Muy Alta",I30)))</formula>
    </cfRule>
  </conditionalFormatting>
  <conditionalFormatting sqref="Y30:Y34">
    <cfRule type="containsText" dxfId="1552" priority="235" operator="containsText" text="Muy Alta">
      <formula>NOT(ISERROR(SEARCH("Muy Alta",Y30)))</formula>
    </cfRule>
    <cfRule type="containsText" dxfId="1551" priority="236" operator="containsText" text="Alta">
      <formula>NOT(ISERROR(SEARCH("Alta",Y30)))</formula>
    </cfRule>
    <cfRule type="containsText" dxfId="1550" priority="237" operator="containsText" text="Media">
      <formula>NOT(ISERROR(SEARCH("Media",Y30)))</formula>
    </cfRule>
    <cfRule type="containsText" dxfId="1549" priority="238" operator="containsText" text="Muy Baja">
      <formula>NOT(ISERROR(SEARCH("Muy Baja",Y30)))</formula>
    </cfRule>
    <cfRule type="containsText" dxfId="1548" priority="239" operator="containsText" text="Baja">
      <formula>NOT(ISERROR(SEARCH("Baja",Y30)))</formula>
    </cfRule>
    <cfRule type="containsText" dxfId="1547" priority="240" operator="containsText" text="Muy Baja">
      <formula>NOT(ISERROR(SEARCH("Muy Baja",Y30)))</formula>
    </cfRule>
  </conditionalFormatting>
  <conditionalFormatting sqref="AC30:AC34">
    <cfRule type="containsText" dxfId="1546" priority="230" operator="containsText" text="Catastrófico">
      <formula>NOT(ISERROR(SEARCH("Catastrófico",AC30)))</formula>
    </cfRule>
    <cfRule type="containsText" dxfId="1545" priority="231" operator="containsText" text="Mayor">
      <formula>NOT(ISERROR(SEARCH("Mayor",AC30)))</formula>
    </cfRule>
    <cfRule type="containsText" dxfId="1544" priority="232" operator="containsText" text="Moderado">
      <formula>NOT(ISERROR(SEARCH("Moderado",AC30)))</formula>
    </cfRule>
    <cfRule type="containsText" dxfId="1543" priority="233" operator="containsText" text="Menor">
      <formula>NOT(ISERROR(SEARCH("Menor",AC30)))</formula>
    </cfRule>
    <cfRule type="containsText" dxfId="1542" priority="234" operator="containsText" text="Leve">
      <formula>NOT(ISERROR(SEARCH("Leve",AC30)))</formula>
    </cfRule>
  </conditionalFormatting>
  <conditionalFormatting sqref="AG30">
    <cfRule type="containsText" dxfId="1541" priority="221" operator="containsText" text="Extremo">
      <formula>NOT(ISERROR(SEARCH("Extremo",AG30)))</formula>
    </cfRule>
    <cfRule type="containsText" dxfId="1540" priority="222" operator="containsText" text="Alto">
      <formula>NOT(ISERROR(SEARCH("Alto",AG30)))</formula>
    </cfRule>
    <cfRule type="containsText" dxfId="1539" priority="223" operator="containsText" text="Moderado">
      <formula>NOT(ISERROR(SEARCH("Moderado",AG30)))</formula>
    </cfRule>
    <cfRule type="containsText" dxfId="1538" priority="224" operator="containsText" text="Menor">
      <formula>NOT(ISERROR(SEARCH("Menor",AG30)))</formula>
    </cfRule>
    <cfRule type="containsText" dxfId="1537" priority="225" operator="containsText" text="Bajo">
      <formula>NOT(ISERROR(SEARCH("Bajo",AG30)))</formula>
    </cfRule>
    <cfRule type="containsText" dxfId="1536" priority="226" operator="containsText" text="Moderado">
      <formula>NOT(ISERROR(SEARCH("Moderado",AG30)))</formula>
    </cfRule>
    <cfRule type="containsText" dxfId="1535" priority="227" operator="containsText" text="Extremo">
      <formula>NOT(ISERROR(SEARCH("Extremo",AG30)))</formula>
    </cfRule>
    <cfRule type="containsText" dxfId="1534" priority="228" operator="containsText" text="Baja">
      <formula>NOT(ISERROR(SEARCH("Baja",AG30)))</formula>
    </cfRule>
    <cfRule type="containsText" dxfId="1533" priority="229" operator="containsText" text="Alto">
      <formula>NOT(ISERROR(SEARCH("Alto",AG30)))</formula>
    </cfRule>
  </conditionalFormatting>
  <conditionalFormatting sqref="AE30:AE34">
    <cfRule type="containsText" dxfId="1532" priority="216" operator="containsText" text="Catastrófico">
      <formula>NOT(ISERROR(SEARCH("Catastrófico",AE30)))</formula>
    </cfRule>
    <cfRule type="containsText" dxfId="1531" priority="217" operator="containsText" text="Moderado">
      <formula>NOT(ISERROR(SEARCH("Moderado",AE30)))</formula>
    </cfRule>
    <cfRule type="containsText" dxfId="1530" priority="218" operator="containsText" text="Menor">
      <formula>NOT(ISERROR(SEARCH("Menor",AE30)))</formula>
    </cfRule>
    <cfRule type="containsText" dxfId="1529" priority="219" operator="containsText" text="Leve">
      <formula>NOT(ISERROR(SEARCH("Leve",AE30)))</formula>
    </cfRule>
    <cfRule type="containsText" dxfId="1528" priority="220" operator="containsText" text="Mayor">
      <formula>NOT(ISERROR(SEARCH("Mayor",AE30)))</formula>
    </cfRule>
  </conditionalFormatting>
  <conditionalFormatting sqref="Y35:Y39">
    <cfRule type="containsText" dxfId="1527" priority="210" operator="containsText" text="Muy Alta">
      <formula>NOT(ISERROR(SEARCH("Muy Alta",Y35)))</formula>
    </cfRule>
    <cfRule type="containsText" dxfId="1526" priority="211" operator="containsText" text="Alta">
      <formula>NOT(ISERROR(SEARCH("Alta",Y35)))</formula>
    </cfRule>
    <cfRule type="containsText" dxfId="1525" priority="212" operator="containsText" text="Media">
      <formula>NOT(ISERROR(SEARCH("Media",Y35)))</formula>
    </cfRule>
    <cfRule type="containsText" dxfId="1524" priority="213" operator="containsText" text="Muy Baja">
      <formula>NOT(ISERROR(SEARCH("Muy Baja",Y35)))</formula>
    </cfRule>
    <cfRule type="containsText" dxfId="1523" priority="214" operator="containsText" text="Baja">
      <formula>NOT(ISERROR(SEARCH("Baja",Y35)))</formula>
    </cfRule>
    <cfRule type="containsText" dxfId="1522" priority="215" operator="containsText" text="Muy Baja">
      <formula>NOT(ISERROR(SEARCH("Muy Baja",Y35)))</formula>
    </cfRule>
  </conditionalFormatting>
  <conditionalFormatting sqref="AC35:AC39">
    <cfRule type="containsText" dxfId="1521" priority="205" operator="containsText" text="Catastrófico">
      <formula>NOT(ISERROR(SEARCH("Catastrófico",AC35)))</formula>
    </cfRule>
    <cfRule type="containsText" dxfId="1520" priority="206" operator="containsText" text="Mayor">
      <formula>NOT(ISERROR(SEARCH("Mayor",AC35)))</formula>
    </cfRule>
    <cfRule type="containsText" dxfId="1519" priority="207" operator="containsText" text="Moderado">
      <formula>NOT(ISERROR(SEARCH("Moderado",AC35)))</formula>
    </cfRule>
    <cfRule type="containsText" dxfId="1518" priority="208" operator="containsText" text="Menor">
      <formula>NOT(ISERROR(SEARCH("Menor",AC35)))</formula>
    </cfRule>
    <cfRule type="containsText" dxfId="1517" priority="209" operator="containsText" text="Leve">
      <formula>NOT(ISERROR(SEARCH("Leve",AC35)))</formula>
    </cfRule>
  </conditionalFormatting>
  <conditionalFormatting sqref="AG35">
    <cfRule type="containsText" dxfId="1516" priority="196" operator="containsText" text="Extremo">
      <formula>NOT(ISERROR(SEARCH("Extremo",AG35)))</formula>
    </cfRule>
    <cfRule type="containsText" dxfId="1515" priority="197" operator="containsText" text="Alto">
      <formula>NOT(ISERROR(SEARCH("Alto",AG35)))</formula>
    </cfRule>
    <cfRule type="containsText" dxfId="1514" priority="198" operator="containsText" text="Moderado">
      <formula>NOT(ISERROR(SEARCH("Moderado",AG35)))</formula>
    </cfRule>
    <cfRule type="containsText" dxfId="1513" priority="199" operator="containsText" text="Menor">
      <formula>NOT(ISERROR(SEARCH("Menor",AG35)))</formula>
    </cfRule>
    <cfRule type="containsText" dxfId="1512" priority="200" operator="containsText" text="Bajo">
      <formula>NOT(ISERROR(SEARCH("Bajo",AG35)))</formula>
    </cfRule>
    <cfRule type="containsText" dxfId="1511" priority="201" operator="containsText" text="Moderado">
      <formula>NOT(ISERROR(SEARCH("Moderado",AG35)))</formula>
    </cfRule>
    <cfRule type="containsText" dxfId="1510" priority="202" operator="containsText" text="Extremo">
      <formula>NOT(ISERROR(SEARCH("Extremo",AG35)))</formula>
    </cfRule>
    <cfRule type="containsText" dxfId="1509" priority="203" operator="containsText" text="Baja">
      <formula>NOT(ISERROR(SEARCH("Baja",AG35)))</formula>
    </cfRule>
    <cfRule type="containsText" dxfId="1508" priority="204" operator="containsText" text="Alto">
      <formula>NOT(ISERROR(SEARCH("Alto",AG35)))</formula>
    </cfRule>
  </conditionalFormatting>
  <conditionalFormatting sqref="AE35:AE39">
    <cfRule type="containsText" dxfId="1507" priority="191" operator="containsText" text="Catastrófico">
      <formula>NOT(ISERROR(SEARCH("Catastrófico",AE35)))</formula>
    </cfRule>
    <cfRule type="containsText" dxfId="1506" priority="192" operator="containsText" text="Moderado">
      <formula>NOT(ISERROR(SEARCH("Moderado",AE35)))</formula>
    </cfRule>
    <cfRule type="containsText" dxfId="1505" priority="193" operator="containsText" text="Menor">
      <formula>NOT(ISERROR(SEARCH("Menor",AE35)))</formula>
    </cfRule>
    <cfRule type="containsText" dxfId="1504" priority="194" operator="containsText" text="Leve">
      <formula>NOT(ISERROR(SEARCH("Leve",AE35)))</formula>
    </cfRule>
    <cfRule type="containsText" dxfId="1503" priority="195" operator="containsText" text="Mayor">
      <formula>NOT(ISERROR(SEARCH("Mayor",AE35)))</formula>
    </cfRule>
  </conditionalFormatting>
  <conditionalFormatting sqref="N40">
    <cfRule type="containsText" dxfId="1502" priority="186" operator="containsText" text="Extremo">
      <formula>NOT(ISERROR(SEARCH("Extremo",N40)))</formula>
    </cfRule>
    <cfRule type="containsText" dxfId="1501" priority="187" operator="containsText" text="Alto">
      <formula>NOT(ISERROR(SEARCH("Alto",N40)))</formula>
    </cfRule>
    <cfRule type="containsText" dxfId="1500" priority="188" operator="containsText" text="Bajo">
      <formula>NOT(ISERROR(SEARCH("Bajo",N40)))</formula>
    </cfRule>
    <cfRule type="containsText" dxfId="1499" priority="189" operator="containsText" text="Moderado">
      <formula>NOT(ISERROR(SEARCH("Moderado",N40)))</formula>
    </cfRule>
    <cfRule type="containsText" dxfId="1498" priority="190" operator="containsText" text="Extremo">
      <formula>NOT(ISERROR(SEARCH("Extremo",N40)))</formula>
    </cfRule>
  </conditionalFormatting>
  <conditionalFormatting sqref="Y40:Y44">
    <cfRule type="containsText" dxfId="1497" priority="180" operator="containsText" text="Muy Alta">
      <formula>NOT(ISERROR(SEARCH("Muy Alta",Y40)))</formula>
    </cfRule>
    <cfRule type="containsText" dxfId="1496" priority="181" operator="containsText" text="Alta">
      <formula>NOT(ISERROR(SEARCH("Alta",Y40)))</formula>
    </cfRule>
    <cfRule type="containsText" dxfId="1495" priority="182" operator="containsText" text="Media">
      <formula>NOT(ISERROR(SEARCH("Media",Y40)))</formula>
    </cfRule>
    <cfRule type="containsText" dxfId="1494" priority="183" operator="containsText" text="Muy Baja">
      <formula>NOT(ISERROR(SEARCH("Muy Baja",Y40)))</formula>
    </cfRule>
    <cfRule type="containsText" dxfId="1493" priority="184" operator="containsText" text="Baja">
      <formula>NOT(ISERROR(SEARCH("Baja",Y40)))</formula>
    </cfRule>
    <cfRule type="containsText" dxfId="1492" priority="185" operator="containsText" text="Muy Baja">
      <formula>NOT(ISERROR(SEARCH("Muy Baja",Y40)))</formula>
    </cfRule>
  </conditionalFormatting>
  <conditionalFormatting sqref="AC40:AC44">
    <cfRule type="containsText" dxfId="1491" priority="175" operator="containsText" text="Catastrófico">
      <formula>NOT(ISERROR(SEARCH("Catastrófico",AC40)))</formula>
    </cfRule>
    <cfRule type="containsText" dxfId="1490" priority="176" operator="containsText" text="Mayor">
      <formula>NOT(ISERROR(SEARCH("Mayor",AC40)))</formula>
    </cfRule>
    <cfRule type="containsText" dxfId="1489" priority="177" operator="containsText" text="Moderado">
      <formula>NOT(ISERROR(SEARCH("Moderado",AC40)))</formula>
    </cfRule>
    <cfRule type="containsText" dxfId="1488" priority="178" operator="containsText" text="Menor">
      <formula>NOT(ISERROR(SEARCH("Menor",AC40)))</formula>
    </cfRule>
    <cfRule type="containsText" dxfId="1487" priority="179" operator="containsText" text="Leve">
      <formula>NOT(ISERROR(SEARCH("Leve",AC40)))</formula>
    </cfRule>
  </conditionalFormatting>
  <conditionalFormatting sqref="AG40">
    <cfRule type="containsText" dxfId="1486" priority="166" operator="containsText" text="Extremo">
      <formula>NOT(ISERROR(SEARCH("Extremo",AG40)))</formula>
    </cfRule>
    <cfRule type="containsText" dxfId="1485" priority="167" operator="containsText" text="Alto">
      <formula>NOT(ISERROR(SEARCH("Alto",AG40)))</formula>
    </cfRule>
    <cfRule type="containsText" dxfId="1484" priority="168" operator="containsText" text="Moderado">
      <formula>NOT(ISERROR(SEARCH("Moderado",AG40)))</formula>
    </cfRule>
    <cfRule type="containsText" dxfId="1483" priority="169" operator="containsText" text="Menor">
      <formula>NOT(ISERROR(SEARCH("Menor",AG40)))</formula>
    </cfRule>
    <cfRule type="containsText" dxfId="1482" priority="170" operator="containsText" text="Bajo">
      <formula>NOT(ISERROR(SEARCH("Bajo",AG40)))</formula>
    </cfRule>
    <cfRule type="containsText" dxfId="1481" priority="171" operator="containsText" text="Moderado">
      <formula>NOT(ISERROR(SEARCH("Moderado",AG40)))</formula>
    </cfRule>
    <cfRule type="containsText" dxfId="1480" priority="172" operator="containsText" text="Extremo">
      <formula>NOT(ISERROR(SEARCH("Extremo",AG40)))</formula>
    </cfRule>
    <cfRule type="containsText" dxfId="1479" priority="173" operator="containsText" text="Baja">
      <formula>NOT(ISERROR(SEARCH("Baja",AG40)))</formula>
    </cfRule>
    <cfRule type="containsText" dxfId="1478" priority="174" operator="containsText" text="Alto">
      <formula>NOT(ISERROR(SEARCH("Alto",AG40)))</formula>
    </cfRule>
  </conditionalFormatting>
  <conditionalFormatting sqref="AE40:AE44">
    <cfRule type="containsText" dxfId="1477" priority="161" operator="containsText" text="Catastrófico">
      <formula>NOT(ISERROR(SEARCH("Catastrófico",AE40)))</formula>
    </cfRule>
    <cfRule type="containsText" dxfId="1476" priority="162" operator="containsText" text="Moderado">
      <formula>NOT(ISERROR(SEARCH("Moderado",AE40)))</formula>
    </cfRule>
    <cfRule type="containsText" dxfId="1475" priority="163" operator="containsText" text="Menor">
      <formula>NOT(ISERROR(SEARCH("Menor",AE40)))</formula>
    </cfRule>
    <cfRule type="containsText" dxfId="1474" priority="164" operator="containsText" text="Leve">
      <formula>NOT(ISERROR(SEARCH("Leve",AE40)))</formula>
    </cfRule>
    <cfRule type="containsText" dxfId="1473" priority="165" operator="containsText" text="Mayor">
      <formula>NOT(ISERROR(SEARCH("Mayor",AE40)))</formula>
    </cfRule>
  </conditionalFormatting>
  <conditionalFormatting sqref="N45">
    <cfRule type="containsText" dxfId="1472" priority="156" operator="containsText" text="Extremo">
      <formula>NOT(ISERROR(SEARCH("Extremo",N45)))</formula>
    </cfRule>
    <cfRule type="containsText" dxfId="1471" priority="157" operator="containsText" text="Alto">
      <formula>NOT(ISERROR(SEARCH("Alto",N45)))</formula>
    </cfRule>
    <cfRule type="containsText" dxfId="1470" priority="158" operator="containsText" text="Bajo">
      <formula>NOT(ISERROR(SEARCH("Bajo",N45)))</formula>
    </cfRule>
    <cfRule type="containsText" dxfId="1469" priority="159" operator="containsText" text="Moderado">
      <formula>NOT(ISERROR(SEARCH("Moderado",N45)))</formula>
    </cfRule>
    <cfRule type="containsText" dxfId="1468" priority="160" operator="containsText" text="Extremo">
      <formula>NOT(ISERROR(SEARCH("Extremo",N45)))</formula>
    </cfRule>
  </conditionalFormatting>
  <conditionalFormatting sqref="I45">
    <cfRule type="containsText" dxfId="1467" priority="133" operator="containsText" text="Muy Baja">
      <formula>NOT(ISERROR(SEARCH("Muy Baja",I45)))</formula>
    </cfRule>
    <cfRule type="containsText" dxfId="1466" priority="134" operator="containsText" text="Baja">
      <formula>NOT(ISERROR(SEARCH("Baja",I45)))</formula>
    </cfRule>
    <cfRule type="containsText" dxfId="1465" priority="136" operator="containsText" text="Muy Alta">
      <formula>NOT(ISERROR(SEARCH("Muy Alta",I45)))</formula>
    </cfRule>
    <cfRule type="containsText" dxfId="1464" priority="137" operator="containsText" text="Alta">
      <formula>NOT(ISERROR(SEARCH("Alta",I45)))</formula>
    </cfRule>
    <cfRule type="containsText" dxfId="1463" priority="138" operator="containsText" text="Media">
      <formula>NOT(ISERROR(SEARCH("Media",I45)))</formula>
    </cfRule>
    <cfRule type="containsText" dxfId="1462" priority="139" operator="containsText" text="Media">
      <formula>NOT(ISERROR(SEARCH("Media",I45)))</formula>
    </cfRule>
    <cfRule type="containsText" dxfId="1461" priority="140" operator="containsText" text="Media">
      <formula>NOT(ISERROR(SEARCH("Media",I45)))</formula>
    </cfRule>
    <cfRule type="containsText" dxfId="1460" priority="141" operator="containsText" text="Muy Baja">
      <formula>NOT(ISERROR(SEARCH("Muy Baja",I45)))</formula>
    </cfRule>
    <cfRule type="containsText" dxfId="1459" priority="142" operator="containsText" text="Baja">
      <formula>NOT(ISERROR(SEARCH("Baja",I45)))</formula>
    </cfRule>
    <cfRule type="containsText" dxfId="1458" priority="143" operator="containsText" text="Muy Baja">
      <formula>NOT(ISERROR(SEARCH("Muy Baja",I45)))</formula>
    </cfRule>
    <cfRule type="containsText" dxfId="1457" priority="144" operator="containsText" text="Muy Baja">
      <formula>NOT(ISERROR(SEARCH("Muy Baja",I45)))</formula>
    </cfRule>
    <cfRule type="containsText" dxfId="1456" priority="145" operator="containsText" text="Muy Baja">
      <formula>NOT(ISERROR(SEARCH("Muy Baja",I45)))</formula>
    </cfRule>
    <cfRule type="containsText" dxfId="1455" priority="146" operator="containsText" text="Muy Baja'Tabla probabilidad'!">
      <formula>NOT(ISERROR(SEARCH("Muy Baja'Tabla probabilidad'!",I45)))</formula>
    </cfRule>
    <cfRule type="containsText" dxfId="1454" priority="147" operator="containsText" text="Muy bajo">
      <formula>NOT(ISERROR(SEARCH("Muy bajo",I45)))</formula>
    </cfRule>
    <cfRule type="containsText" dxfId="1453" priority="148" operator="containsText" text="Alta">
      <formula>NOT(ISERROR(SEARCH("Alta",I45)))</formula>
    </cfRule>
    <cfRule type="containsText" dxfId="1452" priority="149" operator="containsText" text="Media">
      <formula>NOT(ISERROR(SEARCH("Media",I45)))</formula>
    </cfRule>
    <cfRule type="containsText" dxfId="1451" priority="150" operator="containsText" text="Baja">
      <formula>NOT(ISERROR(SEARCH("Baja",I45)))</formula>
    </cfRule>
    <cfRule type="containsText" dxfId="1450" priority="151" operator="containsText" text="Muy baja">
      <formula>NOT(ISERROR(SEARCH("Muy baja",I45)))</formula>
    </cfRule>
    <cfRule type="cellIs" dxfId="1449" priority="154" operator="between">
      <formula>1</formula>
      <formula>2</formula>
    </cfRule>
    <cfRule type="cellIs" dxfId="1448" priority="155" operator="between">
      <formula>0</formula>
      <formula>2</formula>
    </cfRule>
  </conditionalFormatting>
  <conditionalFormatting sqref="I45">
    <cfRule type="containsText" dxfId="1447" priority="135" operator="containsText" text="Muy Alta">
      <formula>NOT(ISERROR(SEARCH("Muy Alta",I45)))</formula>
    </cfRule>
  </conditionalFormatting>
  <conditionalFormatting sqref="Y45:Y49">
    <cfRule type="containsText" dxfId="1446" priority="127" operator="containsText" text="Muy Alta">
      <formula>NOT(ISERROR(SEARCH("Muy Alta",Y45)))</formula>
    </cfRule>
    <cfRule type="containsText" dxfId="1445" priority="128" operator="containsText" text="Alta">
      <formula>NOT(ISERROR(SEARCH("Alta",Y45)))</formula>
    </cfRule>
    <cfRule type="containsText" dxfId="1444" priority="129" operator="containsText" text="Media">
      <formula>NOT(ISERROR(SEARCH("Media",Y45)))</formula>
    </cfRule>
    <cfRule type="containsText" dxfId="1443" priority="130" operator="containsText" text="Muy Baja">
      <formula>NOT(ISERROR(SEARCH("Muy Baja",Y45)))</formula>
    </cfRule>
    <cfRule type="containsText" dxfId="1442" priority="131" operator="containsText" text="Baja">
      <formula>NOT(ISERROR(SEARCH("Baja",Y45)))</formula>
    </cfRule>
    <cfRule type="containsText" dxfId="1441" priority="132" operator="containsText" text="Muy Baja">
      <formula>NOT(ISERROR(SEARCH("Muy Baja",Y45)))</formula>
    </cfRule>
  </conditionalFormatting>
  <conditionalFormatting sqref="AC45:AC49">
    <cfRule type="containsText" dxfId="1440" priority="122" operator="containsText" text="Catastrófico">
      <formula>NOT(ISERROR(SEARCH("Catastrófico",AC45)))</formula>
    </cfRule>
    <cfRule type="containsText" dxfId="1439" priority="123" operator="containsText" text="Mayor">
      <formula>NOT(ISERROR(SEARCH("Mayor",AC45)))</formula>
    </cfRule>
    <cfRule type="containsText" dxfId="1438" priority="124" operator="containsText" text="Moderado">
      <formula>NOT(ISERROR(SEARCH("Moderado",AC45)))</formula>
    </cfRule>
    <cfRule type="containsText" dxfId="1437" priority="125" operator="containsText" text="Menor">
      <formula>NOT(ISERROR(SEARCH("Menor",AC45)))</formula>
    </cfRule>
    <cfRule type="containsText" dxfId="1436" priority="126" operator="containsText" text="Leve">
      <formula>NOT(ISERROR(SEARCH("Leve",AC45)))</formula>
    </cfRule>
  </conditionalFormatting>
  <conditionalFormatting sqref="AG45">
    <cfRule type="containsText" dxfId="1435" priority="113" operator="containsText" text="Extremo">
      <formula>NOT(ISERROR(SEARCH("Extremo",AG45)))</formula>
    </cfRule>
    <cfRule type="containsText" dxfId="1434" priority="114" operator="containsText" text="Alto">
      <formula>NOT(ISERROR(SEARCH("Alto",AG45)))</formula>
    </cfRule>
    <cfRule type="containsText" dxfId="1433" priority="115" operator="containsText" text="Moderado">
      <formula>NOT(ISERROR(SEARCH("Moderado",AG45)))</formula>
    </cfRule>
    <cfRule type="containsText" dxfId="1432" priority="116" operator="containsText" text="Menor">
      <formula>NOT(ISERROR(SEARCH("Menor",AG45)))</formula>
    </cfRule>
    <cfRule type="containsText" dxfId="1431" priority="117" operator="containsText" text="Bajo">
      <formula>NOT(ISERROR(SEARCH("Bajo",AG45)))</formula>
    </cfRule>
    <cfRule type="containsText" dxfId="1430" priority="118" operator="containsText" text="Moderado">
      <formula>NOT(ISERROR(SEARCH("Moderado",AG45)))</formula>
    </cfRule>
    <cfRule type="containsText" dxfId="1429" priority="119" operator="containsText" text="Extremo">
      <formula>NOT(ISERROR(SEARCH("Extremo",AG45)))</formula>
    </cfRule>
    <cfRule type="containsText" dxfId="1428" priority="120" operator="containsText" text="Baja">
      <formula>NOT(ISERROR(SEARCH("Baja",AG45)))</formula>
    </cfRule>
    <cfRule type="containsText" dxfId="1427" priority="121" operator="containsText" text="Alto">
      <formula>NOT(ISERROR(SEARCH("Alto",AG45)))</formula>
    </cfRule>
  </conditionalFormatting>
  <conditionalFormatting sqref="AE45:AE49">
    <cfRule type="containsText" dxfId="1426" priority="108" operator="containsText" text="Catastrófico">
      <formula>NOT(ISERROR(SEARCH("Catastrófico",AE45)))</formula>
    </cfRule>
    <cfRule type="containsText" dxfId="1425" priority="109" operator="containsText" text="Moderado">
      <formula>NOT(ISERROR(SEARCH("Moderado",AE45)))</formula>
    </cfRule>
    <cfRule type="containsText" dxfId="1424" priority="110" operator="containsText" text="Menor">
      <formula>NOT(ISERROR(SEARCH("Menor",AE45)))</formula>
    </cfRule>
    <cfRule type="containsText" dxfId="1423" priority="111" operator="containsText" text="Leve">
      <formula>NOT(ISERROR(SEARCH("Leve",AE45)))</formula>
    </cfRule>
    <cfRule type="containsText" dxfId="1422" priority="112" operator="containsText" text="Mayor">
      <formula>NOT(ISERROR(SEARCH("Mayor",AE45)))</formula>
    </cfRule>
  </conditionalFormatting>
  <conditionalFormatting sqref="N50">
    <cfRule type="containsText" dxfId="1421" priority="103" operator="containsText" text="Extremo">
      <formula>NOT(ISERROR(SEARCH("Extremo",N50)))</formula>
    </cfRule>
    <cfRule type="containsText" dxfId="1420" priority="104" operator="containsText" text="Alto">
      <formula>NOT(ISERROR(SEARCH("Alto",N50)))</formula>
    </cfRule>
    <cfRule type="containsText" dxfId="1419" priority="105" operator="containsText" text="Bajo">
      <formula>NOT(ISERROR(SEARCH("Bajo",N50)))</formula>
    </cfRule>
    <cfRule type="containsText" dxfId="1418" priority="106" operator="containsText" text="Moderado">
      <formula>NOT(ISERROR(SEARCH("Moderado",N50)))</formula>
    </cfRule>
    <cfRule type="containsText" dxfId="1417" priority="107" operator="containsText" text="Extremo">
      <formula>NOT(ISERROR(SEARCH("Extremo",N50)))</formula>
    </cfRule>
  </conditionalFormatting>
  <conditionalFormatting sqref="I50">
    <cfRule type="containsText" dxfId="1416" priority="80" operator="containsText" text="Muy Baja">
      <formula>NOT(ISERROR(SEARCH("Muy Baja",I50)))</formula>
    </cfRule>
    <cfRule type="containsText" dxfId="1415" priority="81" operator="containsText" text="Baja">
      <formula>NOT(ISERROR(SEARCH("Baja",I50)))</formula>
    </cfRule>
    <cfRule type="containsText" dxfId="1414" priority="83" operator="containsText" text="Muy Alta">
      <formula>NOT(ISERROR(SEARCH("Muy Alta",I50)))</formula>
    </cfRule>
    <cfRule type="containsText" dxfId="1413" priority="84" operator="containsText" text="Alta">
      <formula>NOT(ISERROR(SEARCH("Alta",I50)))</formula>
    </cfRule>
    <cfRule type="containsText" dxfId="1412" priority="85" operator="containsText" text="Media">
      <formula>NOT(ISERROR(SEARCH("Media",I50)))</formula>
    </cfRule>
    <cfRule type="containsText" dxfId="1411" priority="86" operator="containsText" text="Media">
      <formula>NOT(ISERROR(SEARCH("Media",I50)))</formula>
    </cfRule>
    <cfRule type="containsText" dxfId="1410" priority="87" operator="containsText" text="Media">
      <formula>NOT(ISERROR(SEARCH("Media",I50)))</formula>
    </cfRule>
    <cfRule type="containsText" dxfId="1409" priority="88" operator="containsText" text="Muy Baja">
      <formula>NOT(ISERROR(SEARCH("Muy Baja",I50)))</formula>
    </cfRule>
    <cfRule type="containsText" dxfId="1408" priority="89" operator="containsText" text="Baja">
      <formula>NOT(ISERROR(SEARCH("Baja",I50)))</formula>
    </cfRule>
    <cfRule type="containsText" dxfId="1407" priority="90" operator="containsText" text="Muy Baja">
      <formula>NOT(ISERROR(SEARCH("Muy Baja",I50)))</formula>
    </cfRule>
    <cfRule type="containsText" dxfId="1406" priority="91" operator="containsText" text="Muy Baja">
      <formula>NOT(ISERROR(SEARCH("Muy Baja",I50)))</formula>
    </cfRule>
    <cfRule type="containsText" dxfId="1405" priority="92" operator="containsText" text="Muy Baja">
      <formula>NOT(ISERROR(SEARCH("Muy Baja",I50)))</formula>
    </cfRule>
    <cfRule type="containsText" dxfId="1404" priority="93" operator="containsText" text="Muy Baja'Tabla probabilidad'!">
      <formula>NOT(ISERROR(SEARCH("Muy Baja'Tabla probabilidad'!",I50)))</formula>
    </cfRule>
    <cfRule type="containsText" dxfId="1403" priority="94" operator="containsText" text="Muy bajo">
      <formula>NOT(ISERROR(SEARCH("Muy bajo",I50)))</formula>
    </cfRule>
    <cfRule type="containsText" dxfId="1402" priority="95" operator="containsText" text="Alta">
      <formula>NOT(ISERROR(SEARCH("Alta",I50)))</formula>
    </cfRule>
    <cfRule type="containsText" dxfId="1401" priority="96" operator="containsText" text="Media">
      <formula>NOT(ISERROR(SEARCH("Media",I50)))</formula>
    </cfRule>
    <cfRule type="containsText" dxfId="1400" priority="97" operator="containsText" text="Baja">
      <formula>NOT(ISERROR(SEARCH("Baja",I50)))</formula>
    </cfRule>
    <cfRule type="containsText" dxfId="1399" priority="98" operator="containsText" text="Muy baja">
      <formula>NOT(ISERROR(SEARCH("Muy baja",I50)))</formula>
    </cfRule>
    <cfRule type="cellIs" dxfId="1398" priority="101" operator="between">
      <formula>1</formula>
      <formula>2</formula>
    </cfRule>
    <cfRule type="cellIs" dxfId="1397" priority="102" operator="between">
      <formula>0</formula>
      <formula>2</formula>
    </cfRule>
  </conditionalFormatting>
  <conditionalFormatting sqref="I50">
    <cfRule type="containsText" dxfId="1396" priority="82" operator="containsText" text="Muy Alta">
      <formula>NOT(ISERROR(SEARCH("Muy Alta",I50)))</formula>
    </cfRule>
  </conditionalFormatting>
  <conditionalFormatting sqref="Y50:Y54">
    <cfRule type="containsText" dxfId="1395" priority="74" operator="containsText" text="Muy Alta">
      <formula>NOT(ISERROR(SEARCH("Muy Alta",Y50)))</formula>
    </cfRule>
    <cfRule type="containsText" dxfId="1394" priority="75" operator="containsText" text="Alta">
      <formula>NOT(ISERROR(SEARCH("Alta",Y50)))</formula>
    </cfRule>
    <cfRule type="containsText" dxfId="1393" priority="76" operator="containsText" text="Media">
      <formula>NOT(ISERROR(SEARCH("Media",Y50)))</formula>
    </cfRule>
    <cfRule type="containsText" dxfId="1392" priority="77" operator="containsText" text="Muy Baja">
      <formula>NOT(ISERROR(SEARCH("Muy Baja",Y50)))</formula>
    </cfRule>
    <cfRule type="containsText" dxfId="1391" priority="78" operator="containsText" text="Baja">
      <formula>NOT(ISERROR(SEARCH("Baja",Y50)))</formula>
    </cfRule>
    <cfRule type="containsText" dxfId="1390" priority="79" operator="containsText" text="Muy Baja">
      <formula>NOT(ISERROR(SEARCH("Muy Baja",Y50)))</formula>
    </cfRule>
  </conditionalFormatting>
  <conditionalFormatting sqref="AC50:AC54">
    <cfRule type="containsText" dxfId="1389" priority="69" operator="containsText" text="Catastrófico">
      <formula>NOT(ISERROR(SEARCH("Catastrófico",AC50)))</formula>
    </cfRule>
    <cfRule type="containsText" dxfId="1388" priority="70" operator="containsText" text="Mayor">
      <formula>NOT(ISERROR(SEARCH("Mayor",AC50)))</formula>
    </cfRule>
    <cfRule type="containsText" dxfId="1387" priority="71" operator="containsText" text="Moderado">
      <formula>NOT(ISERROR(SEARCH("Moderado",AC50)))</formula>
    </cfRule>
    <cfRule type="containsText" dxfId="1386" priority="72" operator="containsText" text="Menor">
      <formula>NOT(ISERROR(SEARCH("Menor",AC50)))</formula>
    </cfRule>
    <cfRule type="containsText" dxfId="1385" priority="73" operator="containsText" text="Leve">
      <formula>NOT(ISERROR(SEARCH("Leve",AC50)))</formula>
    </cfRule>
  </conditionalFormatting>
  <conditionalFormatting sqref="AG50">
    <cfRule type="containsText" dxfId="1384" priority="60" operator="containsText" text="Extremo">
      <formula>NOT(ISERROR(SEARCH("Extremo",AG50)))</formula>
    </cfRule>
    <cfRule type="containsText" dxfId="1383" priority="61" operator="containsText" text="Alto">
      <formula>NOT(ISERROR(SEARCH("Alto",AG50)))</formula>
    </cfRule>
    <cfRule type="containsText" dxfId="1382" priority="62" operator="containsText" text="Moderado">
      <formula>NOT(ISERROR(SEARCH("Moderado",AG50)))</formula>
    </cfRule>
    <cfRule type="containsText" dxfId="1381" priority="63" operator="containsText" text="Menor">
      <formula>NOT(ISERROR(SEARCH("Menor",AG50)))</formula>
    </cfRule>
    <cfRule type="containsText" dxfId="1380" priority="64" operator="containsText" text="Bajo">
      <formula>NOT(ISERROR(SEARCH("Bajo",AG50)))</formula>
    </cfRule>
    <cfRule type="containsText" dxfId="1379" priority="65" operator="containsText" text="Moderado">
      <formula>NOT(ISERROR(SEARCH("Moderado",AG50)))</formula>
    </cfRule>
    <cfRule type="containsText" dxfId="1378" priority="66" operator="containsText" text="Extremo">
      <formula>NOT(ISERROR(SEARCH("Extremo",AG50)))</formula>
    </cfRule>
    <cfRule type="containsText" dxfId="1377" priority="67" operator="containsText" text="Baja">
      <formula>NOT(ISERROR(SEARCH("Baja",AG50)))</formula>
    </cfRule>
    <cfRule type="containsText" dxfId="1376" priority="68" operator="containsText" text="Alto">
      <formula>NOT(ISERROR(SEARCH("Alto",AG50)))</formula>
    </cfRule>
  </conditionalFormatting>
  <conditionalFormatting sqref="AE50:AE54">
    <cfRule type="containsText" dxfId="1375" priority="55" operator="containsText" text="Catastrófico">
      <formula>NOT(ISERROR(SEARCH("Catastrófico",AE50)))</formula>
    </cfRule>
    <cfRule type="containsText" dxfId="1374" priority="56" operator="containsText" text="Moderado">
      <formula>NOT(ISERROR(SEARCH("Moderado",AE50)))</formula>
    </cfRule>
    <cfRule type="containsText" dxfId="1373" priority="57" operator="containsText" text="Menor">
      <formula>NOT(ISERROR(SEARCH("Menor",AE50)))</formula>
    </cfRule>
    <cfRule type="containsText" dxfId="1372" priority="58" operator="containsText" text="Leve">
      <formula>NOT(ISERROR(SEARCH("Leve",AE50)))</formula>
    </cfRule>
    <cfRule type="containsText" dxfId="1371" priority="59" operator="containsText" text="Mayor">
      <formula>NOT(ISERROR(SEARCH("Mayor",AE50)))</formula>
    </cfRule>
  </conditionalFormatting>
  <conditionalFormatting sqref="N55">
    <cfRule type="containsText" dxfId="1370" priority="50" operator="containsText" text="Extremo">
      <formula>NOT(ISERROR(SEARCH("Extremo",N55)))</formula>
    </cfRule>
    <cfRule type="containsText" dxfId="1369" priority="51" operator="containsText" text="Alto">
      <formula>NOT(ISERROR(SEARCH("Alto",N55)))</formula>
    </cfRule>
    <cfRule type="containsText" dxfId="1368" priority="52" operator="containsText" text="Bajo">
      <formula>NOT(ISERROR(SEARCH("Bajo",N55)))</formula>
    </cfRule>
    <cfRule type="containsText" dxfId="1367" priority="53" operator="containsText" text="Moderado">
      <formula>NOT(ISERROR(SEARCH("Moderado",N55)))</formula>
    </cfRule>
    <cfRule type="containsText" dxfId="1366" priority="54" operator="containsText" text="Extremo">
      <formula>NOT(ISERROR(SEARCH("Extremo",N55)))</formula>
    </cfRule>
  </conditionalFormatting>
  <conditionalFormatting sqref="I55">
    <cfRule type="containsText" dxfId="1365" priority="27" operator="containsText" text="Muy Baja">
      <formula>NOT(ISERROR(SEARCH("Muy Baja",I55)))</formula>
    </cfRule>
    <cfRule type="containsText" dxfId="1364" priority="28" operator="containsText" text="Baja">
      <formula>NOT(ISERROR(SEARCH("Baja",I55)))</formula>
    </cfRule>
    <cfRule type="containsText" dxfId="1363" priority="30" operator="containsText" text="Muy Alta">
      <formula>NOT(ISERROR(SEARCH("Muy Alta",I55)))</formula>
    </cfRule>
    <cfRule type="containsText" dxfId="1362" priority="31" operator="containsText" text="Alta">
      <formula>NOT(ISERROR(SEARCH("Alta",I55)))</formula>
    </cfRule>
    <cfRule type="containsText" dxfId="1361" priority="32" operator="containsText" text="Media">
      <formula>NOT(ISERROR(SEARCH("Media",I55)))</formula>
    </cfRule>
    <cfRule type="containsText" dxfId="1360" priority="33" operator="containsText" text="Media">
      <formula>NOT(ISERROR(SEARCH("Media",I55)))</formula>
    </cfRule>
    <cfRule type="containsText" dxfId="1359" priority="34" operator="containsText" text="Media">
      <formula>NOT(ISERROR(SEARCH("Media",I55)))</formula>
    </cfRule>
    <cfRule type="containsText" dxfId="1358" priority="35" operator="containsText" text="Muy Baja">
      <formula>NOT(ISERROR(SEARCH("Muy Baja",I55)))</formula>
    </cfRule>
    <cfRule type="containsText" dxfId="1357" priority="36" operator="containsText" text="Baja">
      <formula>NOT(ISERROR(SEARCH("Baja",I55)))</formula>
    </cfRule>
    <cfRule type="containsText" dxfId="1356" priority="37" operator="containsText" text="Muy Baja">
      <formula>NOT(ISERROR(SEARCH("Muy Baja",I55)))</formula>
    </cfRule>
    <cfRule type="containsText" dxfId="1355" priority="38" operator="containsText" text="Muy Baja">
      <formula>NOT(ISERROR(SEARCH("Muy Baja",I55)))</formula>
    </cfRule>
    <cfRule type="containsText" dxfId="1354" priority="39" operator="containsText" text="Muy Baja">
      <formula>NOT(ISERROR(SEARCH("Muy Baja",I55)))</formula>
    </cfRule>
    <cfRule type="containsText" dxfId="1353" priority="40" operator="containsText" text="Muy Baja'Tabla probabilidad'!">
      <formula>NOT(ISERROR(SEARCH("Muy Baja'Tabla probabilidad'!",I55)))</formula>
    </cfRule>
    <cfRule type="containsText" dxfId="1352" priority="41" operator="containsText" text="Muy bajo">
      <formula>NOT(ISERROR(SEARCH("Muy bajo",I55)))</formula>
    </cfRule>
    <cfRule type="containsText" dxfId="1351" priority="42" operator="containsText" text="Alta">
      <formula>NOT(ISERROR(SEARCH("Alta",I55)))</formula>
    </cfRule>
    <cfRule type="containsText" dxfId="1350" priority="43" operator="containsText" text="Media">
      <formula>NOT(ISERROR(SEARCH("Media",I55)))</formula>
    </cfRule>
    <cfRule type="containsText" dxfId="1349" priority="44" operator="containsText" text="Baja">
      <formula>NOT(ISERROR(SEARCH("Baja",I55)))</formula>
    </cfRule>
    <cfRule type="containsText" dxfId="1348" priority="45" operator="containsText" text="Muy baja">
      <formula>NOT(ISERROR(SEARCH("Muy baja",I55)))</formula>
    </cfRule>
    <cfRule type="cellIs" dxfId="1347" priority="48" operator="between">
      <formula>1</formula>
      <formula>2</formula>
    </cfRule>
    <cfRule type="cellIs" dxfId="1346" priority="49" operator="between">
      <formula>0</formula>
      <formula>2</formula>
    </cfRule>
  </conditionalFormatting>
  <conditionalFormatting sqref="I55">
    <cfRule type="containsText" dxfId="1345" priority="29" operator="containsText" text="Muy Alta">
      <formula>NOT(ISERROR(SEARCH("Muy Alta",I55)))</formula>
    </cfRule>
  </conditionalFormatting>
  <conditionalFormatting sqref="Y55:Y59">
    <cfRule type="containsText" dxfId="1344" priority="21" operator="containsText" text="Muy Alta">
      <formula>NOT(ISERROR(SEARCH("Muy Alta",Y55)))</formula>
    </cfRule>
    <cfRule type="containsText" dxfId="1343" priority="22" operator="containsText" text="Alta">
      <formula>NOT(ISERROR(SEARCH("Alta",Y55)))</formula>
    </cfRule>
    <cfRule type="containsText" dxfId="1342" priority="23" operator="containsText" text="Media">
      <formula>NOT(ISERROR(SEARCH("Media",Y55)))</formula>
    </cfRule>
    <cfRule type="containsText" dxfId="1341" priority="24" operator="containsText" text="Muy Baja">
      <formula>NOT(ISERROR(SEARCH("Muy Baja",Y55)))</formula>
    </cfRule>
    <cfRule type="containsText" dxfId="1340" priority="25" operator="containsText" text="Baja">
      <formula>NOT(ISERROR(SEARCH("Baja",Y55)))</formula>
    </cfRule>
    <cfRule type="containsText" dxfId="1339" priority="26" operator="containsText" text="Muy Baja">
      <formula>NOT(ISERROR(SEARCH("Muy Baja",Y55)))</formula>
    </cfRule>
  </conditionalFormatting>
  <conditionalFormatting sqref="AC55:AC59">
    <cfRule type="containsText" dxfId="1338" priority="16" operator="containsText" text="Catastrófico">
      <formula>NOT(ISERROR(SEARCH("Catastrófico",AC55)))</formula>
    </cfRule>
    <cfRule type="containsText" dxfId="1337" priority="17" operator="containsText" text="Mayor">
      <formula>NOT(ISERROR(SEARCH("Mayor",AC55)))</formula>
    </cfRule>
    <cfRule type="containsText" dxfId="1336" priority="18" operator="containsText" text="Moderado">
      <formula>NOT(ISERROR(SEARCH("Moderado",AC55)))</formula>
    </cfRule>
    <cfRule type="containsText" dxfId="1335" priority="19" operator="containsText" text="Menor">
      <formula>NOT(ISERROR(SEARCH("Menor",AC55)))</formula>
    </cfRule>
    <cfRule type="containsText" dxfId="1334" priority="20" operator="containsText" text="Leve">
      <formula>NOT(ISERROR(SEARCH("Leve",AC55)))</formula>
    </cfRule>
  </conditionalFormatting>
  <conditionalFormatting sqref="AG55">
    <cfRule type="containsText" dxfId="1333" priority="7" operator="containsText" text="Extremo">
      <formula>NOT(ISERROR(SEARCH("Extremo",AG55)))</formula>
    </cfRule>
    <cfRule type="containsText" dxfId="1332" priority="8" operator="containsText" text="Alto">
      <formula>NOT(ISERROR(SEARCH("Alto",AG55)))</formula>
    </cfRule>
    <cfRule type="containsText" dxfId="1331" priority="9" operator="containsText" text="Moderado">
      <formula>NOT(ISERROR(SEARCH("Moderado",AG55)))</formula>
    </cfRule>
    <cfRule type="containsText" dxfId="1330" priority="10" operator="containsText" text="Menor">
      <formula>NOT(ISERROR(SEARCH("Menor",AG55)))</formula>
    </cfRule>
    <cfRule type="containsText" dxfId="1329" priority="11" operator="containsText" text="Bajo">
      <formula>NOT(ISERROR(SEARCH("Bajo",AG55)))</formula>
    </cfRule>
    <cfRule type="containsText" dxfId="1328" priority="12" operator="containsText" text="Moderado">
      <formula>NOT(ISERROR(SEARCH("Moderado",AG55)))</formula>
    </cfRule>
    <cfRule type="containsText" dxfId="1327" priority="13" operator="containsText" text="Extremo">
      <formula>NOT(ISERROR(SEARCH("Extremo",AG55)))</formula>
    </cfRule>
    <cfRule type="containsText" dxfId="1326" priority="14" operator="containsText" text="Baja">
      <formula>NOT(ISERROR(SEARCH("Baja",AG55)))</formula>
    </cfRule>
    <cfRule type="containsText" dxfId="1325" priority="15" operator="containsText" text="Alto">
      <formula>NOT(ISERROR(SEARCH("Alto",AG55)))</formula>
    </cfRule>
  </conditionalFormatting>
  <conditionalFormatting sqref="AE55:AE59">
    <cfRule type="containsText" dxfId="1324" priority="2" operator="containsText" text="Catastrófico">
      <formula>NOT(ISERROR(SEARCH("Catastrófico",AE55)))</formula>
    </cfRule>
    <cfRule type="containsText" dxfId="1323" priority="3" operator="containsText" text="Moderado">
      <formula>NOT(ISERROR(SEARCH("Moderado",AE55)))</formula>
    </cfRule>
    <cfRule type="containsText" dxfId="1322" priority="4" operator="containsText" text="Menor">
      <formula>NOT(ISERROR(SEARCH("Menor",AE55)))</formula>
    </cfRule>
    <cfRule type="containsText" dxfId="1321" priority="5" operator="containsText" text="Leve">
      <formula>NOT(ISERROR(SEARCH("Leve",AE55)))</formula>
    </cfRule>
    <cfRule type="containsText" dxfId="1320" priority="6" operator="containsText" text="Mayor">
      <formula>NOT(ISERROR(SEARCH("Mayor",AE55)))</formula>
    </cfRule>
  </conditionalFormatting>
  <dataValidations count="1">
    <dataValidation allowBlank="1" showInputMessage="1" showErrorMessage="1" prompt="Enunciar cuál es el control" sqref="P13 P10:P11 P15:P18 P20:P23" xr:uid="{00000000-0002-0000-0E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33" operator="containsText" id="{BA93F5DC-1D39-4EAC-8C68-7445524ED293}">
            <xm:f>NOT(ISERROR(SEARCH('\Users\ymarting\Documents\2021\Registro de Abogados\[Matriz de Riesgos SIGCMA 5x5 Registro de abogado1.xlsx]Tabla probabilidad'!#REF!,I10)))</xm:f>
            <xm:f>'\Users\ymarting\Documents\2021\Registro de Abogados\[Matriz de Riesgos SIGCMA 5x5 Registro de abogado1.xlsx]Tabla probabilidad'!#REF!</xm:f>
            <x14:dxf>
              <font>
                <color rgb="FF006100"/>
              </font>
              <fill>
                <patternFill>
                  <bgColor rgb="FFC6EFCE"/>
                </patternFill>
              </fill>
            </x14:dxf>
          </x14:cfRule>
          <x14:cfRule type="containsText" priority="434" operator="containsText" id="{8598653C-EEC5-41A6-A26F-905F092F3A7B}">
            <xm:f>NOT(ISERROR(SEARCH('\Users\ymarting\Documents\2021\Registro de Abogados\[Matriz de Riesgos SIGCMA 5x5 Registro de abogado1.xlsx]Tabla probabilidad'!#REF!,I10)))</xm:f>
            <xm:f>'\Users\ymarting\Documents\2021\Registro de Abogados\[Matriz de Riesgos SIGCMA 5x5 Registro de abogado1.xlsx]Tabla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363" operator="containsText" id="{290EAC1C-9AAA-4F3B-B2F3-479DF1752335}">
            <xm:f>NOT(ISERROR(SEARCH('\Users\ymarting\Documents\2021\Registro de Abogados\[Matriz de Riesgos SIGCMA 5x5 Registro de abogado1.xlsx]Tabla probabilidad'!#REF!,I15)))</xm:f>
            <xm:f>'\Users\ymarting\Documents\2021\Registro de Abogados\[Matriz de Riesgos SIGCMA 5x5 Registro de abogado1.xlsx]Tabla probabilidad'!#REF!</xm:f>
            <x14:dxf>
              <font>
                <color rgb="FF006100"/>
              </font>
              <fill>
                <patternFill>
                  <bgColor rgb="FFC6EFCE"/>
                </patternFill>
              </fill>
            </x14:dxf>
          </x14:cfRule>
          <x14:cfRule type="containsText" priority="364" operator="containsText" id="{2ACE0C29-FF57-404F-9016-16FFFFE8C1DB}">
            <xm:f>NOT(ISERROR(SEARCH('\Users\ymarting\Documents\2021\Registro de Abogados\[Matriz de Riesgos SIGCMA 5x5 Registro de abogado1.xlsx]Tabla probabilidad'!#REF!,I15)))</xm:f>
            <xm:f>'\Users\ymarting\Documents\2021\Registro de Abogados\[Matriz de Riesgos SIGCMA 5x5 Registro de abogado1.xlsx]Tabla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260" operator="containsText" id="{CE390EC7-12C3-46A1-9290-02D65F3E0520}">
            <xm:f>NOT(ISERROR(SEARCH('\Users\ymarting\Documents\2021\Registro de Abogados\[Matriz de Riesgos SIGCMA 5x5 Registro de abogado1.xlsx]Tabla probabilidad'!#REF!,I30)))</xm:f>
            <xm:f>'\Users\ymarting\Documents\2021\Registro de Abogados\[Matriz de Riesgos SIGCMA 5x5 Registro de abogado1.xlsx]Tabla probabilidad'!#REF!</xm:f>
            <x14:dxf>
              <font>
                <color rgb="FF006100"/>
              </font>
              <fill>
                <patternFill>
                  <bgColor rgb="FFC6EFCE"/>
                </patternFill>
              </fill>
            </x14:dxf>
          </x14:cfRule>
          <x14:cfRule type="containsText" priority="261" operator="containsText" id="{E9176141-B8B3-4490-A62F-6F4E03AF4E79}">
            <xm:f>NOT(ISERROR(SEARCH('\Users\ymarting\Documents\2021\Registro de Abogados\[Matriz de Riesgos SIGCMA 5x5 Registro de abogado1.xlsx]Tabla probabilidad'!#REF!,I30)))</xm:f>
            <xm:f>'\Users\ymarting\Documents\2021\Registro de Abogados\[Matriz de Riesgos SIGCMA 5x5 Registro de abogado1.xlsx]Tabla probabilidad'!#REF!</xm:f>
            <x14:dxf>
              <font>
                <color rgb="FF9C0006"/>
              </font>
              <fill>
                <patternFill>
                  <bgColor rgb="FFFFC7CE"/>
                </patternFill>
              </fill>
            </x14:dxf>
          </x14:cfRule>
          <xm:sqref>I30 I35 I40</xm:sqref>
        </x14:conditionalFormatting>
        <x14:conditionalFormatting xmlns:xm="http://schemas.microsoft.com/office/excel/2006/main">
          <x14:cfRule type="containsText" priority="152" operator="containsText" id="{E1C7824B-B408-4B2D-9E82-3A402105F06C}">
            <xm:f>NOT(ISERROR(SEARCH('\Users\ymarting\Documents\2021\Registro de Abogados\[Matriz de Riesgos SIGCMA 5x5 Registro de abogado1.xlsx]Tabla probabilidad'!#REF!,I45)))</xm:f>
            <xm:f>'\Users\ymarting\Documents\2021\Registro de Abogados\[Matriz de Riesgos SIGCMA 5x5 Registro de abogado1.xlsx]Tabla probabilidad'!#REF!</xm:f>
            <x14:dxf>
              <font>
                <color rgb="FF006100"/>
              </font>
              <fill>
                <patternFill>
                  <bgColor rgb="FFC6EFCE"/>
                </patternFill>
              </fill>
            </x14:dxf>
          </x14:cfRule>
          <x14:cfRule type="containsText" priority="153" operator="containsText" id="{C6CDF841-0EC9-4E8A-8668-4A104983C9FC}">
            <xm:f>NOT(ISERROR(SEARCH('\Users\ymarting\Documents\2021\Registro de Abogados\[Matriz de Riesgos SIGCMA 5x5 Registro de abogado1.xlsx]Tabla probabilidad'!#REF!,I45)))</xm:f>
            <xm:f>'\Users\ymarting\Documents\2021\Registro de Abogados\[Matriz de Riesgos SIGCMA 5x5 Registro de abogado1.xlsx]Tabla probabilidad'!#REF!</xm:f>
            <x14:dxf>
              <font>
                <color rgb="FF9C0006"/>
              </font>
              <fill>
                <patternFill>
                  <bgColor rgb="FFFFC7CE"/>
                </patternFill>
              </fill>
            </x14:dxf>
          </x14:cfRule>
          <xm:sqref>I45</xm:sqref>
        </x14:conditionalFormatting>
        <x14:conditionalFormatting xmlns:xm="http://schemas.microsoft.com/office/excel/2006/main">
          <x14:cfRule type="containsText" priority="99" operator="containsText" id="{52EF0A33-76CD-4129-BAB6-763968EE64ED}">
            <xm:f>NOT(ISERROR(SEARCH('\Users\ymarting\Documents\2021\Registro de Abogados\[Matriz de Riesgos SIGCMA 5x5 Registro de abogado1.xlsx]Tabla probabilidad'!#REF!,I50)))</xm:f>
            <xm:f>'\Users\ymarting\Documents\2021\Registro de Abogados\[Matriz de Riesgos SIGCMA 5x5 Registro de abogado1.xlsx]Tabla probabilidad'!#REF!</xm:f>
            <x14:dxf>
              <font>
                <color rgb="FF006100"/>
              </font>
              <fill>
                <patternFill>
                  <bgColor rgb="FFC6EFCE"/>
                </patternFill>
              </fill>
            </x14:dxf>
          </x14:cfRule>
          <x14:cfRule type="containsText" priority="100" operator="containsText" id="{C7652241-9C96-417A-AF2F-817016D4D0F8}">
            <xm:f>NOT(ISERROR(SEARCH('\Users\ymarting\Documents\2021\Registro de Abogados\[Matriz de Riesgos SIGCMA 5x5 Registro de abogado1.xlsx]Tabla probabilidad'!#REF!,I50)))</xm:f>
            <xm:f>'\Users\ymarting\Documents\2021\Registro de Abogados\[Matriz de Riesgos SIGCMA 5x5 Registro de abogado1.xlsx]Tabla probabilidad'!#REF!</xm:f>
            <x14:dxf>
              <font>
                <color rgb="FF9C0006"/>
              </font>
              <fill>
                <patternFill>
                  <bgColor rgb="FFFFC7CE"/>
                </patternFill>
              </fill>
            </x14:dxf>
          </x14:cfRule>
          <xm:sqref>I50</xm:sqref>
        </x14:conditionalFormatting>
        <x14:conditionalFormatting xmlns:xm="http://schemas.microsoft.com/office/excel/2006/main">
          <x14:cfRule type="containsText" priority="46" operator="containsText" id="{835B4153-BFDE-4D87-A1E1-9BEAE7E6C082}">
            <xm:f>NOT(ISERROR(SEARCH('\Users\ymarting\Documents\2021\Registro de Abogados\[Matriz de Riesgos SIGCMA 5x5 Registro de abogado1.xlsx]Tabla probabilidad'!#REF!,I55)))</xm:f>
            <xm:f>'\Users\ymarting\Documents\2021\Registro de Abogados\[Matriz de Riesgos SIGCMA 5x5 Registro de abogado1.xlsx]Tabla probabilidad'!#REF!</xm:f>
            <x14:dxf>
              <font>
                <color rgb="FF006100"/>
              </font>
              <fill>
                <patternFill>
                  <bgColor rgb="FFC6EFCE"/>
                </patternFill>
              </fill>
            </x14:dxf>
          </x14:cfRule>
          <x14:cfRule type="containsText" priority="47" operator="containsText" id="{EA4E7269-61B9-4085-BED2-B7802892A720}">
            <xm:f>NOT(ISERROR(SEARCH('\Users\ymarting\Documents\2021\Registro de Abogados\[Matriz de Riesgos SIGCMA 5x5 Registro de abogado1.xlsx]Tabla probabilidad'!#REF!,I55)))</xm:f>
            <xm:f>'\Users\ymarting\Documents\2021\Registro de Abogados\[Matriz de Riesgos SIGCMA 5x5 Registro de abogado1.xlsx]Tabla probabilidad'!#REF!</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1000000}">
          <x14:formula1>
            <xm:f>'C:\Users\pcram\OneDrive - Consejo Superior de la Judicatura\Centro de Servicio\SIGCMA\Riesgos\2021\Registro de Abogados\[Matriz de Riesgos SIGCMA 5x5 Registro de abogado1.xlsx]LISTA'!#REF!</xm:f>
          </x14:formula1>
          <xm:sqref>C10:C59</xm:sqref>
        </x14:dataValidation>
        <x14:dataValidation type="list" allowBlank="1" showInputMessage="1" showErrorMessage="1" xr:uid="{00000000-0002-0000-0E00-000002000000}">
          <x14:formula1>
            <xm:f>'C:\Users\pcram\OneDrive - Consejo Superior de la Judicatura\Centro de Servicio\SIGCMA\Riesgos\2021\Registro de Abogados\[Matriz de Riesgos SIGCMA 5x5 Registro de abogado1.xlsx]LISTA'!#REF!</xm:f>
          </x14:formula1>
          <xm:sqref>K10:K59 AN10 AN15 AN20 AN25 AN30 AN35 AN40 AN45 AN50 AN55 AH10 AH15 AH20 AH25 AH30 AH35 AH40 AH45 AH50 AH55 R10:S59 U10:W59 G10:G59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7111117893"/>
  </sheetPr>
  <dimension ref="A1:KL59"/>
  <sheetViews>
    <sheetView topLeftCell="A25" zoomScale="110" zoomScaleNormal="110" workbookViewId="0">
      <selection activeCell="C30" sqref="C30:C34"/>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25" customWidth="1"/>
    <col min="36" max="36" width="15" customWidth="1"/>
    <col min="37" max="37" width="16.140625" customWidth="1"/>
    <col min="38" max="38" width="17.85546875" bestFit="1" customWidth="1"/>
    <col min="39" max="39" width="12" bestFit="1" customWidth="1"/>
    <col min="41" max="298" width="11.42578125" style="15"/>
    <col min="299" max="16384" width="11.42578125" style="16"/>
  </cols>
  <sheetData>
    <row r="1" spans="1:298" s="2" customFormat="1" ht="16.5" customHeight="1">
      <c r="A1" s="157"/>
      <c r="B1" s="158"/>
      <c r="C1" s="158"/>
      <c r="D1" s="161" t="s">
        <v>0</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3" t="s">
        <v>1</v>
      </c>
      <c r="AM1" s="163"/>
      <c r="AN1" s="163"/>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row>
    <row r="2" spans="1:298" s="2" customFormat="1" ht="39.75" customHeight="1">
      <c r="A2" s="159"/>
      <c r="B2" s="160"/>
      <c r="C2" s="160"/>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3"/>
      <c r="AN2" s="163"/>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row>
    <row r="3" spans="1:298" s="2" customFormat="1" ht="16.5">
      <c r="A3" s="3"/>
      <c r="B3" s="3"/>
      <c r="C3" s="4"/>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c r="AM3" s="163"/>
      <c r="AN3" s="163"/>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row>
    <row r="4" spans="1:298" s="2" customFormat="1" ht="26.25" customHeight="1">
      <c r="A4" s="148" t="s">
        <v>2</v>
      </c>
      <c r="B4" s="149"/>
      <c r="C4" s="150"/>
      <c r="D4" s="164" t="s">
        <v>403</v>
      </c>
      <c r="E4" s="165"/>
      <c r="F4" s="165"/>
      <c r="G4" s="165"/>
      <c r="H4" s="165"/>
      <c r="I4" s="165"/>
      <c r="J4" s="165"/>
      <c r="K4" s="165"/>
      <c r="L4" s="165"/>
      <c r="M4" s="165"/>
      <c r="N4" s="166"/>
      <c r="O4" s="167"/>
      <c r="P4" s="167"/>
      <c r="Q4" s="167"/>
      <c r="R4" s="5"/>
      <c r="S4" s="5"/>
      <c r="T4" s="5"/>
      <c r="U4" s="5"/>
      <c r="V4" s="5"/>
      <c r="W4" s="5"/>
      <c r="X4" s="5"/>
      <c r="Y4" s="5"/>
      <c r="Z4" s="5"/>
      <c r="AA4" s="5"/>
      <c r="AB4" s="5"/>
      <c r="AC4" s="5"/>
      <c r="AD4" s="5"/>
      <c r="AE4" s="5"/>
      <c r="AF4" s="5"/>
      <c r="AG4" s="5"/>
      <c r="AH4" s="5"/>
      <c r="AI4" s="5"/>
      <c r="AJ4" s="5"/>
      <c r="AK4" s="5"/>
      <c r="AL4" s="5"/>
      <c r="AM4" s="5"/>
      <c r="AN4" s="5"/>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2" customFormat="1" ht="65.25" customHeight="1">
      <c r="A5" s="148" t="s">
        <v>3</v>
      </c>
      <c r="B5" s="149"/>
      <c r="C5" s="150"/>
      <c r="D5" s="151" t="s">
        <v>404</v>
      </c>
      <c r="E5" s="152"/>
      <c r="F5" s="152"/>
      <c r="G5" s="152"/>
      <c r="H5" s="152"/>
      <c r="I5" s="152"/>
      <c r="J5" s="152"/>
      <c r="K5" s="152"/>
      <c r="L5" s="152"/>
      <c r="M5" s="152"/>
      <c r="N5" s="153"/>
      <c r="O5" s="5"/>
      <c r="P5" s="5"/>
      <c r="Q5" s="5"/>
      <c r="R5" s="5"/>
      <c r="S5" s="5"/>
      <c r="T5" s="5"/>
      <c r="U5" s="5"/>
      <c r="V5" s="5"/>
      <c r="W5" s="5"/>
      <c r="X5" s="5"/>
      <c r="Y5" s="5"/>
      <c r="Z5" s="5"/>
      <c r="AA5" s="5"/>
      <c r="AB5" s="5"/>
      <c r="AC5" s="5"/>
      <c r="AD5" s="5"/>
      <c r="AE5" s="5"/>
      <c r="AF5" s="5"/>
      <c r="AG5" s="5"/>
      <c r="AH5" s="5"/>
      <c r="AI5" s="5"/>
      <c r="AJ5" s="5"/>
      <c r="AK5" s="5"/>
      <c r="AL5" s="5"/>
      <c r="AM5" s="5"/>
      <c r="AN5" s="5"/>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row>
    <row r="6" spans="1:298" s="2" customFormat="1" ht="49.5" customHeight="1">
      <c r="A6" s="148" t="s">
        <v>5</v>
      </c>
      <c r="B6" s="149"/>
      <c r="C6" s="150"/>
      <c r="D6" s="151" t="s">
        <v>405</v>
      </c>
      <c r="E6" s="152"/>
      <c r="F6" s="152"/>
      <c r="G6" s="152"/>
      <c r="H6" s="152"/>
      <c r="I6" s="152"/>
      <c r="J6" s="152"/>
      <c r="K6" s="152"/>
      <c r="L6" s="152"/>
      <c r="M6" s="152"/>
      <c r="N6" s="153"/>
      <c r="O6" s="5"/>
      <c r="P6" s="5"/>
      <c r="Q6" s="5"/>
      <c r="R6" s="5"/>
      <c r="S6" s="5"/>
      <c r="T6" s="5"/>
      <c r="U6" s="5"/>
      <c r="V6" s="5"/>
      <c r="W6" s="5"/>
      <c r="X6" s="5"/>
      <c r="Y6" s="5"/>
      <c r="Z6" s="5"/>
      <c r="AA6" s="5"/>
      <c r="AB6" s="5"/>
      <c r="AC6" s="5"/>
      <c r="AD6" s="5"/>
      <c r="AE6" s="5"/>
      <c r="AF6" s="5"/>
      <c r="AG6" s="5"/>
      <c r="AH6" s="5"/>
      <c r="AI6" s="5"/>
      <c r="AJ6" s="5"/>
      <c r="AK6" s="5"/>
      <c r="AL6" s="5"/>
      <c r="AM6" s="5"/>
      <c r="AN6" s="5"/>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 customFormat="1" ht="16.5">
      <c r="A7" s="154" t="s">
        <v>7</v>
      </c>
      <c r="B7" s="155"/>
      <c r="C7" s="155"/>
      <c r="D7" s="155"/>
      <c r="E7" s="155"/>
      <c r="F7" s="155"/>
      <c r="G7" s="155"/>
      <c r="H7" s="156"/>
      <c r="I7" s="154" t="s">
        <v>8</v>
      </c>
      <c r="J7" s="155"/>
      <c r="K7" s="155"/>
      <c r="L7" s="155"/>
      <c r="M7" s="155"/>
      <c r="N7" s="156"/>
      <c r="O7" s="154" t="s">
        <v>9</v>
      </c>
      <c r="P7" s="155"/>
      <c r="Q7" s="155"/>
      <c r="R7" s="155"/>
      <c r="S7" s="155"/>
      <c r="T7" s="155"/>
      <c r="U7" s="155"/>
      <c r="V7" s="155"/>
      <c r="W7" s="156"/>
      <c r="X7" s="154" t="s">
        <v>10</v>
      </c>
      <c r="Y7" s="155"/>
      <c r="Z7" s="155"/>
      <c r="AA7" s="155"/>
      <c r="AB7" s="155"/>
      <c r="AC7" s="155"/>
      <c r="AD7" s="155"/>
      <c r="AE7" s="155"/>
      <c r="AF7" s="155"/>
      <c r="AG7" s="155"/>
      <c r="AH7" s="156"/>
      <c r="AI7" s="154" t="s">
        <v>11</v>
      </c>
      <c r="AJ7" s="155"/>
      <c r="AK7" s="155"/>
      <c r="AL7" s="155"/>
      <c r="AM7" s="155"/>
      <c r="AN7" s="168"/>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row>
    <row r="8" spans="1:298" s="2" customFormat="1" ht="16.5" customHeight="1">
      <c r="A8" s="169" t="s">
        <v>12</v>
      </c>
      <c r="B8" s="171" t="s">
        <v>13</v>
      </c>
      <c r="C8" s="173" t="s">
        <v>14</v>
      </c>
      <c r="D8" s="174" t="s">
        <v>15</v>
      </c>
      <c r="E8" s="174" t="s">
        <v>16</v>
      </c>
      <c r="F8" s="176" t="s">
        <v>17</v>
      </c>
      <c r="G8" s="175" t="s">
        <v>18</v>
      </c>
      <c r="H8" s="174" t="s">
        <v>19</v>
      </c>
      <c r="I8" s="177" t="s">
        <v>20</v>
      </c>
      <c r="J8" s="181" t="s">
        <v>21</v>
      </c>
      <c r="K8" s="175" t="s">
        <v>22</v>
      </c>
      <c r="L8" s="175" t="s">
        <v>23</v>
      </c>
      <c r="M8" s="181" t="s">
        <v>21</v>
      </c>
      <c r="N8" s="174" t="s">
        <v>24</v>
      </c>
      <c r="O8" s="182" t="s">
        <v>25</v>
      </c>
      <c r="P8" s="178" t="s">
        <v>26</v>
      </c>
      <c r="Q8" s="175" t="s">
        <v>27</v>
      </c>
      <c r="R8" s="178" t="s">
        <v>28</v>
      </c>
      <c r="S8" s="178"/>
      <c r="T8" s="178"/>
      <c r="U8" s="178"/>
      <c r="V8" s="178"/>
      <c r="W8" s="178"/>
      <c r="X8" s="184" t="s">
        <v>29</v>
      </c>
      <c r="Y8" s="182" t="s">
        <v>30</v>
      </c>
      <c r="Z8" s="182" t="s">
        <v>21</v>
      </c>
      <c r="AA8" s="6"/>
      <c r="AB8" s="6"/>
      <c r="AC8" s="182" t="s">
        <v>31</v>
      </c>
      <c r="AD8" s="182" t="s">
        <v>21</v>
      </c>
      <c r="AE8" s="6"/>
      <c r="AF8" s="6"/>
      <c r="AG8" s="184" t="s">
        <v>32</v>
      </c>
      <c r="AH8" s="182" t="s">
        <v>33</v>
      </c>
      <c r="AI8" s="178" t="s">
        <v>11</v>
      </c>
      <c r="AJ8" s="178" t="s">
        <v>34</v>
      </c>
      <c r="AK8" s="178" t="s">
        <v>35</v>
      </c>
      <c r="AL8" s="178" t="s">
        <v>36</v>
      </c>
      <c r="AM8" s="179" t="s">
        <v>37</v>
      </c>
      <c r="AN8" s="179" t="s">
        <v>38</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row>
    <row r="9" spans="1:298" s="11" customFormat="1" ht="94.5" customHeight="1" thickBot="1">
      <c r="A9" s="170"/>
      <c r="B9" s="172"/>
      <c r="C9" s="171"/>
      <c r="D9" s="175"/>
      <c r="E9" s="175"/>
      <c r="F9" s="171"/>
      <c r="G9" s="177"/>
      <c r="H9" s="175"/>
      <c r="I9" s="177"/>
      <c r="J9" s="181"/>
      <c r="K9" s="177"/>
      <c r="L9" s="177"/>
      <c r="M9" s="181"/>
      <c r="N9" s="175"/>
      <c r="O9" s="185"/>
      <c r="P9" s="175"/>
      <c r="Q9" s="177"/>
      <c r="R9" s="7" t="s">
        <v>39</v>
      </c>
      <c r="S9" s="7" t="s">
        <v>40</v>
      </c>
      <c r="T9" s="7" t="s">
        <v>41</v>
      </c>
      <c r="U9" s="7" t="s">
        <v>42</v>
      </c>
      <c r="V9" s="7" t="s">
        <v>43</v>
      </c>
      <c r="W9" s="7" t="s">
        <v>44</v>
      </c>
      <c r="X9" s="182"/>
      <c r="Y9" s="183"/>
      <c r="Z9" s="183"/>
      <c r="AA9" s="8" t="s">
        <v>45</v>
      </c>
      <c r="AB9" s="8" t="s">
        <v>21</v>
      </c>
      <c r="AC9" s="183"/>
      <c r="AD9" s="183"/>
      <c r="AE9" s="9" t="s">
        <v>31</v>
      </c>
      <c r="AF9" s="9" t="s">
        <v>21</v>
      </c>
      <c r="AG9" s="182"/>
      <c r="AH9" s="185"/>
      <c r="AI9" s="175"/>
      <c r="AJ9" s="175"/>
      <c r="AK9" s="175"/>
      <c r="AL9" s="175"/>
      <c r="AM9" s="180"/>
      <c r="AN9" s="18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row>
    <row r="10" spans="1:298" ht="57.75" customHeight="1">
      <c r="A10" s="186">
        <v>1</v>
      </c>
      <c r="B10" s="187" t="s">
        <v>326</v>
      </c>
      <c r="C10" s="186" t="s">
        <v>78</v>
      </c>
      <c r="D10" s="190" t="s">
        <v>406</v>
      </c>
      <c r="E10" s="186" t="s">
        <v>407</v>
      </c>
      <c r="F10" s="186" t="s">
        <v>408</v>
      </c>
      <c r="G10" s="186" t="s">
        <v>71</v>
      </c>
      <c r="H10" s="186">
        <v>6</v>
      </c>
      <c r="I10" s="194" t="str">
        <f>IF(H10&lt;=2,'[42]Tabla probabilidad'!$B$5,IF(H10&lt;=24,'[42]Tabla probabilidad'!$B$6,IF(H10&lt;=500,'[42]Tabla probabilidad'!$B$7,IF(H10&lt;=5000,'[42]Tabla probabilidad'!$B$8,IF(H10&gt;5000,'[42]Tabla probabilidad'!$B$9)))))</f>
        <v>Baja</v>
      </c>
      <c r="J10" s="195">
        <f>IF(H10&lt;=2,'[42]Tabla probabilidad'!$D$5,IF(H10&lt;=24,'[42]Tabla probabilidad'!$D$6,IF(H10&lt;=500,'[42]Tabla probabilidad'!$D$7,IF(H10&lt;=5000,'[42]Tabla probabilidad'!$D$8,IF(H10&gt;5000,'[42]Tabla probabilidad'!$D$9)))))</f>
        <v>0.4</v>
      </c>
      <c r="K10" s="186" t="s">
        <v>184</v>
      </c>
      <c r="L10" s="1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Mayor</v>
      </c>
      <c r="M10" s="1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80%</v>
      </c>
      <c r="N10" s="186" t="str">
        <f>VLOOKUP((I10&amp;L10),[42]Hoja1!$B$4:$C$28,2,0)</f>
        <v xml:space="preserve">Alto </v>
      </c>
      <c r="O10" s="12">
        <v>1</v>
      </c>
      <c r="P10" s="13" t="s">
        <v>409</v>
      </c>
      <c r="Q10" s="12" t="str">
        <f t="shared" ref="Q10:Q35" si="0">IF(R10="Preventivo","Probabilidad",IF(R10="Detectivo","Probabilidad", IF(R10="Correctivo","Impacto")))</f>
        <v>Probabilidad</v>
      </c>
      <c r="R10" s="12" t="s">
        <v>54</v>
      </c>
      <c r="S10" s="12" t="s">
        <v>55</v>
      </c>
      <c r="T10" s="14">
        <f>VLOOKUP(R10&amp;S10,[42]Hoja1!$Q$4:$R$9,2,0)</f>
        <v>0.45</v>
      </c>
      <c r="U10" s="12" t="s">
        <v>56</v>
      </c>
      <c r="V10" s="12" t="s">
        <v>57</v>
      </c>
      <c r="W10" s="12" t="s">
        <v>58</v>
      </c>
      <c r="X10" s="14">
        <f>IF(Q10="Probabilidad",($J$10*T10),IF(Q10="Impacto"," "))</f>
        <v>0.18000000000000002</v>
      </c>
      <c r="Y10" s="14" t="str">
        <f>IF(Z10&lt;=20%,'[42]Tabla probabilidad'!$B$5,IF(Z10&lt;=40%,'[42]Tabla probabilidad'!$B$6,IF(Z10&lt;=60%,'[42]Tabla probabilidad'!$B$7,IF(Z10&lt;=80%,'[42]Tabla probabilidad'!$B$8,IF(Z10&lt;=100%,'[42]Tabla probabilidad'!$B$9)))))</f>
        <v>Baja</v>
      </c>
      <c r="Z10" s="14">
        <f>IF(R10="Preventivo",(J10-(J10*T10)),IF(R10="Detectivo",(J10-(J10*T10)),IF(R10="Correctivo",(J10))))</f>
        <v>0.22</v>
      </c>
      <c r="AA10" s="191" t="str">
        <f>IF(AB10&lt;=20%,'[42]Tabla probabilidad'!$B$5,IF(AB10&lt;=40%,'[42]Tabla probabilidad'!$B$6,IF(AB10&lt;=60%,'[42]Tabla probabilidad'!$B$7,IF(AB10&lt;=80%,'[42]Tabla probabilidad'!$B$8,IF(AB10&lt;=100%,'[42]Tabla probabilidad'!$B$9)))))</f>
        <v>Baja</v>
      </c>
      <c r="AB10" s="191">
        <f>AVERAGE(Z10:Z14)</f>
        <v>0.22</v>
      </c>
      <c r="AC10" s="14" t="str">
        <f t="shared" ref="AC10:AC59" si="1">IF(AD10&lt;=20%,"Leve",IF(AD10&lt;=40%,"Menor",IF(AD10&lt;=60%,"Moderado",IF(AD10&lt;=80%,"Mayor",IF(AD10&lt;=100%,"Catastrófico")))))</f>
        <v>Mayor</v>
      </c>
      <c r="AD10" s="14">
        <f>IF(Q10="Probabilidad",(($M$10-0)),IF(Q10="Impacto",($M$10-($M$10*T10))))</f>
        <v>0.8</v>
      </c>
      <c r="AE10" s="191" t="str">
        <f>IF(AF10&lt;=20%,"Leve",IF(AF10&lt;=40%,"Menor",IF(AF10&lt;=60%,"Moderado",IF(AF10&lt;=80%,"Mayor",IF(AF10&lt;=100%,"Catastrófico")))))</f>
        <v>Mayor</v>
      </c>
      <c r="AF10" s="191">
        <f>AVERAGE(AD10:AD14)</f>
        <v>0.8</v>
      </c>
      <c r="AG10" s="200" t="str">
        <f>VLOOKUP(AA10&amp;AE10,[42]Hoja1!$B$4:$C$28,2,0)</f>
        <v xml:space="preserve">Alto </v>
      </c>
      <c r="AH10" s="200" t="s">
        <v>59</v>
      </c>
      <c r="AI10" s="200" t="s">
        <v>410</v>
      </c>
      <c r="AJ10" s="200" t="s">
        <v>61</v>
      </c>
      <c r="AK10" s="206">
        <v>44926</v>
      </c>
      <c r="AL10" s="206">
        <v>44926</v>
      </c>
      <c r="AM10" s="197" t="s">
        <v>62</v>
      </c>
      <c r="AN10" s="186" t="s">
        <v>63</v>
      </c>
    </row>
    <row r="11" spans="1:298" ht="57.75" customHeight="1">
      <c r="A11" s="186"/>
      <c r="B11" s="188"/>
      <c r="C11" s="186"/>
      <c r="D11" s="190"/>
      <c r="E11" s="186"/>
      <c r="F11" s="186"/>
      <c r="G11" s="186"/>
      <c r="H11" s="186"/>
      <c r="I11" s="194"/>
      <c r="J11" s="195"/>
      <c r="K11" s="186"/>
      <c r="L11" s="196"/>
      <c r="M11" s="196"/>
      <c r="N11" s="186"/>
      <c r="O11" s="12">
        <v>2</v>
      </c>
      <c r="P11" s="17"/>
      <c r="Q11" s="12"/>
      <c r="R11" s="12"/>
      <c r="S11" s="12"/>
      <c r="T11" s="14" t="e">
        <f>VLOOKUP(R11&amp;S11,[42]Hoja1!$Q$4:$R$9,2,0)</f>
        <v>#N/A</v>
      </c>
      <c r="U11" s="12" t="s">
        <v>56</v>
      </c>
      <c r="V11" s="12" t="s">
        <v>57</v>
      </c>
      <c r="W11" s="12" t="s">
        <v>58</v>
      </c>
      <c r="X11" s="14" t="b">
        <f>IF(Q11="Probabilidad",($J$10*T11),IF(Q11="Impacto"," "))</f>
        <v>0</v>
      </c>
      <c r="Y11" s="14" t="b">
        <f>IF(Z11&lt;=20%,'[42]Tabla probabilidad'!$B$5,IF(Z11&lt;=40%,'[42]Tabla probabilidad'!$B$6,IF(Z11&lt;=60%,'[42]Tabla probabilidad'!$B$7,IF(Z11&lt;=80%,'[42]Tabla probabilidad'!$B$8,IF(Z11&lt;=100%,'[42]Tabla probabilidad'!$B$9)))))</f>
        <v>0</v>
      </c>
      <c r="Z11" s="14" t="b">
        <f>IF(R11="Preventivo",(J10-(J10*T11)),IF(R11="Detectivo",(J10-(J10*T11)),IF(R11="Correctivo",(J10))))</f>
        <v>0</v>
      </c>
      <c r="AA11" s="192"/>
      <c r="AB11" s="192"/>
      <c r="AC11" s="14" t="b">
        <f t="shared" si="1"/>
        <v>0</v>
      </c>
      <c r="AD11" s="14" t="b">
        <f>IF(Q11="Probabilidad",(($M$10-0)),IF(Q11="Impacto",($M$10-($M$10*T11))))</f>
        <v>0</v>
      </c>
      <c r="AE11" s="192"/>
      <c r="AF11" s="192"/>
      <c r="AG11" s="201"/>
      <c r="AH11" s="201"/>
      <c r="AI11" s="201"/>
      <c r="AJ11" s="201"/>
      <c r="AK11" s="201"/>
      <c r="AL11" s="201"/>
      <c r="AM11" s="198"/>
      <c r="AN11" s="186"/>
    </row>
    <row r="12" spans="1:298" ht="69.75" customHeight="1">
      <c r="A12" s="186"/>
      <c r="B12" s="188"/>
      <c r="C12" s="186"/>
      <c r="D12" s="190"/>
      <c r="E12" s="186"/>
      <c r="F12" s="186"/>
      <c r="G12" s="186"/>
      <c r="H12" s="186"/>
      <c r="I12" s="194"/>
      <c r="J12" s="195"/>
      <c r="K12" s="186"/>
      <c r="L12" s="196"/>
      <c r="M12" s="196"/>
      <c r="N12" s="186"/>
      <c r="O12" s="12">
        <v>3</v>
      </c>
      <c r="P12" s="17"/>
      <c r="Q12" s="12"/>
      <c r="R12" s="12"/>
      <c r="S12" s="12"/>
      <c r="T12" s="14"/>
      <c r="U12" s="12"/>
      <c r="V12" s="12"/>
      <c r="W12" s="12"/>
      <c r="X12" s="14" t="b">
        <f t="shared" ref="X12:X14" si="2">IF(Q12="Probabilidad",($J$10*T12),IF(Q12="Impacto"," "))</f>
        <v>0</v>
      </c>
      <c r="Y12" s="14" t="b">
        <f>IF(Z12&lt;=20%,'[42]Tabla probabilidad'!$B$5,IF(Z12&lt;=40%,'[42]Tabla probabilidad'!$B$6,IF(Z12&lt;=60%,'[42]Tabla probabilidad'!$B$7,IF(Z12&lt;=80%,'[42]Tabla probabilidad'!$B$8,IF(Z12&lt;=100%,'[42]Tabla probabilidad'!$B$9)))))</f>
        <v>0</v>
      </c>
      <c r="Z12" s="14" t="b">
        <f>IF(R12="Preventivo",(J10-(J10*T12)),IF(R12="Detectivo",(J10-(J10*T12)),IF(R12="Correctivo",(J10))))</f>
        <v>0</v>
      </c>
      <c r="AA12" s="192"/>
      <c r="AB12" s="192"/>
      <c r="AC12" s="14" t="b">
        <f t="shared" si="1"/>
        <v>0</v>
      </c>
      <c r="AD12" s="14" t="b">
        <f>IF(Q12="Probabilidad",(($M$10-0)),IF(Q12="Impacto",($M$10-($M$10*T12))))</f>
        <v>0</v>
      </c>
      <c r="AE12" s="192"/>
      <c r="AF12" s="192"/>
      <c r="AG12" s="201"/>
      <c r="AH12" s="201"/>
      <c r="AI12" s="201"/>
      <c r="AJ12" s="201"/>
      <c r="AK12" s="201"/>
      <c r="AL12" s="201"/>
      <c r="AM12" s="198"/>
      <c r="AN12" s="186"/>
    </row>
    <row r="13" spans="1:298" ht="72" customHeight="1">
      <c r="A13" s="186"/>
      <c r="B13" s="188"/>
      <c r="C13" s="186"/>
      <c r="D13" s="190"/>
      <c r="E13" s="186"/>
      <c r="F13" s="186"/>
      <c r="G13" s="186"/>
      <c r="H13" s="186"/>
      <c r="I13" s="194"/>
      <c r="J13" s="195"/>
      <c r="K13" s="186"/>
      <c r="L13" s="196"/>
      <c r="M13" s="196"/>
      <c r="N13" s="186"/>
      <c r="O13" s="12">
        <v>4</v>
      </c>
      <c r="P13" s="18"/>
      <c r="Q13" s="12"/>
      <c r="R13" s="12"/>
      <c r="S13" s="12"/>
      <c r="T13" s="14"/>
      <c r="U13" s="12"/>
      <c r="V13" s="12"/>
      <c r="W13" s="12"/>
      <c r="X13" s="14" t="b">
        <f t="shared" si="2"/>
        <v>0</v>
      </c>
      <c r="Y13" s="14" t="b">
        <f>IF(Z13&lt;=20%,'[42]Tabla probabilidad'!$B$5,IF(Z13&lt;=40%,'[42]Tabla probabilidad'!$B$6,IF(Z13&lt;=60%,'[42]Tabla probabilidad'!$B$7,IF(Z13&lt;=80%,'[42]Tabla probabilidad'!$B$8,IF(Z13&lt;=100%,'[42]Tabla probabilidad'!$B$9)))))</f>
        <v>0</v>
      </c>
      <c r="Z13" s="14" t="b">
        <f>IF(R13="Preventivo",(J10-(J10*T13)),IF(R13="Detectivo",(J10-(J10*T13)),IF(R13="Correctivo",(J10))))</f>
        <v>0</v>
      </c>
      <c r="AA13" s="192"/>
      <c r="AB13" s="192"/>
      <c r="AC13" s="14" t="b">
        <f t="shared" si="1"/>
        <v>0</v>
      </c>
      <c r="AD13" s="14" t="b">
        <f>IF(Q13="Probabilidad",(($M$10-0)),IF(Q13="Impacto",($M$10-($M$10*T13))))</f>
        <v>0</v>
      </c>
      <c r="AE13" s="192"/>
      <c r="AF13" s="192"/>
      <c r="AG13" s="201"/>
      <c r="AH13" s="201"/>
      <c r="AI13" s="201"/>
      <c r="AJ13" s="201"/>
      <c r="AK13" s="201"/>
      <c r="AL13" s="201"/>
      <c r="AM13" s="198"/>
      <c r="AN13" s="186"/>
    </row>
    <row r="14" spans="1:298" ht="54" customHeight="1" thickBot="1">
      <c r="A14" s="186"/>
      <c r="B14" s="189"/>
      <c r="C14" s="186"/>
      <c r="D14" s="190"/>
      <c r="E14" s="186"/>
      <c r="F14" s="186"/>
      <c r="G14" s="186"/>
      <c r="H14" s="186"/>
      <c r="I14" s="194"/>
      <c r="J14" s="195"/>
      <c r="K14" s="186"/>
      <c r="L14" s="196"/>
      <c r="M14" s="196"/>
      <c r="N14" s="186"/>
      <c r="O14" s="12">
        <v>5</v>
      </c>
      <c r="P14" s="18"/>
      <c r="Q14" s="12"/>
      <c r="R14" s="12"/>
      <c r="S14" s="12"/>
      <c r="T14" s="14"/>
      <c r="U14" s="12"/>
      <c r="V14" s="12"/>
      <c r="W14" s="12"/>
      <c r="X14" s="14" t="b">
        <f t="shared" si="2"/>
        <v>0</v>
      </c>
      <c r="Y14" s="14" t="b">
        <f>IF(Z14&lt;=20%,'[42]Tabla probabilidad'!$B$5,IF(Z14&lt;=40%,'[42]Tabla probabilidad'!$B$6,IF(Z14&lt;=60%,'[42]Tabla probabilidad'!$B$7,IF(Z14&lt;=80%,'[42]Tabla probabilidad'!$B$8,IF(Z14&lt;=100%,'[42]Tabla probabilidad'!$B$9)))))</f>
        <v>0</v>
      </c>
      <c r="Z14" s="14" t="b">
        <f>IF(R14="Preventivo",(J10-(J10*T14)),IF(R14="Detectivo",(J10-(J10*T14)),IF(R14="Correctivo",(J10))))</f>
        <v>0</v>
      </c>
      <c r="AA14" s="193"/>
      <c r="AB14" s="193"/>
      <c r="AC14" s="14" t="b">
        <f t="shared" si="1"/>
        <v>0</v>
      </c>
      <c r="AD14" s="14" t="b">
        <f>IF(Q14="Probabilidad",(($M$10-0)),IF(Q14="Impacto",($M$10-($M$10*T14))))</f>
        <v>0</v>
      </c>
      <c r="AE14" s="193"/>
      <c r="AF14" s="193"/>
      <c r="AG14" s="202"/>
      <c r="AH14" s="202"/>
      <c r="AI14" s="202"/>
      <c r="AJ14" s="202"/>
      <c r="AK14" s="202"/>
      <c r="AL14" s="202"/>
      <c r="AM14" s="199"/>
      <c r="AN14" s="186"/>
    </row>
    <row r="15" spans="1:298" ht="75" customHeight="1">
      <c r="A15" s="186">
        <v>2</v>
      </c>
      <c r="B15" s="200" t="s">
        <v>362</v>
      </c>
      <c r="C15" s="186" t="s">
        <v>78</v>
      </c>
      <c r="D15" s="214" t="s">
        <v>411</v>
      </c>
      <c r="E15" s="200" t="s">
        <v>412</v>
      </c>
      <c r="F15" s="200" t="s">
        <v>413</v>
      </c>
      <c r="G15" s="186" t="s">
        <v>71</v>
      </c>
      <c r="H15" s="200">
        <v>6</v>
      </c>
      <c r="I15" s="194" t="str">
        <f>IF(H15&lt;=2,'[42]Tabla probabilidad'!$B$5,IF(H15&lt;=24,'[42]Tabla probabilidad'!$B$6,IF(H15&lt;=500,'[42]Tabla probabilidad'!$B$7,IF(H15&lt;=5000,'[42]Tabla probabilidad'!$B$8,IF(H15&gt;5000,'[42]Tabla probabilidad'!$B$9)))))</f>
        <v>Baja</v>
      </c>
      <c r="J15" s="195">
        <f>IF(H15&lt;=2,'[42]Tabla probabilidad'!$D$5,IF(H15&lt;=24,'[42]Tabla probabilidad'!$D$6,IF(H15&lt;=500,'[42]Tabla probabilidad'!$D$7,IF(H15&lt;=5000,'[42]Tabla probabilidad'!$D$8,IF(H15&gt;5000,'[42]Tabla probabilidad'!$D$9)))))</f>
        <v>0.4</v>
      </c>
      <c r="K15" s="186" t="s">
        <v>184</v>
      </c>
      <c r="L15" s="18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18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186" t="str">
        <f>VLOOKUP((I15&amp;L15),[42]Hoja1!$B$4:$C$28,2,0)</f>
        <v xml:space="preserve">Alto </v>
      </c>
      <c r="O15" s="12">
        <v>1</v>
      </c>
      <c r="P15" s="13" t="s">
        <v>414</v>
      </c>
      <c r="Q15" s="12" t="str">
        <f t="shared" si="0"/>
        <v>Probabilidad</v>
      </c>
      <c r="R15" s="12" t="s">
        <v>54</v>
      </c>
      <c r="S15" s="12" t="s">
        <v>55</v>
      </c>
      <c r="T15" s="14">
        <f>VLOOKUP(R15&amp;S15,[42]Hoja1!$Q$4:$R$9,2,0)</f>
        <v>0.45</v>
      </c>
      <c r="U15" s="12" t="s">
        <v>56</v>
      </c>
      <c r="V15" s="12" t="s">
        <v>57</v>
      </c>
      <c r="W15" s="12" t="s">
        <v>58</v>
      </c>
      <c r="X15" s="14">
        <f>IF(Q15="Probabilidad",($J$15*T15),IF(Q15="Impacto"," "))</f>
        <v>0.18000000000000002</v>
      </c>
      <c r="Y15" s="14" t="str">
        <f>IF(Z15&lt;=20%,'[42]Tabla probabilidad'!$B$5,IF(Z15&lt;=40%,'[42]Tabla probabilidad'!$B$6,IF(Z15&lt;=60%,'[42]Tabla probabilidad'!$B$7,IF(Z15&lt;=80%,'[42]Tabla probabilidad'!$B$8,IF(Z15&lt;=100%,'[42]Tabla probabilidad'!$B$9)))))</f>
        <v>Baja</v>
      </c>
      <c r="Z15" s="14">
        <f>IF(R15="Preventivo",(J15-(J15*T15)),IF(R15="Detectivo",(J15-(J15*T15)),IF(R15="Correctivo",(J15))))</f>
        <v>0.22</v>
      </c>
      <c r="AA15" s="191" t="str">
        <f>IF(AB15&lt;=20%,'[42]Tabla probabilidad'!$B$5,IF(AB15&lt;=40%,'[42]Tabla probabilidad'!$B$6,IF(AB15&lt;=60%,'[42]Tabla probabilidad'!$B$7,IF(AB15&lt;=80%,'[42]Tabla probabilidad'!$B$8,IF(AB15&lt;=100%,'[42]Tabla probabilidad'!$B$9)))))</f>
        <v>Baja</v>
      </c>
      <c r="AB15" s="191">
        <f>AVERAGE(Z15:Z19)</f>
        <v>0.22</v>
      </c>
      <c r="AC15" s="14" t="str">
        <f t="shared" si="1"/>
        <v>Mayor</v>
      </c>
      <c r="AD15" s="14">
        <f>IF(Q15="Probabilidad",(($M$15-0)),IF(Q15="Impacto",($M$15-($M$15*T15))))</f>
        <v>0.8</v>
      </c>
      <c r="AE15" s="191" t="str">
        <f>IF(AF15&lt;=20%,"Leve",IF(AF15&lt;=40%,"Menor",IF(AF15&lt;=60%,"Moderado",IF(AF15&lt;=80%,"Mayor",IF(AF15&lt;=100%,"Catastrófico")))))</f>
        <v>Mayor</v>
      </c>
      <c r="AF15" s="191">
        <f>AVERAGE(AD15:AD19)</f>
        <v>0.8</v>
      </c>
      <c r="AG15" s="200" t="str">
        <f>VLOOKUP(AA15&amp;AE15,[42]Hoja1!$B$4:$C$28,2,0)</f>
        <v xml:space="preserve">Alto </v>
      </c>
      <c r="AH15" s="200" t="s">
        <v>59</v>
      </c>
      <c r="AI15" s="200" t="s">
        <v>415</v>
      </c>
      <c r="AJ15" s="200" t="s">
        <v>61</v>
      </c>
      <c r="AK15" s="206">
        <v>44926</v>
      </c>
      <c r="AL15" s="206">
        <v>44926</v>
      </c>
      <c r="AM15" s="197" t="s">
        <v>62</v>
      </c>
      <c r="AN15" s="186" t="s">
        <v>63</v>
      </c>
    </row>
    <row r="16" spans="1:298" ht="25.5" customHeight="1">
      <c r="A16" s="186"/>
      <c r="B16" s="201"/>
      <c r="C16" s="186"/>
      <c r="D16" s="204"/>
      <c r="E16" s="201"/>
      <c r="F16" s="201"/>
      <c r="G16" s="186"/>
      <c r="H16" s="201"/>
      <c r="I16" s="194"/>
      <c r="J16" s="195"/>
      <c r="K16" s="186"/>
      <c r="L16" s="196"/>
      <c r="M16" s="196"/>
      <c r="N16" s="186"/>
      <c r="O16" s="12">
        <v>2</v>
      </c>
      <c r="P16" s="17" t="s">
        <v>416</v>
      </c>
      <c r="Q16" s="12" t="str">
        <f>IF(R16="Preventivo","Probabilidad",IF(R16="Detectivo","Probabilidad", IF(R16="Correctivo","Impacto")))</f>
        <v>Probabilidad</v>
      </c>
      <c r="R16" s="12" t="s">
        <v>54</v>
      </c>
      <c r="S16" s="12" t="s">
        <v>55</v>
      </c>
      <c r="T16" s="14">
        <f>VLOOKUP(R16&amp;S16,[42]Hoja1!$Q$4:$R$9,2,0)</f>
        <v>0.45</v>
      </c>
      <c r="U16" s="12" t="s">
        <v>56</v>
      </c>
      <c r="V16" s="12" t="s">
        <v>57</v>
      </c>
      <c r="W16" s="12" t="s">
        <v>58</v>
      </c>
      <c r="X16" s="14">
        <f>IF(Q16="Probabilidad",($J$15*T16),IF(Q16="Impacto"," "))</f>
        <v>0.18000000000000002</v>
      </c>
      <c r="Y16" s="14" t="str">
        <f>IF(Z16&lt;=20%,'[42]Tabla probabilidad'!$B$5,IF(Z16&lt;=40%,'[42]Tabla probabilidad'!$B$6,IF(Z16&lt;=60%,'[42]Tabla probabilidad'!$B$7,IF(Z16&lt;=80%,'[42]Tabla probabilidad'!$B$8,IF(Z16&lt;=100%,'[42]Tabla probabilidad'!$B$9)))))</f>
        <v>Baja</v>
      </c>
      <c r="Z16" s="14">
        <f>IF(R16="Preventivo",(J15-(J15*T16)),IF(R16="Detectivo",(J15-(J15*T16)),IF(R16="Correctivo",(J15))))</f>
        <v>0.22</v>
      </c>
      <c r="AA16" s="192"/>
      <c r="AB16" s="192"/>
      <c r="AC16" s="14" t="str">
        <f t="shared" si="1"/>
        <v>Mayor</v>
      </c>
      <c r="AD16" s="14">
        <f t="shared" ref="AD16:AD19" si="3">IF(Q16="Probabilidad",(($M$15-0)),IF(Q16="Impacto",($M$15-($M$15*T16))))</f>
        <v>0.8</v>
      </c>
      <c r="AE16" s="192"/>
      <c r="AF16" s="192"/>
      <c r="AG16" s="201"/>
      <c r="AH16" s="201"/>
      <c r="AI16" s="201"/>
      <c r="AJ16" s="201"/>
      <c r="AK16" s="201"/>
      <c r="AL16" s="201"/>
      <c r="AM16" s="198"/>
      <c r="AN16" s="186"/>
    </row>
    <row r="17" spans="1:40" ht="115.5" customHeight="1">
      <c r="A17" s="186"/>
      <c r="B17" s="201"/>
      <c r="C17" s="186"/>
      <c r="D17" s="204"/>
      <c r="E17" s="201"/>
      <c r="F17" s="201"/>
      <c r="G17" s="186"/>
      <c r="H17" s="201"/>
      <c r="I17" s="194"/>
      <c r="J17" s="195"/>
      <c r="K17" s="186"/>
      <c r="L17" s="196"/>
      <c r="M17" s="196"/>
      <c r="N17" s="186"/>
      <c r="O17" s="12">
        <v>3</v>
      </c>
      <c r="P17" s="17"/>
      <c r="Q17" s="12"/>
      <c r="R17" s="12"/>
      <c r="S17" s="12"/>
      <c r="T17" s="14"/>
      <c r="U17" s="12"/>
      <c r="V17" s="12"/>
      <c r="W17" s="12"/>
      <c r="X17" s="14" t="b">
        <f t="shared" ref="X17:X19" si="4">IF(Q17="Probabilidad",($J$15*T17),IF(Q17="Impacto"," "))</f>
        <v>0</v>
      </c>
      <c r="Y17" s="14" t="b">
        <f>IF(Z17&lt;=20%,'[42]Tabla probabilidad'!$B$5,IF(Z17&lt;=40%,'[42]Tabla probabilidad'!$B$6,IF(Z17&lt;=60%,'[42]Tabla probabilidad'!$B$7,IF(Z17&lt;=80%,'[42]Tabla probabilidad'!$B$8,IF(Z17&lt;=100%,'[42]Tabla probabilidad'!$B$9)))))</f>
        <v>0</v>
      </c>
      <c r="Z17" s="14" t="b">
        <f>IF(R17="Preventivo",(J15-(J15*T17)),IF(R17="Detectivo",(J15-(J15*T17)),IF(R17="Correctivo",(J15))))</f>
        <v>0</v>
      </c>
      <c r="AA17" s="192"/>
      <c r="AB17" s="192"/>
      <c r="AC17" s="14" t="b">
        <f t="shared" si="1"/>
        <v>0</v>
      </c>
      <c r="AD17" s="14" t="b">
        <f t="shared" si="3"/>
        <v>0</v>
      </c>
      <c r="AE17" s="192"/>
      <c r="AF17" s="192"/>
      <c r="AG17" s="201"/>
      <c r="AH17" s="201"/>
      <c r="AI17" s="201"/>
      <c r="AJ17" s="201"/>
      <c r="AK17" s="201"/>
      <c r="AL17" s="201"/>
      <c r="AM17" s="198"/>
      <c r="AN17" s="186"/>
    </row>
    <row r="18" spans="1:40" ht="60" customHeight="1">
      <c r="A18" s="186"/>
      <c r="B18" s="201"/>
      <c r="C18" s="186"/>
      <c r="D18" s="204"/>
      <c r="E18" s="201"/>
      <c r="F18" s="201"/>
      <c r="G18" s="186"/>
      <c r="H18" s="201"/>
      <c r="I18" s="194"/>
      <c r="J18" s="195"/>
      <c r="K18" s="186"/>
      <c r="L18" s="196"/>
      <c r="M18" s="196"/>
      <c r="N18" s="186"/>
      <c r="O18" s="12">
        <v>4</v>
      </c>
      <c r="P18" s="17"/>
      <c r="Q18" s="12"/>
      <c r="R18" s="12"/>
      <c r="S18" s="12"/>
      <c r="T18" s="14"/>
      <c r="U18" s="12"/>
      <c r="V18" s="12"/>
      <c r="W18" s="12"/>
      <c r="X18" s="14" t="b">
        <f t="shared" si="4"/>
        <v>0</v>
      </c>
      <c r="Y18" s="14" t="b">
        <f>IF(Z18&lt;=20%,'[42]Tabla probabilidad'!$B$5,IF(Z18&lt;=40%,'[42]Tabla probabilidad'!$B$6,IF(Z18&lt;=60%,'[42]Tabla probabilidad'!$B$7,IF(Z18&lt;=80%,'[42]Tabla probabilidad'!$B$8,IF(Z18&lt;=100%,'[42]Tabla probabilidad'!$B$9)))))</f>
        <v>0</v>
      </c>
      <c r="Z18" s="14" t="b">
        <f>IF(R18="Preventivo",(J15-(J15*T18)),IF(R18="Detectivo",(J15-(J15*T18)),IF(R18="Correctivo",(J15))))</f>
        <v>0</v>
      </c>
      <c r="AA18" s="192"/>
      <c r="AB18" s="192"/>
      <c r="AC18" s="14" t="b">
        <f t="shared" si="1"/>
        <v>0</v>
      </c>
      <c r="AD18" s="14" t="b">
        <f t="shared" si="3"/>
        <v>0</v>
      </c>
      <c r="AE18" s="192"/>
      <c r="AF18" s="192"/>
      <c r="AG18" s="201"/>
      <c r="AH18" s="201"/>
      <c r="AI18" s="201"/>
      <c r="AJ18" s="201"/>
      <c r="AK18" s="201"/>
      <c r="AL18" s="201"/>
      <c r="AM18" s="198"/>
      <c r="AN18" s="186"/>
    </row>
    <row r="19" spans="1:40" ht="40.5" customHeight="1">
      <c r="A19" s="186"/>
      <c r="B19" s="202"/>
      <c r="C19" s="186"/>
      <c r="D19" s="205"/>
      <c r="E19" s="202"/>
      <c r="F19" s="202"/>
      <c r="G19" s="186"/>
      <c r="H19" s="202"/>
      <c r="I19" s="194"/>
      <c r="J19" s="195"/>
      <c r="K19" s="186"/>
      <c r="L19" s="196"/>
      <c r="M19" s="196"/>
      <c r="N19" s="186"/>
      <c r="O19" s="12">
        <v>5</v>
      </c>
      <c r="P19" s="19"/>
      <c r="Q19" s="12"/>
      <c r="R19" s="12"/>
      <c r="S19" s="12"/>
      <c r="T19" s="14"/>
      <c r="U19" s="12"/>
      <c r="V19" s="12"/>
      <c r="W19" s="12"/>
      <c r="X19" s="14" t="b">
        <f t="shared" si="4"/>
        <v>0</v>
      </c>
      <c r="Y19" s="14" t="b">
        <f>IF(Z19&lt;=20%,'[42]Tabla probabilidad'!$B$5,IF(Z19&lt;=40%,'[42]Tabla probabilidad'!$B$6,IF(Z19&lt;=60%,'[42]Tabla probabilidad'!$B$7,IF(Z19&lt;=80%,'[42]Tabla probabilidad'!$B$8,IF(Z19&lt;=100%,'[42]Tabla probabilidad'!$B$9)))))</f>
        <v>0</v>
      </c>
      <c r="Z19" s="14" t="b">
        <f>IF(R19="Preventivo",(J15-(J15*T19)),IF(R19="Detectivo",(J15-(J15*T19)),IF(R19="Correctivo",(J15))))</f>
        <v>0</v>
      </c>
      <c r="AA19" s="193"/>
      <c r="AB19" s="193"/>
      <c r="AC19" s="14" t="b">
        <f t="shared" si="1"/>
        <v>0</v>
      </c>
      <c r="AD19" s="14" t="b">
        <f t="shared" si="3"/>
        <v>0</v>
      </c>
      <c r="AE19" s="193"/>
      <c r="AF19" s="193"/>
      <c r="AG19" s="202"/>
      <c r="AH19" s="202"/>
      <c r="AI19" s="202"/>
      <c r="AJ19" s="202"/>
      <c r="AK19" s="202"/>
      <c r="AL19" s="202"/>
      <c r="AM19" s="199"/>
      <c r="AN19" s="186"/>
    </row>
    <row r="20" spans="1:40" ht="66.75" hidden="1" customHeight="1">
      <c r="A20" s="186">
        <v>3</v>
      </c>
      <c r="B20" s="187"/>
      <c r="C20" s="186" t="s">
        <v>147</v>
      </c>
      <c r="D20" s="203" t="s">
        <v>148</v>
      </c>
      <c r="E20" s="186" t="s">
        <v>149</v>
      </c>
      <c r="F20" s="186" t="s">
        <v>150</v>
      </c>
      <c r="G20" s="186" t="s">
        <v>71</v>
      </c>
      <c r="H20" s="186">
        <v>12</v>
      </c>
      <c r="I20" s="194" t="str">
        <f>IF(H20&lt;=2,'[42]Tabla probabilidad'!$B$5,IF(H20&lt;=24,'[42]Tabla probabilidad'!$B$6,IF(H20&lt;=500,'[42]Tabla probabilidad'!$B$7,IF(H20&lt;=5000,'[42]Tabla probabilidad'!$B$8,IF(H20&gt;5000,'[42]Tabla probabilidad'!$B$9)))))</f>
        <v>Baja</v>
      </c>
      <c r="J20" s="195">
        <f>IF(H20&lt;=2,'[42]Tabla probabilidad'!$D$5,IF(H20&lt;=24,'[42]Tabla probabilidad'!$D$6,IF(H20&lt;=500,'[42]Tabla probabilidad'!$D$7,IF(H20&lt;=5000,'[42]Tabla probabilidad'!$D$8,IF(H20&gt;5000,'[42]Tabla probabilidad'!$D$9)))))</f>
        <v>0.4</v>
      </c>
      <c r="K20" s="186" t="s">
        <v>151</v>
      </c>
      <c r="L20" s="1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1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186" t="str">
        <f>VLOOKUP((I20&amp;L20),[42]Hoja1!$B$4:$C$28,2,0)</f>
        <v>Moderado</v>
      </c>
      <c r="O20" s="12">
        <v>1</v>
      </c>
      <c r="P20" s="13" t="s">
        <v>152</v>
      </c>
      <c r="Q20" s="12" t="str">
        <f t="shared" si="0"/>
        <v>Probabilidad</v>
      </c>
      <c r="R20" s="12" t="s">
        <v>54</v>
      </c>
      <c r="S20" s="12" t="s">
        <v>55</v>
      </c>
      <c r="T20" s="14">
        <f>VLOOKUP(R20&amp;S20,[42]Hoja1!$Q$4:$R$9,2,0)</f>
        <v>0.45</v>
      </c>
      <c r="U20" s="12" t="s">
        <v>56</v>
      </c>
      <c r="V20" s="12" t="s">
        <v>57</v>
      </c>
      <c r="W20" s="12" t="s">
        <v>58</v>
      </c>
      <c r="X20" s="14">
        <f>IF(Q20="Probabilidad",($J$20*T20),IF(Q20="Impacto"," "))</f>
        <v>0.18000000000000002</v>
      </c>
      <c r="Y20" s="14" t="str">
        <f>IF(Z20&lt;=20%,'[42]Tabla probabilidad'!$B$5,IF(Z20&lt;=40%,'[42]Tabla probabilidad'!$B$6,IF(Z20&lt;=60%,'[42]Tabla probabilidad'!$B$7,IF(Z20&lt;=80%,'[42]Tabla probabilidad'!$B$8,IF(Z20&lt;=100%,'[42]Tabla probabilidad'!$B$9)))))</f>
        <v>Baja</v>
      </c>
      <c r="Z20" s="14">
        <f>IF(R20="Preventivo",(J20-(J20*T20)),IF(R20="Detectivo",(J20-(J20*T20)),IF(R20="Correctivo",(J20))))</f>
        <v>0.22</v>
      </c>
      <c r="AA20" s="191" t="str">
        <f>IF(AB20&lt;=20%,'[42]Tabla probabilidad'!$B$5,IF(AB20&lt;=40%,'[42]Tabla probabilidad'!$B$6,IF(AB20&lt;=60%,'[42]Tabla probabilidad'!$B$7,IF(AB20&lt;=80%,'[42]Tabla probabilidad'!$B$8,IF(AB20&lt;=100%,'[42]Tabla probabilidad'!$B$9)))))</f>
        <v>Baja</v>
      </c>
      <c r="AB20" s="191">
        <f>AVERAGE(Z20:Z24)</f>
        <v>0.22</v>
      </c>
      <c r="AC20" s="14" t="str">
        <f t="shared" si="1"/>
        <v>Menor</v>
      </c>
      <c r="AD20" s="14">
        <f>IF(Q20="Probabilidad",(($M$20-0)),IF(Q20="Impacto",($M$20-($M$20*T20))))</f>
        <v>0.4</v>
      </c>
      <c r="AE20" s="191" t="str">
        <f>IF(AF20&lt;=20%,"Leve",IF(AF20&lt;=40%,"Menor",IF(AF20&lt;=60%,"Moderado",IF(AF20&lt;=80%,"Mayor",IF(AF20&lt;=100%,"Catastrófico")))))</f>
        <v>Menor</v>
      </c>
      <c r="AF20" s="191">
        <f>AVERAGE(AD20:AD24)</f>
        <v>0.4</v>
      </c>
      <c r="AG20" s="200" t="str">
        <f>VLOOKUP(AA20&amp;AE20,[42]Hoja1!$B$4:$C$28,2,0)</f>
        <v>Moderado</v>
      </c>
      <c r="AH20" s="200" t="s">
        <v>84</v>
      </c>
      <c r="AI20" s="200" t="s">
        <v>153</v>
      </c>
      <c r="AJ20" s="200" t="s">
        <v>61</v>
      </c>
      <c r="AK20" s="206">
        <v>44561</v>
      </c>
      <c r="AL20" s="206">
        <v>44561</v>
      </c>
      <c r="AM20" s="197" t="s">
        <v>74</v>
      </c>
      <c r="AN20" s="186" t="s">
        <v>63</v>
      </c>
    </row>
    <row r="21" spans="1:40" ht="69.75" hidden="1" customHeight="1">
      <c r="A21" s="186"/>
      <c r="B21" s="188"/>
      <c r="C21" s="186"/>
      <c r="D21" s="204"/>
      <c r="E21" s="186"/>
      <c r="F21" s="186"/>
      <c r="G21" s="186"/>
      <c r="H21" s="186"/>
      <c r="I21" s="194"/>
      <c r="J21" s="195"/>
      <c r="K21" s="186"/>
      <c r="L21" s="196"/>
      <c r="M21" s="196"/>
      <c r="N21" s="186"/>
      <c r="O21" s="12">
        <v>2</v>
      </c>
      <c r="P21" s="17" t="s">
        <v>154</v>
      </c>
      <c r="Q21" s="12" t="str">
        <f t="shared" si="0"/>
        <v>Probabilidad</v>
      </c>
      <c r="R21" s="12" t="s">
        <v>54</v>
      </c>
      <c r="S21" s="12" t="s">
        <v>55</v>
      </c>
      <c r="T21" s="14">
        <f>VLOOKUP(R21&amp;S21,[42]Hoja1!$Q$4:$R$9,2,0)</f>
        <v>0.45</v>
      </c>
      <c r="U21" s="12" t="s">
        <v>56</v>
      </c>
      <c r="V21" s="12" t="s">
        <v>57</v>
      </c>
      <c r="W21" s="12" t="s">
        <v>58</v>
      </c>
      <c r="X21" s="14">
        <f t="shared" ref="X21:X24" si="5">IF(Q21="Probabilidad",($J$20*T21),IF(Q21="Impacto"," "))</f>
        <v>0.18000000000000002</v>
      </c>
      <c r="Y21" s="14" t="str">
        <f>IF(Z21&lt;=20%,'[42]Tabla probabilidad'!$B$5,IF(Z21&lt;=40%,'[42]Tabla probabilidad'!$B$6,IF(Z21&lt;=60%,'[42]Tabla probabilidad'!$B$7,IF(Z21&lt;=80%,'[42]Tabla probabilidad'!$B$8,IF(Z21&lt;=100%,'[42]Tabla probabilidad'!$B$9)))))</f>
        <v>Baja</v>
      </c>
      <c r="Z21" s="14">
        <f>IF(R21="Preventivo",(J20-(J20*T21)),IF(R21="Detectivo",(J20-(J20*T21)),IF(R21="Correctivo",(J20))))</f>
        <v>0.22</v>
      </c>
      <c r="AA21" s="192"/>
      <c r="AB21" s="192"/>
      <c r="AC21" s="14" t="str">
        <f t="shared" si="1"/>
        <v>Menor</v>
      </c>
      <c r="AD21" s="14">
        <f t="shared" ref="AD21:AD24" si="6">IF(Q21="Probabilidad",(($M$20-0)),IF(Q21="Impacto",($M$20-($M$20*T21))))</f>
        <v>0.4</v>
      </c>
      <c r="AE21" s="192"/>
      <c r="AF21" s="192"/>
      <c r="AG21" s="201"/>
      <c r="AH21" s="201"/>
      <c r="AI21" s="201"/>
      <c r="AJ21" s="201"/>
      <c r="AK21" s="201"/>
      <c r="AL21" s="201"/>
      <c r="AM21" s="198"/>
      <c r="AN21" s="186"/>
    </row>
    <row r="22" spans="1:40" ht="69" hidden="1" customHeight="1">
      <c r="A22" s="186"/>
      <c r="B22" s="188"/>
      <c r="C22" s="186"/>
      <c r="D22" s="204"/>
      <c r="E22" s="186"/>
      <c r="F22" s="186"/>
      <c r="G22" s="186"/>
      <c r="H22" s="186"/>
      <c r="I22" s="194"/>
      <c r="J22" s="195"/>
      <c r="K22" s="186"/>
      <c r="L22" s="196"/>
      <c r="M22" s="196"/>
      <c r="N22" s="186"/>
      <c r="O22" s="12">
        <v>3</v>
      </c>
      <c r="P22" s="17"/>
      <c r="Q22" s="12"/>
      <c r="R22" s="12"/>
      <c r="S22" s="12"/>
      <c r="T22" s="14"/>
      <c r="U22" s="12"/>
      <c r="V22" s="12"/>
      <c r="W22" s="12"/>
      <c r="X22" s="14" t="b">
        <f t="shared" si="5"/>
        <v>0</v>
      </c>
      <c r="Y22" s="14" t="b">
        <f>IF(Z22&lt;=20%,'[42]Tabla probabilidad'!$B$5,IF(Z22&lt;=40%,'[42]Tabla probabilidad'!$B$6,IF(Z22&lt;=60%,'[42]Tabla probabilidad'!$B$7,IF(Z22&lt;=80%,'[42]Tabla probabilidad'!$B$8,IF(Z22&lt;=100%,'[42]Tabla probabilidad'!$B$9)))))</f>
        <v>0</v>
      </c>
      <c r="Z22" s="14" t="b">
        <f>IF(R22="Preventivo",(J20-(J20*T22)),IF(R22="Detectivo",(J20-(J20*T22)),IF(R22="Correctivo",(J20))))</f>
        <v>0</v>
      </c>
      <c r="AA22" s="192"/>
      <c r="AB22" s="192"/>
      <c r="AC22" s="14" t="b">
        <f t="shared" si="1"/>
        <v>0</v>
      </c>
      <c r="AD22" s="14" t="b">
        <f t="shared" si="6"/>
        <v>0</v>
      </c>
      <c r="AE22" s="192"/>
      <c r="AF22" s="192"/>
      <c r="AG22" s="201"/>
      <c r="AH22" s="201"/>
      <c r="AI22" s="201"/>
      <c r="AJ22" s="201"/>
      <c r="AK22" s="201"/>
      <c r="AL22" s="201"/>
      <c r="AM22" s="198"/>
      <c r="AN22" s="186"/>
    </row>
    <row r="23" spans="1:40" ht="75.75" hidden="1" customHeight="1">
      <c r="A23" s="186"/>
      <c r="B23" s="188"/>
      <c r="C23" s="186"/>
      <c r="D23" s="204"/>
      <c r="E23" s="186"/>
      <c r="F23" s="186"/>
      <c r="G23" s="186"/>
      <c r="H23" s="186"/>
      <c r="I23" s="194"/>
      <c r="J23" s="195"/>
      <c r="K23" s="186"/>
      <c r="L23" s="196"/>
      <c r="M23" s="196"/>
      <c r="N23" s="186"/>
      <c r="O23" s="12">
        <v>4</v>
      </c>
      <c r="P23" s="17"/>
      <c r="Q23" s="12"/>
      <c r="R23" s="12"/>
      <c r="S23" s="12"/>
      <c r="T23" s="14"/>
      <c r="U23" s="12"/>
      <c r="V23" s="12"/>
      <c r="W23" s="12"/>
      <c r="X23" s="14" t="b">
        <f t="shared" si="5"/>
        <v>0</v>
      </c>
      <c r="Y23" s="14" t="b">
        <f>IF(Z23&lt;=20%,'[42]Tabla probabilidad'!$B$5,IF(Z23&lt;=40%,'[42]Tabla probabilidad'!$B$6,IF(Z23&lt;=60%,'[42]Tabla probabilidad'!$B$7,IF(Z23&lt;=80%,'[42]Tabla probabilidad'!$B$8,IF(Z23&lt;=100%,'[42]Tabla probabilidad'!$B$9)))))</f>
        <v>0</v>
      </c>
      <c r="Z23" s="14" t="b">
        <f>IF(R23="Preventivo",(J20-(J20*T23)),IF(R23="Detectivo",(J20-(J20*T23)),IF(R23="Correctivo",(J20))))</f>
        <v>0</v>
      </c>
      <c r="AA23" s="192"/>
      <c r="AB23" s="192"/>
      <c r="AC23" s="14" t="b">
        <f t="shared" si="1"/>
        <v>0</v>
      </c>
      <c r="AD23" s="14" t="b">
        <f t="shared" si="6"/>
        <v>0</v>
      </c>
      <c r="AE23" s="192"/>
      <c r="AF23" s="192"/>
      <c r="AG23" s="201"/>
      <c r="AH23" s="201"/>
      <c r="AI23" s="201"/>
      <c r="AJ23" s="201"/>
      <c r="AK23" s="201"/>
      <c r="AL23" s="201"/>
      <c r="AM23" s="198"/>
      <c r="AN23" s="186"/>
    </row>
    <row r="24" spans="1:40" ht="64.5" hidden="1" customHeight="1" thickBot="1">
      <c r="A24" s="186"/>
      <c r="B24" s="189"/>
      <c r="C24" s="186"/>
      <c r="D24" s="205"/>
      <c r="E24" s="186"/>
      <c r="F24" s="186"/>
      <c r="G24" s="186"/>
      <c r="H24" s="186"/>
      <c r="I24" s="194"/>
      <c r="J24" s="195"/>
      <c r="K24" s="186"/>
      <c r="L24" s="196"/>
      <c r="M24" s="196"/>
      <c r="N24" s="186"/>
      <c r="O24" s="12">
        <v>5</v>
      </c>
      <c r="P24" s="20"/>
      <c r="Q24" s="12"/>
      <c r="R24" s="12"/>
      <c r="S24" s="12"/>
      <c r="T24" s="14"/>
      <c r="U24" s="12"/>
      <c r="V24" s="12"/>
      <c r="W24" s="12"/>
      <c r="X24" s="14" t="b">
        <f t="shared" si="5"/>
        <v>0</v>
      </c>
      <c r="Y24" s="14" t="b">
        <f>IF(Z24&lt;=20%,'[42]Tabla probabilidad'!$B$5,IF(Z24&lt;=40%,'[42]Tabla probabilidad'!$B$6,IF(Z24&lt;=60%,'[42]Tabla probabilidad'!$B$7,IF(Z24&lt;=80%,'[42]Tabla probabilidad'!$B$8,IF(Z24&lt;=100%,'[42]Tabla probabilidad'!$B$9)))))</f>
        <v>0</v>
      </c>
      <c r="Z24" s="14" t="b">
        <f>IF(R24="Preventivo",(J20-(J20*T24)),IF(R24="Detectivo",(J20-(J20*T24)),IF(R24="Correctivo",(J20))))</f>
        <v>0</v>
      </c>
      <c r="AA24" s="193"/>
      <c r="AB24" s="193"/>
      <c r="AC24" s="14" t="b">
        <f t="shared" si="1"/>
        <v>0</v>
      </c>
      <c r="AD24" s="14" t="b">
        <f t="shared" si="6"/>
        <v>0</v>
      </c>
      <c r="AE24" s="193"/>
      <c r="AF24" s="193"/>
      <c r="AG24" s="202"/>
      <c r="AH24" s="202"/>
      <c r="AI24" s="202"/>
      <c r="AJ24" s="202"/>
      <c r="AK24" s="202"/>
      <c r="AL24" s="202"/>
      <c r="AM24" s="199"/>
      <c r="AN24" s="186"/>
    </row>
    <row r="25" spans="1:40" ht="57" customHeight="1">
      <c r="A25" s="186">
        <v>3</v>
      </c>
      <c r="B25" s="200" t="s">
        <v>89</v>
      </c>
      <c r="C25" s="186" t="s">
        <v>90</v>
      </c>
      <c r="D25" s="203" t="s">
        <v>91</v>
      </c>
      <c r="E25" s="186" t="s">
        <v>92</v>
      </c>
      <c r="F25" s="186" t="s">
        <v>93</v>
      </c>
      <c r="G25" s="186" t="s">
        <v>94</v>
      </c>
      <c r="H25" s="186">
        <v>6</v>
      </c>
      <c r="I25" s="194" t="str">
        <f>IF(H25&lt;=2,'[42]Tabla probabilidad'!$B$5,IF(H25&lt;=24,'[42]Tabla probabilidad'!$B$6,IF(H25&lt;=500,'[42]Tabla probabilidad'!$B$7,IF(H25&lt;=5000,'[42]Tabla probabilidad'!$B$8,IF(H25&gt;5000,'[42]Tabla probabilidad'!$B$9)))))</f>
        <v>Baja</v>
      </c>
      <c r="J25" s="195">
        <f>IF(H25&lt;=2,'[42]Tabla probabilidad'!$D$5,IF(H25&lt;=24,'[42]Tabla probabilidad'!$D$6,IF(H25&lt;=500,'[42]Tabla probabilidad'!$D$7,IF(H25&lt;=5000,'[42]Tabla probabilidad'!$D$8,IF(H25&gt;5000,'[42]Tabla probabilidad'!$D$9)))))</f>
        <v>0.4</v>
      </c>
      <c r="K25" s="186" t="s">
        <v>190</v>
      </c>
      <c r="L25" s="18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Catastrófico</v>
      </c>
      <c r="M25" s="18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100%</v>
      </c>
      <c r="N25" s="186" t="str">
        <f>VLOOKUP((I25&amp;L25),[42]Hoja1!$B$4:$C$28,2,0)</f>
        <v>Extremo</v>
      </c>
      <c r="O25" s="12">
        <v>1</v>
      </c>
      <c r="P25" s="17" t="s">
        <v>96</v>
      </c>
      <c r="Q25" s="12" t="str">
        <f t="shared" si="0"/>
        <v>Probabilidad</v>
      </c>
      <c r="R25" s="12" t="s">
        <v>54</v>
      </c>
      <c r="S25" s="12" t="s">
        <v>55</v>
      </c>
      <c r="T25" s="14">
        <f>VLOOKUP(R25&amp;S25,[42]Hoja1!$Q$4:$R$9,2,0)</f>
        <v>0.45</v>
      </c>
      <c r="U25" s="12" t="s">
        <v>56</v>
      </c>
      <c r="V25" s="12" t="s">
        <v>57</v>
      </c>
      <c r="W25" s="12" t="s">
        <v>58</v>
      </c>
      <c r="X25" s="14">
        <f>IF(Q25="Probabilidad",($J$25*T25),IF(Q25="Impacto"," "))</f>
        <v>0.18000000000000002</v>
      </c>
      <c r="Y25" s="14" t="str">
        <f>IF(Z25&lt;=20%,'[42]Tabla probabilidad'!$B$5,IF(Z25&lt;=40%,'[42]Tabla probabilidad'!$B$6,IF(Z25&lt;=60%,'[42]Tabla probabilidad'!$B$7,IF(Z25&lt;=80%,'[42]Tabla probabilidad'!$B$8,IF(Z25&lt;=100%,'[42]Tabla probabilidad'!$B$9)))))</f>
        <v>Baja</v>
      </c>
      <c r="Z25" s="14">
        <f>IF(R25="Preventivo",(J25-(J25*T25)),IF(R25="Detectivo",(J25-(J25*T25)),IF(R25="Correctivo",(J25))))</f>
        <v>0.22</v>
      </c>
      <c r="AA25" s="191" t="str">
        <f>IF(AB25&lt;=20%,'[42]Tabla probabilidad'!$B$5,IF(AB25&lt;=40%,'[42]Tabla probabilidad'!$B$6,IF(AB25&lt;=60%,'[42]Tabla probabilidad'!$B$7,IF(AB25&lt;=80%,'[42]Tabla probabilidad'!$B$8,IF(AB25&lt;=100%,'[42]Tabla probabilidad'!$B$9)))))</f>
        <v>Baja</v>
      </c>
      <c r="AB25" s="191">
        <f>AVERAGE(Z25:Z29)</f>
        <v>0.23600000000000004</v>
      </c>
      <c r="AC25" s="14" t="str">
        <f t="shared" si="1"/>
        <v>Catastrófico</v>
      </c>
      <c r="AD25" s="14">
        <f>IF(Q25="Probabilidad",(($M$25-0)),IF(Q25="Impacto",($M$25-($M$25*T25))))</f>
        <v>1</v>
      </c>
      <c r="AE25" s="191" t="str">
        <f>IF(AF25&lt;=20%,"Leve",IF(AF25&lt;=40%,"Menor",IF(AF25&lt;=60%,"Moderado",IF(AF25&lt;=80%,"Mayor",IF(AF25&lt;=100%,"Catastrófico")))))</f>
        <v>Catastrófico</v>
      </c>
      <c r="AF25" s="191">
        <f>AVERAGE(AD25:AD29)</f>
        <v>1</v>
      </c>
      <c r="AG25" s="200" t="str">
        <f>VLOOKUP(AA25&amp;AE25,[42]Hoja1!$B$4:$C$28,2,0)</f>
        <v>Extremo</v>
      </c>
      <c r="AH25" s="200" t="s">
        <v>59</v>
      </c>
      <c r="AI25" s="200" t="s">
        <v>97</v>
      </c>
      <c r="AJ25" s="200" t="s">
        <v>61</v>
      </c>
      <c r="AK25" s="206">
        <v>44926</v>
      </c>
      <c r="AL25" s="206">
        <v>44926</v>
      </c>
      <c r="AM25" s="197" t="s">
        <v>74</v>
      </c>
      <c r="AN25" s="186" t="s">
        <v>63</v>
      </c>
    </row>
    <row r="26" spans="1:40" ht="42.75" customHeight="1">
      <c r="A26" s="186"/>
      <c r="B26" s="201"/>
      <c r="C26" s="186"/>
      <c r="D26" s="204"/>
      <c r="E26" s="186"/>
      <c r="F26" s="186"/>
      <c r="G26" s="186"/>
      <c r="H26" s="186"/>
      <c r="I26" s="194"/>
      <c r="J26" s="195"/>
      <c r="K26" s="186"/>
      <c r="L26" s="196"/>
      <c r="M26" s="196"/>
      <c r="N26" s="186"/>
      <c r="O26" s="12">
        <v>2</v>
      </c>
      <c r="P26" s="17" t="s">
        <v>98</v>
      </c>
      <c r="Q26" s="12" t="str">
        <f t="shared" si="0"/>
        <v>Probabilidad</v>
      </c>
      <c r="R26" s="12" t="s">
        <v>54</v>
      </c>
      <c r="S26" s="12" t="s">
        <v>55</v>
      </c>
      <c r="T26" s="14">
        <f>VLOOKUP(R26&amp;S26,[42]Hoja1!$Q$4:$R$9,2,0)</f>
        <v>0.45</v>
      </c>
      <c r="U26" s="12" t="s">
        <v>56</v>
      </c>
      <c r="V26" s="12" t="s">
        <v>57</v>
      </c>
      <c r="W26" s="12" t="s">
        <v>58</v>
      </c>
      <c r="X26" s="14">
        <f t="shared" ref="X26:X29" si="7">IF(Q26="Probabilidad",($J$25*T26),IF(Q26="Impacto"," "))</f>
        <v>0.18000000000000002</v>
      </c>
      <c r="Y26" s="14" t="str">
        <f>IF(Z26&lt;=20%,'[42]Tabla probabilidad'!$B$5,IF(Z26&lt;=40%,'[42]Tabla probabilidad'!$B$6,IF(Z26&lt;=60%,'[42]Tabla probabilidad'!$B$7,IF(Z26&lt;=80%,'[42]Tabla probabilidad'!$B$8,IF(Z26&lt;=100%,'[42]Tabla probabilidad'!$B$9)))))</f>
        <v>Baja</v>
      </c>
      <c r="Z26" s="14">
        <f>IF(R26="Preventivo",(J25-(J25*T26)),IF(R26="Detectivo",(J25-(J25*T26)),IF(R26="Correctivo",(J25))))</f>
        <v>0.22</v>
      </c>
      <c r="AA26" s="192"/>
      <c r="AB26" s="192"/>
      <c r="AC26" s="14" t="str">
        <f t="shared" si="1"/>
        <v>Catastrófico</v>
      </c>
      <c r="AD26" s="14">
        <f t="shared" ref="AD26:AD29" si="8">IF(Q26="Probabilidad",(($M$25-0)),IF(Q26="Impacto",($M$25-($M$25*T26))))</f>
        <v>1</v>
      </c>
      <c r="AE26" s="192"/>
      <c r="AF26" s="192"/>
      <c r="AG26" s="201"/>
      <c r="AH26" s="201"/>
      <c r="AI26" s="201"/>
      <c r="AJ26" s="201"/>
      <c r="AK26" s="201"/>
      <c r="AL26" s="201"/>
      <c r="AM26" s="198"/>
      <c r="AN26" s="186"/>
    </row>
    <row r="27" spans="1:40" ht="75.75" customHeight="1">
      <c r="A27" s="186"/>
      <c r="B27" s="201"/>
      <c r="C27" s="186"/>
      <c r="D27" s="204"/>
      <c r="E27" s="186"/>
      <c r="F27" s="186"/>
      <c r="G27" s="186"/>
      <c r="H27" s="186"/>
      <c r="I27" s="194"/>
      <c r="J27" s="195"/>
      <c r="K27" s="186"/>
      <c r="L27" s="196"/>
      <c r="M27" s="196"/>
      <c r="N27" s="186"/>
      <c r="O27" s="12">
        <v>3</v>
      </c>
      <c r="P27" s="17" t="s">
        <v>99</v>
      </c>
      <c r="Q27" s="12" t="str">
        <f t="shared" si="0"/>
        <v>Probabilidad</v>
      </c>
      <c r="R27" s="12" t="s">
        <v>54</v>
      </c>
      <c r="S27" s="12" t="s">
        <v>55</v>
      </c>
      <c r="T27" s="14">
        <f>VLOOKUP(R27&amp;S27,[42]Hoja1!$Q$4:$R$9,2,0)</f>
        <v>0.45</v>
      </c>
      <c r="U27" s="12" t="s">
        <v>56</v>
      </c>
      <c r="V27" s="12" t="s">
        <v>57</v>
      </c>
      <c r="W27" s="12" t="s">
        <v>58</v>
      </c>
      <c r="X27" s="14">
        <f t="shared" si="7"/>
        <v>0.18000000000000002</v>
      </c>
      <c r="Y27" s="14" t="str">
        <f>IF(Z27&lt;=20%,'[42]Tabla probabilidad'!$B$5,IF(Z27&lt;=40%,'[42]Tabla probabilidad'!$B$6,IF(Z27&lt;=60%,'[42]Tabla probabilidad'!$B$7,IF(Z27&lt;=80%,'[42]Tabla probabilidad'!$B$8,IF(Z27&lt;=100%,'[42]Tabla probabilidad'!$B$9)))))</f>
        <v>Baja</v>
      </c>
      <c r="Z27" s="14">
        <f>IF(R27="Preventivo",(J25-(J25*T27)),IF(R27="Detectivo",(J25-(J25*T27)),IF(R27="Correctivo",(J25))))</f>
        <v>0.22</v>
      </c>
      <c r="AA27" s="192"/>
      <c r="AB27" s="192"/>
      <c r="AC27" s="14" t="str">
        <f t="shared" si="1"/>
        <v>Catastrófico</v>
      </c>
      <c r="AD27" s="14">
        <f t="shared" si="8"/>
        <v>1</v>
      </c>
      <c r="AE27" s="192"/>
      <c r="AF27" s="192"/>
      <c r="AG27" s="201"/>
      <c r="AH27" s="201"/>
      <c r="AI27" s="201"/>
      <c r="AJ27" s="201"/>
      <c r="AK27" s="201"/>
      <c r="AL27" s="201"/>
      <c r="AM27" s="198"/>
      <c r="AN27" s="186"/>
    </row>
    <row r="28" spans="1:40" ht="72" customHeight="1" thickBot="1">
      <c r="A28" s="186"/>
      <c r="B28" s="201"/>
      <c r="C28" s="186"/>
      <c r="D28" s="204"/>
      <c r="E28" s="186"/>
      <c r="F28" s="186"/>
      <c r="G28" s="186"/>
      <c r="H28" s="186"/>
      <c r="I28" s="194"/>
      <c r="J28" s="195"/>
      <c r="K28" s="186"/>
      <c r="L28" s="196"/>
      <c r="M28" s="196"/>
      <c r="N28" s="186"/>
      <c r="O28" s="12">
        <v>4</v>
      </c>
      <c r="P28" s="21"/>
      <c r="Q28" s="12" t="str">
        <f t="shared" si="0"/>
        <v>Probabilidad</v>
      </c>
      <c r="R28" s="12" t="s">
        <v>100</v>
      </c>
      <c r="S28" s="12" t="s">
        <v>55</v>
      </c>
      <c r="T28" s="14">
        <f>VLOOKUP(R28&amp;S28,[42]Hoja1!$Q$4:$R$9,2,0)</f>
        <v>0.35</v>
      </c>
      <c r="U28" s="12" t="s">
        <v>56</v>
      </c>
      <c r="V28" s="12" t="s">
        <v>57</v>
      </c>
      <c r="W28" s="12" t="s">
        <v>58</v>
      </c>
      <c r="X28" s="14">
        <f t="shared" si="7"/>
        <v>0.13999999999999999</v>
      </c>
      <c r="Y28" s="14" t="str">
        <f>IF(Z28&lt;=20%,'[42]Tabla probabilidad'!$B$5,IF(Z28&lt;=40%,'[42]Tabla probabilidad'!$B$6,IF(Z28&lt;=60%,'[42]Tabla probabilidad'!$B$7,IF(Z28&lt;=80%,'[42]Tabla probabilidad'!$B$8,IF(Z28&lt;=100%,'[42]Tabla probabilidad'!$B$9)))))</f>
        <v>Baja</v>
      </c>
      <c r="Z28" s="14">
        <f>IF(R28="Preventivo",(J25-(J25*T28)),IF(R28="Detectivo",(J25-(J25*T28)),IF(R28="Correctivo",(J25))))</f>
        <v>0.26</v>
      </c>
      <c r="AA28" s="192"/>
      <c r="AB28" s="192"/>
      <c r="AC28" s="14" t="str">
        <f t="shared" si="1"/>
        <v>Catastrófico</v>
      </c>
      <c r="AD28" s="14">
        <f t="shared" si="8"/>
        <v>1</v>
      </c>
      <c r="AE28" s="192"/>
      <c r="AF28" s="192"/>
      <c r="AG28" s="201"/>
      <c r="AH28" s="201"/>
      <c r="AI28" s="201"/>
      <c r="AJ28" s="201"/>
      <c r="AK28" s="201"/>
      <c r="AL28" s="201"/>
      <c r="AM28" s="198"/>
      <c r="AN28" s="186"/>
    </row>
    <row r="29" spans="1:40" ht="74.25" customHeight="1" thickBot="1">
      <c r="A29" s="186"/>
      <c r="B29" s="202"/>
      <c r="C29" s="186"/>
      <c r="D29" s="205"/>
      <c r="E29" s="186"/>
      <c r="F29" s="186"/>
      <c r="G29" s="186"/>
      <c r="H29" s="186"/>
      <c r="I29" s="194"/>
      <c r="J29" s="195"/>
      <c r="K29" s="186"/>
      <c r="L29" s="196"/>
      <c r="M29" s="196"/>
      <c r="N29" s="186"/>
      <c r="O29" s="12">
        <v>5</v>
      </c>
      <c r="P29" s="20"/>
      <c r="Q29" s="12" t="str">
        <f t="shared" si="0"/>
        <v>Probabilidad</v>
      </c>
      <c r="R29" s="12" t="s">
        <v>100</v>
      </c>
      <c r="S29" s="12" t="s">
        <v>55</v>
      </c>
      <c r="T29" s="14">
        <f>VLOOKUP(R29&amp;S29,[42]Hoja1!$Q$4:$R$9,2,0)</f>
        <v>0.35</v>
      </c>
      <c r="U29" s="12" t="s">
        <v>56</v>
      </c>
      <c r="V29" s="12" t="s">
        <v>57</v>
      </c>
      <c r="W29" s="12" t="s">
        <v>58</v>
      </c>
      <c r="X29" s="14">
        <f t="shared" si="7"/>
        <v>0.13999999999999999</v>
      </c>
      <c r="Y29" s="14" t="str">
        <f>IF(Z29&lt;=20%,'[42]Tabla probabilidad'!$B$5,IF(Z29&lt;=40%,'[42]Tabla probabilidad'!$B$6,IF(Z29&lt;=60%,'[42]Tabla probabilidad'!$B$7,IF(Z29&lt;=80%,'[42]Tabla probabilidad'!$B$8,IF(Z29&lt;=100%,'[42]Tabla probabilidad'!$B$9)))))</f>
        <v>Baja</v>
      </c>
      <c r="Z29" s="14">
        <f>IF(R29="Preventivo",(J25-(J25*T29)),IF(R29="Detectivo",(J25-(J25*T29)),IF(R29="Correctivo",(J25))))</f>
        <v>0.26</v>
      </c>
      <c r="AA29" s="193"/>
      <c r="AB29" s="193"/>
      <c r="AC29" s="14" t="str">
        <f t="shared" si="1"/>
        <v>Catastrófico</v>
      </c>
      <c r="AD29" s="14">
        <f t="shared" si="8"/>
        <v>1</v>
      </c>
      <c r="AE29" s="193"/>
      <c r="AF29" s="193"/>
      <c r="AG29" s="202"/>
      <c r="AH29" s="202"/>
      <c r="AI29" s="202"/>
      <c r="AJ29" s="202"/>
      <c r="AK29" s="202"/>
      <c r="AL29" s="202"/>
      <c r="AM29" s="199"/>
      <c r="AN29" s="186"/>
    </row>
    <row r="30" spans="1:40" ht="48" customHeight="1">
      <c r="A30" s="186">
        <v>4</v>
      </c>
      <c r="B30" s="200" t="s">
        <v>457</v>
      </c>
      <c r="C30" s="186" t="s">
        <v>101</v>
      </c>
      <c r="D30" s="203" t="s">
        <v>102</v>
      </c>
      <c r="E30" s="186" t="s">
        <v>103</v>
      </c>
      <c r="F30" s="186" t="s">
        <v>104</v>
      </c>
      <c r="G30" s="186" t="s">
        <v>105</v>
      </c>
      <c r="H30" s="186">
        <v>10000</v>
      </c>
      <c r="I30" s="194" t="str">
        <f>IF(H30&lt;=2,'[42]Tabla probabilidad'!$B$5,IF(H30&lt;=24,'[42]Tabla probabilidad'!$B$6,IF(H30&lt;=500,'[42]Tabla probabilidad'!$B$7,IF(H30&lt;=5000,'[42]Tabla probabilidad'!$B$8,IF(H30&gt;5000,'[42]Tabla probabilidad'!$B$9)))))</f>
        <v>Muy Alta</v>
      </c>
      <c r="J30" s="195">
        <f>IF(H30&lt;=2,'[42]Tabla probabilidad'!$D$5,IF(H30&lt;=24,'[42]Tabla probabilidad'!$D$6,IF(H30&lt;=500,'[42]Tabla probabilidad'!$D$7,IF(H30&lt;=5000,'[42]Tabla probabilidad'!$D$8,IF(H30&gt;5000,'[42]Tabla probabilidad'!$D$9)))))</f>
        <v>1</v>
      </c>
      <c r="K30" s="186" t="s">
        <v>106</v>
      </c>
      <c r="L30" s="18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18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186" t="str">
        <f>VLOOKUP((I30&amp;L30),[42]Hoja1!$B$4:$C$28,2,0)</f>
        <v xml:space="preserve">Alto </v>
      </c>
      <c r="O30" s="12">
        <v>1</v>
      </c>
      <c r="P30" s="17" t="s">
        <v>107</v>
      </c>
      <c r="Q30" s="12" t="str">
        <f t="shared" si="0"/>
        <v>Probabilidad</v>
      </c>
      <c r="R30" s="12" t="s">
        <v>54</v>
      </c>
      <c r="S30" s="12" t="s">
        <v>55</v>
      </c>
      <c r="T30" s="14">
        <f>VLOOKUP(R30&amp;S30,[42]Hoja1!$Q$4:$R$9,2,0)</f>
        <v>0.45</v>
      </c>
      <c r="U30" s="12" t="s">
        <v>56</v>
      </c>
      <c r="V30" s="12" t="s">
        <v>57</v>
      </c>
      <c r="W30" s="12" t="s">
        <v>58</v>
      </c>
      <c r="X30" s="14">
        <f>IF(Q30="Probabilidad",($J$30*T30),IF(Q30="Impacto"," "))</f>
        <v>0.45</v>
      </c>
      <c r="Y30" s="14" t="str">
        <f>IF(Z30&lt;=20%,'[42]Tabla probabilidad'!$B$5,IF(Z30&lt;=40%,'[42]Tabla probabilidad'!$B$6,IF(Z30&lt;=60%,'[42]Tabla probabilidad'!$B$7,IF(Z30&lt;=80%,'[42]Tabla probabilidad'!$B$8,IF(Z30&lt;=100%,'[42]Tabla probabilidad'!$B$9)))))</f>
        <v>Media</v>
      </c>
      <c r="Z30" s="14">
        <f>IF(R30="Preventivo",(J30-(J30*T30)),IF(R30="Detectivo",(J30-(J30*T30)),IF(R30="Correctivo",(J30))))</f>
        <v>0.55000000000000004</v>
      </c>
      <c r="AA30" s="191" t="str">
        <f>IF(AB30&lt;=20%,'[42]Tabla probabilidad'!$B$5,IF(AB30&lt;=40%,'[42]Tabla probabilidad'!$B$6,IF(AB30&lt;=60%,'[42]Tabla probabilidad'!$B$7,IF(AB30&lt;=80%,'[42]Tabla probabilidad'!$B$8,IF(AB30&lt;=100%,'[42]Tabla probabilidad'!$B$9)))))</f>
        <v>Media</v>
      </c>
      <c r="AB30" s="191">
        <f>AVERAGE(Z30:Z34)</f>
        <v>0.55000000000000004</v>
      </c>
      <c r="AC30" s="14" t="str">
        <f t="shared" si="1"/>
        <v>Moderado</v>
      </c>
      <c r="AD30" s="14">
        <f>IF(Q30="Probabilidad",(($M$30-0)),IF(Q30="Impacto",($M$30-($M$30*T30))))</f>
        <v>0.6</v>
      </c>
      <c r="AE30" s="191" t="str">
        <f>IF(AF30&lt;=20%,"Leve",IF(AF30&lt;=40%,"Menor",IF(AF30&lt;=60%,"Moderado",IF(AF30&lt;=80%,"Mayor",IF(AF30&lt;=100%,"Catastrófico")))))</f>
        <v>Moderado</v>
      </c>
      <c r="AF30" s="191">
        <f>AVERAGE(AD30:AD34)</f>
        <v>0.6</v>
      </c>
      <c r="AG30" s="200" t="str">
        <f>VLOOKUP(AA30&amp;AE30,[42]Hoja1!$B$4:$C$28,2,0)</f>
        <v>Moderado</v>
      </c>
      <c r="AH30" s="200" t="s">
        <v>84</v>
      </c>
      <c r="AI30" s="200" t="s">
        <v>108</v>
      </c>
      <c r="AJ30" s="200" t="s">
        <v>61</v>
      </c>
      <c r="AK30" s="206">
        <v>44926</v>
      </c>
      <c r="AL30" s="206">
        <v>44926</v>
      </c>
      <c r="AM30" s="197" t="s">
        <v>74</v>
      </c>
      <c r="AN30" s="186" t="s">
        <v>63</v>
      </c>
    </row>
    <row r="31" spans="1:40" ht="55.5" customHeight="1">
      <c r="A31" s="186"/>
      <c r="B31" s="201"/>
      <c r="C31" s="186"/>
      <c r="D31" s="204"/>
      <c r="E31" s="186"/>
      <c r="F31" s="186"/>
      <c r="G31" s="186"/>
      <c r="H31" s="186"/>
      <c r="I31" s="194"/>
      <c r="J31" s="195"/>
      <c r="K31" s="186"/>
      <c r="L31" s="196"/>
      <c r="M31" s="196"/>
      <c r="N31" s="186"/>
      <c r="O31" s="12">
        <v>2</v>
      </c>
      <c r="P31" s="17" t="s">
        <v>109</v>
      </c>
      <c r="Q31" s="12" t="str">
        <f t="shared" si="0"/>
        <v>Probabilidad</v>
      </c>
      <c r="R31" s="12" t="s">
        <v>54</v>
      </c>
      <c r="S31" s="12" t="s">
        <v>55</v>
      </c>
      <c r="T31" s="14">
        <f>VLOOKUP(R31&amp;S31,[42]Hoja1!$Q$4:$R$9,2,0)</f>
        <v>0.45</v>
      </c>
      <c r="U31" s="12" t="s">
        <v>56</v>
      </c>
      <c r="V31" s="12" t="s">
        <v>57</v>
      </c>
      <c r="W31" s="12" t="s">
        <v>58</v>
      </c>
      <c r="X31" s="14">
        <f t="shared" ref="X31:X34" si="9">IF(Q31="Probabilidad",($J$30*T31),IF(Q31="Impacto"," "))</f>
        <v>0.45</v>
      </c>
      <c r="Y31" s="14" t="str">
        <f>IF(Z31&lt;=20%,'[42]Tabla probabilidad'!$B$5,IF(Z31&lt;=40%,'[42]Tabla probabilidad'!$B$6,IF(Z31&lt;=60%,'[42]Tabla probabilidad'!$B$7,IF(Z31&lt;=80%,'[42]Tabla probabilidad'!$B$8,IF(Z31&lt;=100%,'[42]Tabla probabilidad'!$B$9)))))</f>
        <v>Media</v>
      </c>
      <c r="Z31" s="14">
        <f>IF(R31="Preventivo",(J30-(J30*T31)),IF(R31="Detectivo",(J30-(J30*T31)),IF(R31="Correctivo",(J30))))</f>
        <v>0.55000000000000004</v>
      </c>
      <c r="AA31" s="192"/>
      <c r="AB31" s="192"/>
      <c r="AC31" s="14" t="str">
        <f t="shared" si="1"/>
        <v>Moderado</v>
      </c>
      <c r="AD31" s="14">
        <f t="shared" ref="AD31:AD34" si="10">IF(Q31="Probabilidad",(($M$30-0)),IF(Q31="Impacto",($M$30-($M$30*T31))))</f>
        <v>0.6</v>
      </c>
      <c r="AE31" s="192"/>
      <c r="AF31" s="192"/>
      <c r="AG31" s="201"/>
      <c r="AH31" s="201"/>
      <c r="AI31" s="201"/>
      <c r="AJ31" s="201"/>
      <c r="AK31" s="201"/>
      <c r="AL31" s="201"/>
      <c r="AM31" s="198"/>
      <c r="AN31" s="186"/>
    </row>
    <row r="32" spans="1:40" ht="42" customHeight="1">
      <c r="A32" s="186"/>
      <c r="B32" s="201"/>
      <c r="C32" s="186"/>
      <c r="D32" s="204"/>
      <c r="E32" s="186"/>
      <c r="F32" s="186"/>
      <c r="G32" s="186"/>
      <c r="H32" s="186"/>
      <c r="I32" s="194"/>
      <c r="J32" s="195"/>
      <c r="K32" s="186"/>
      <c r="L32" s="196"/>
      <c r="M32" s="196"/>
      <c r="N32" s="186"/>
      <c r="O32" s="12">
        <v>3</v>
      </c>
      <c r="P32" s="17" t="s">
        <v>110</v>
      </c>
      <c r="Q32" s="12" t="str">
        <f t="shared" si="0"/>
        <v>Probabilidad</v>
      </c>
      <c r="R32" s="12" t="s">
        <v>54</v>
      </c>
      <c r="S32" s="12" t="s">
        <v>55</v>
      </c>
      <c r="T32" s="14">
        <f>VLOOKUP(R32&amp;S32,[42]Hoja1!$Q$4:$R$9,2,0)</f>
        <v>0.45</v>
      </c>
      <c r="U32" s="12" t="s">
        <v>56</v>
      </c>
      <c r="V32" s="12" t="s">
        <v>57</v>
      </c>
      <c r="W32" s="12" t="s">
        <v>58</v>
      </c>
      <c r="X32" s="14">
        <f t="shared" si="9"/>
        <v>0.45</v>
      </c>
      <c r="Y32" s="14" t="str">
        <f>IF(Z32&lt;=20%,'[42]Tabla probabilidad'!$B$5,IF(Z32&lt;=40%,'[42]Tabla probabilidad'!$B$6,IF(Z32&lt;=60%,'[42]Tabla probabilidad'!$B$7,IF(Z32&lt;=80%,'[42]Tabla probabilidad'!$B$8,IF(Z32&lt;=100%,'[42]Tabla probabilidad'!$B$9)))))</f>
        <v>Media</v>
      </c>
      <c r="Z32" s="14">
        <f>IF(R32="Preventivo",(J30-(J30*T32)),IF(R32="Detectivo",(J30-(J30*T32)),IF(R32="Correctivo",(J30))))</f>
        <v>0.55000000000000004</v>
      </c>
      <c r="AA32" s="192"/>
      <c r="AB32" s="192"/>
      <c r="AC32" s="14" t="str">
        <f t="shared" si="1"/>
        <v>Moderado</v>
      </c>
      <c r="AD32" s="14">
        <f t="shared" si="10"/>
        <v>0.6</v>
      </c>
      <c r="AE32" s="192"/>
      <c r="AF32" s="192"/>
      <c r="AG32" s="201"/>
      <c r="AH32" s="201"/>
      <c r="AI32" s="201"/>
      <c r="AJ32" s="201"/>
      <c r="AK32" s="201"/>
      <c r="AL32" s="201"/>
      <c r="AM32" s="198"/>
      <c r="AN32" s="186"/>
    </row>
    <row r="33" spans="1:40" ht="96.75" customHeight="1" thickBot="1">
      <c r="A33" s="186"/>
      <c r="B33" s="201"/>
      <c r="C33" s="186"/>
      <c r="D33" s="204"/>
      <c r="E33" s="186"/>
      <c r="F33" s="186"/>
      <c r="G33" s="186"/>
      <c r="H33" s="186"/>
      <c r="I33" s="194"/>
      <c r="J33" s="195"/>
      <c r="K33" s="186"/>
      <c r="L33" s="196"/>
      <c r="M33" s="196"/>
      <c r="N33" s="186"/>
      <c r="O33" s="12">
        <v>4</v>
      </c>
      <c r="P33" s="21" t="s">
        <v>111</v>
      </c>
      <c r="Q33" s="12" t="str">
        <f t="shared" si="0"/>
        <v>Probabilidad</v>
      </c>
      <c r="R33" s="12" t="s">
        <v>54</v>
      </c>
      <c r="S33" s="12" t="s">
        <v>55</v>
      </c>
      <c r="T33" s="14">
        <f>VLOOKUP(R33&amp;S33,[42]Hoja1!$Q$4:$R$9,2,0)</f>
        <v>0.45</v>
      </c>
      <c r="U33" s="12" t="s">
        <v>56</v>
      </c>
      <c r="V33" s="12" t="s">
        <v>57</v>
      </c>
      <c r="W33" s="12" t="s">
        <v>58</v>
      </c>
      <c r="X33" s="14">
        <f t="shared" si="9"/>
        <v>0.45</v>
      </c>
      <c r="Y33" s="14" t="str">
        <f>IF(Z33&lt;=20%,'[42]Tabla probabilidad'!$B$5,IF(Z33&lt;=40%,'[42]Tabla probabilidad'!$B$6,IF(Z33&lt;=60%,'[42]Tabla probabilidad'!$B$7,IF(Z33&lt;=80%,'[42]Tabla probabilidad'!$B$8,IF(Z33&lt;=100%,'[42]Tabla probabilidad'!$B$9)))))</f>
        <v>Media</v>
      </c>
      <c r="Z33" s="14">
        <f>IF(R33="Preventivo",(J30-(J30*T33)),IF(R33="Detectivo",(J30-(J30*T33)),IF(R33="Correctivo",(J30))))</f>
        <v>0.55000000000000004</v>
      </c>
      <c r="AA33" s="192"/>
      <c r="AB33" s="192"/>
      <c r="AC33" s="14" t="str">
        <f t="shared" si="1"/>
        <v>Moderado</v>
      </c>
      <c r="AD33" s="14">
        <f t="shared" si="10"/>
        <v>0.6</v>
      </c>
      <c r="AE33" s="192"/>
      <c r="AF33" s="192"/>
      <c r="AG33" s="201"/>
      <c r="AH33" s="201"/>
      <c r="AI33" s="201"/>
      <c r="AJ33" s="201"/>
      <c r="AK33" s="201"/>
      <c r="AL33" s="201"/>
      <c r="AM33" s="198"/>
      <c r="AN33" s="186"/>
    </row>
    <row r="34" spans="1:40" ht="104.25" customHeight="1">
      <c r="A34" s="200"/>
      <c r="B34" s="202"/>
      <c r="C34" s="186"/>
      <c r="D34" s="204"/>
      <c r="E34" s="200"/>
      <c r="F34" s="200"/>
      <c r="G34" s="186"/>
      <c r="H34" s="200"/>
      <c r="I34" s="207"/>
      <c r="J34" s="191"/>
      <c r="K34" s="186"/>
      <c r="L34" s="196"/>
      <c r="M34" s="196"/>
      <c r="N34" s="200"/>
      <c r="O34" s="22">
        <v>5</v>
      </c>
      <c r="P34" s="23" t="s">
        <v>112</v>
      </c>
      <c r="Q34" s="22" t="str">
        <f t="shared" si="0"/>
        <v>Probabilidad</v>
      </c>
      <c r="R34" s="22" t="s">
        <v>54</v>
      </c>
      <c r="S34" s="22" t="s">
        <v>55</v>
      </c>
      <c r="T34" s="24">
        <f>VLOOKUP(R34&amp;S34,[42]Hoja1!$Q$4:$R$9,2,0)</f>
        <v>0.45</v>
      </c>
      <c r="U34" s="22" t="s">
        <v>56</v>
      </c>
      <c r="V34" s="22" t="s">
        <v>57</v>
      </c>
      <c r="W34" s="22" t="s">
        <v>58</v>
      </c>
      <c r="X34" s="24">
        <f t="shared" si="9"/>
        <v>0.45</v>
      </c>
      <c r="Y34" s="24" t="str">
        <f>IF(Z34&lt;=20%,'[42]Tabla probabilidad'!$B$5,IF(Z34&lt;=40%,'[42]Tabla probabilidad'!$B$6,IF(Z34&lt;=60%,'[42]Tabla probabilidad'!$B$7,IF(Z34&lt;=80%,'[42]Tabla probabilidad'!$B$8,IF(Z34&lt;=100%,'[42]Tabla probabilidad'!$B$9)))))</f>
        <v>Media</v>
      </c>
      <c r="Z34" s="24">
        <f>IF(R34="Preventivo",(J30-(J30*T34)),IF(R34="Detectivo",(J30-(J30*T34)),IF(R34="Correctivo",(J30))))</f>
        <v>0.55000000000000004</v>
      </c>
      <c r="AA34" s="193"/>
      <c r="AB34" s="192"/>
      <c r="AC34" s="24" t="str">
        <f t="shared" si="1"/>
        <v>Moderado</v>
      </c>
      <c r="AD34" s="24">
        <f t="shared" si="10"/>
        <v>0.6</v>
      </c>
      <c r="AE34" s="192"/>
      <c r="AF34" s="192"/>
      <c r="AG34" s="201"/>
      <c r="AH34" s="201"/>
      <c r="AI34" s="201"/>
      <c r="AJ34" s="202"/>
      <c r="AK34" s="202"/>
      <c r="AL34" s="202"/>
      <c r="AM34" s="199"/>
      <c r="AN34" s="200"/>
    </row>
    <row r="35" spans="1:40" ht="90" customHeight="1">
      <c r="A35" s="186">
        <v>5</v>
      </c>
      <c r="B35" s="200" t="s">
        <v>113</v>
      </c>
      <c r="C35" s="186" t="s">
        <v>114</v>
      </c>
      <c r="D35" s="190" t="s">
        <v>115</v>
      </c>
      <c r="E35" s="186" t="s">
        <v>116</v>
      </c>
      <c r="F35" s="186" t="s">
        <v>117</v>
      </c>
      <c r="G35" s="186" t="s">
        <v>118</v>
      </c>
      <c r="H35" s="186">
        <v>120</v>
      </c>
      <c r="I35" s="194" t="str">
        <f>IF(H35&lt;=2,'[42]Tabla probabilidad'!$B$5,IF(H35&lt;=24,'[42]Tabla probabilidad'!$B$6,IF(H35&lt;=500,'[42]Tabla probabilidad'!$B$7,IF(H35&lt;=5000,'[42]Tabla probabilidad'!$B$8,IF(H35&gt;5000,'[42]Tabla probabilidad'!$B$9)))))</f>
        <v>Media</v>
      </c>
      <c r="J35" s="195">
        <f>IF(H35&lt;=2,'[42]Tabla probabilidad'!$D$5,IF(H35&lt;=24,'[42]Tabla probabilidad'!$D$6,IF(H35&lt;=500,'[42]Tabla probabilidad'!$D$7,IF(H35&lt;=5000,'[42]Tabla probabilidad'!$D$8,IF(H35&gt;5000,'[42]Tabla probabilidad'!$D$9)))))</f>
        <v>0.6</v>
      </c>
      <c r="K35" s="186" t="s">
        <v>119</v>
      </c>
      <c r="L35" s="18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18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186" t="str">
        <f>VLOOKUP((I35&amp;L35),[42]Hoja1!$B$4:$C$28,2,0)</f>
        <v>Moderado</v>
      </c>
      <c r="O35" s="12">
        <v>1</v>
      </c>
      <c r="P35" s="25" t="s">
        <v>120</v>
      </c>
      <c r="Q35" s="12" t="str">
        <f t="shared" si="0"/>
        <v>Probabilidad</v>
      </c>
      <c r="R35" s="12" t="s">
        <v>54</v>
      </c>
      <c r="S35" s="12" t="s">
        <v>55</v>
      </c>
      <c r="T35" s="14">
        <f>VLOOKUP(R35&amp;S35,[42]Hoja1!$Q$4:$R$9,2,0)</f>
        <v>0.45</v>
      </c>
      <c r="U35" s="12" t="s">
        <v>56</v>
      </c>
      <c r="V35" s="12" t="s">
        <v>57</v>
      </c>
      <c r="W35" s="12" t="s">
        <v>58</v>
      </c>
      <c r="X35" s="14">
        <f>IF(Q35="Probabilidad",($J$35*T35),IF(Q35="Impacto"," "))</f>
        <v>0.27</v>
      </c>
      <c r="Y35" s="14" t="str">
        <f>IF(Z35&lt;=20%,'[42]Tabla probabilidad'!$B$5,IF(Z35&lt;=40%,'[42]Tabla probabilidad'!$B$6,IF(Z35&lt;=60%,'[42]Tabla probabilidad'!$B$7,IF(Z35&lt;=80%,'[42]Tabla probabilidad'!$B$8,IF(Z35&lt;=100%,'[42]Tabla probabilidad'!$B$9)))))</f>
        <v>Baja</v>
      </c>
      <c r="Z35" s="14">
        <f>IF(R35="Preventivo",(J35-(J35*T35)),IF(R35="Detectivo",(J35-(J35*T35)),IF(R35="Correctivo",(J35))))</f>
        <v>0.32999999999999996</v>
      </c>
      <c r="AA35" s="191" t="str">
        <f>IF(AB35&lt;=20%,'[42]Tabla probabilidad'!$B$5,IF(AB35&lt;=40%,'[42]Tabla probabilidad'!$B$6,IF(AB35&lt;=60%,'[42]Tabla probabilidad'!$B$7,IF(AB35&lt;=80%,'[42]Tabla probabilidad'!$B$8,IF(AB35&lt;=100%,'[42]Tabla probabilidad'!$B$9)))))</f>
        <v>Baja</v>
      </c>
      <c r="AB35" s="191">
        <f>AVERAGE(Z35:Z39)</f>
        <v>0.32999999999999996</v>
      </c>
      <c r="AC35" s="14" t="str">
        <f t="shared" si="1"/>
        <v>Moderado</v>
      </c>
      <c r="AD35" s="14">
        <f>IF(Q35="Probabilidad",(($M$35-0)),IF(Q35="Impacto",($M$35-($M$35*T35))))</f>
        <v>0.6</v>
      </c>
      <c r="AE35" s="191" t="str">
        <f>IF(AF35&lt;=20%,"Leve",IF(AF35&lt;=40%,"Menor",IF(AF35&lt;=60%,"Moderado",IF(AF35&lt;=80%,"Mayor",IF(AF35&lt;=100%,"Catastrófico")))))</f>
        <v>Moderado</v>
      </c>
      <c r="AF35" s="191">
        <f>AVERAGE(AD35:AD39)</f>
        <v>0.6</v>
      </c>
      <c r="AG35" s="200" t="str">
        <f>VLOOKUP(AA35&amp;AE35,[42]Hoja1!$B$4:$C$28,2,0)</f>
        <v>Moderado</v>
      </c>
      <c r="AH35" s="200" t="s">
        <v>84</v>
      </c>
      <c r="AI35" s="208" t="s">
        <v>121</v>
      </c>
      <c r="AJ35" s="200" t="s">
        <v>61</v>
      </c>
      <c r="AK35" s="206">
        <v>44926</v>
      </c>
      <c r="AL35" s="206">
        <v>44926</v>
      </c>
      <c r="AM35" s="197" t="s">
        <v>74</v>
      </c>
      <c r="AN35" s="186" t="s">
        <v>63</v>
      </c>
    </row>
    <row r="36" spans="1:40" ht="84.75" customHeight="1">
      <c r="A36" s="186"/>
      <c r="B36" s="201"/>
      <c r="C36" s="186"/>
      <c r="D36" s="190"/>
      <c r="E36" s="186"/>
      <c r="F36" s="186"/>
      <c r="G36" s="186"/>
      <c r="H36" s="186"/>
      <c r="I36" s="194"/>
      <c r="J36" s="195"/>
      <c r="K36" s="186"/>
      <c r="L36" s="196"/>
      <c r="M36" s="196"/>
      <c r="N36" s="186"/>
      <c r="O36" s="12">
        <v>2</v>
      </c>
      <c r="P36" s="25"/>
      <c r="Q36" s="12"/>
      <c r="R36" s="12"/>
      <c r="S36" s="12"/>
      <c r="T36" s="14"/>
      <c r="U36" s="12"/>
      <c r="V36" s="12"/>
      <c r="W36" s="12"/>
      <c r="X36" s="14" t="b">
        <f t="shared" ref="X36:X39" si="11">IF(Q36="Probabilidad",($J$35*T36),IF(Q36="Impacto"," "))</f>
        <v>0</v>
      </c>
      <c r="Y36" s="14" t="b">
        <f>IF(Z36&lt;=20%,'[42]Tabla probabilidad'!$B$5,IF(Z36&lt;=40%,'[42]Tabla probabilidad'!$B$6,IF(Z36&lt;=60%,'[42]Tabla probabilidad'!$B$7,IF(Z36&lt;=80%,'[42]Tabla probabilidad'!$B$8,IF(Z36&lt;=100%,'[42]Tabla probabilidad'!$B$9)))))</f>
        <v>0</v>
      </c>
      <c r="Z36" s="14" t="b">
        <f>IF(R36="Preventivo",(J35-(J35*T36)),IF(R36="Detectivo",(J35-(J35*T36)),IF(R36="Correctivo",(J35))))</f>
        <v>0</v>
      </c>
      <c r="AA36" s="192"/>
      <c r="AB36" s="192"/>
      <c r="AC36" s="14" t="b">
        <f t="shared" si="1"/>
        <v>0</v>
      </c>
      <c r="AD36" s="14" t="b">
        <f t="shared" ref="AD36:AD39" si="12">IF(Q36="Probabilidad",(($M$35-0)),IF(Q36="Impacto",($M$35-($M$35*T36))))</f>
        <v>0</v>
      </c>
      <c r="AE36" s="192"/>
      <c r="AF36" s="192"/>
      <c r="AG36" s="201"/>
      <c r="AH36" s="201"/>
      <c r="AI36" s="209"/>
      <c r="AJ36" s="201"/>
      <c r="AK36" s="201"/>
      <c r="AL36" s="201"/>
      <c r="AM36" s="198"/>
      <c r="AN36" s="186"/>
    </row>
    <row r="37" spans="1:40">
      <c r="A37" s="186"/>
      <c r="B37" s="201"/>
      <c r="C37" s="186"/>
      <c r="D37" s="190"/>
      <c r="E37" s="186"/>
      <c r="F37" s="186"/>
      <c r="G37" s="186"/>
      <c r="H37" s="186"/>
      <c r="I37" s="194"/>
      <c r="J37" s="195"/>
      <c r="K37" s="186"/>
      <c r="L37" s="196"/>
      <c r="M37" s="196"/>
      <c r="N37" s="186"/>
      <c r="O37" s="12">
        <v>3</v>
      </c>
      <c r="P37" s="25"/>
      <c r="Q37" s="12"/>
      <c r="R37" s="12"/>
      <c r="S37" s="12"/>
      <c r="T37" s="14"/>
      <c r="U37" s="12"/>
      <c r="V37" s="12"/>
      <c r="W37" s="12"/>
      <c r="X37" s="14" t="b">
        <f t="shared" si="11"/>
        <v>0</v>
      </c>
      <c r="Y37" s="14" t="b">
        <f>IF(Z37&lt;=20%,'[42]Tabla probabilidad'!$B$5,IF(Z37&lt;=40%,'[42]Tabla probabilidad'!$B$6,IF(Z37&lt;=60%,'[42]Tabla probabilidad'!$B$7,IF(Z37&lt;=80%,'[42]Tabla probabilidad'!$B$8,IF(Z37&lt;=100%,'[42]Tabla probabilidad'!$B$9)))))</f>
        <v>0</v>
      </c>
      <c r="Z37" s="14" t="b">
        <f>IF(R37="Preventivo",(J35-(J35*T37)),IF(R37="Detectivo",(J35-(J35*T37)),IF(R37="Correctivo",(J35))))</f>
        <v>0</v>
      </c>
      <c r="AA37" s="192"/>
      <c r="AB37" s="192"/>
      <c r="AC37" s="14" t="b">
        <f t="shared" si="1"/>
        <v>0</v>
      </c>
      <c r="AD37" s="14" t="b">
        <f t="shared" si="12"/>
        <v>0</v>
      </c>
      <c r="AE37" s="192"/>
      <c r="AF37" s="192"/>
      <c r="AG37" s="201"/>
      <c r="AH37" s="201"/>
      <c r="AI37" s="209"/>
      <c r="AJ37" s="201"/>
      <c r="AK37" s="201"/>
      <c r="AL37" s="201"/>
      <c r="AM37" s="198"/>
      <c r="AN37" s="186"/>
    </row>
    <row r="38" spans="1:40" ht="121.5" customHeight="1">
      <c r="A38" s="186"/>
      <c r="B38" s="201"/>
      <c r="C38" s="186"/>
      <c r="D38" s="190"/>
      <c r="E38" s="186"/>
      <c r="F38" s="186"/>
      <c r="G38" s="186"/>
      <c r="H38" s="186"/>
      <c r="I38" s="194"/>
      <c r="J38" s="195"/>
      <c r="K38" s="186"/>
      <c r="L38" s="196"/>
      <c r="M38" s="196"/>
      <c r="N38" s="186"/>
      <c r="O38" s="12">
        <v>4</v>
      </c>
      <c r="P38" s="26"/>
      <c r="Q38" s="12"/>
      <c r="R38" s="12"/>
      <c r="S38" s="12"/>
      <c r="T38" s="14"/>
      <c r="U38" s="12"/>
      <c r="V38" s="12"/>
      <c r="W38" s="12"/>
      <c r="X38" s="14" t="b">
        <f t="shared" si="11"/>
        <v>0</v>
      </c>
      <c r="Y38" s="14" t="b">
        <f>IF(Z38&lt;=20%,'[42]Tabla probabilidad'!$B$5,IF(Z38&lt;=40%,'[42]Tabla probabilidad'!$B$6,IF(Z38&lt;=60%,'[42]Tabla probabilidad'!$B$7,IF(Z38&lt;=80%,'[42]Tabla probabilidad'!$B$8,IF(Z38&lt;=100%,'[42]Tabla probabilidad'!$B$9)))))</f>
        <v>0</v>
      </c>
      <c r="Z38" s="14" t="b">
        <f>IF(R38="Preventivo",(J35-(J35*T38)),IF(R38="Detectivo",(J35-(J35*T38)),IF(R38="Correctivo",(J35))))</f>
        <v>0</v>
      </c>
      <c r="AA38" s="192"/>
      <c r="AB38" s="192"/>
      <c r="AC38" s="14" t="b">
        <f t="shared" si="1"/>
        <v>0</v>
      </c>
      <c r="AD38" s="14" t="b">
        <f t="shared" si="12"/>
        <v>0</v>
      </c>
      <c r="AE38" s="192"/>
      <c r="AF38" s="192"/>
      <c r="AG38" s="201"/>
      <c r="AH38" s="201"/>
      <c r="AI38" s="209"/>
      <c r="AJ38" s="201"/>
      <c r="AK38" s="201"/>
      <c r="AL38" s="201"/>
      <c r="AM38" s="198"/>
      <c r="AN38" s="186"/>
    </row>
    <row r="39" spans="1:40" ht="162" customHeight="1">
      <c r="A39" s="186"/>
      <c r="B39" s="202"/>
      <c r="C39" s="186"/>
      <c r="D39" s="190"/>
      <c r="E39" s="186"/>
      <c r="F39" s="186"/>
      <c r="G39" s="186"/>
      <c r="H39" s="186"/>
      <c r="I39" s="194"/>
      <c r="J39" s="195"/>
      <c r="K39" s="186"/>
      <c r="L39" s="196"/>
      <c r="M39" s="196"/>
      <c r="N39" s="186"/>
      <c r="O39" s="12">
        <v>5</v>
      </c>
      <c r="P39" s="27"/>
      <c r="Q39" s="12"/>
      <c r="R39" s="12"/>
      <c r="S39" s="12"/>
      <c r="T39" s="14"/>
      <c r="U39" s="12"/>
      <c r="V39" s="12"/>
      <c r="W39" s="12"/>
      <c r="X39" s="14" t="b">
        <f t="shared" si="11"/>
        <v>0</v>
      </c>
      <c r="Y39" s="14" t="b">
        <f>IF(Z39&lt;=20%,'[42]Tabla probabilidad'!$B$5,IF(Z39&lt;=40%,'[42]Tabla probabilidad'!$B$6,IF(Z39&lt;=60%,'[42]Tabla probabilidad'!$B$7,IF(Z39&lt;=80%,'[42]Tabla probabilidad'!$B$8,IF(Z39&lt;=100%,'[42]Tabla probabilidad'!$B$9)))))</f>
        <v>0</v>
      </c>
      <c r="Z39" s="14" t="b">
        <f>IF(R39="Preventivo",(J35-(J35*T39)),IF(R39="Detectivo",(J35-(J35*T39)),IF(R39="Correctivo",(J35))))</f>
        <v>0</v>
      </c>
      <c r="AA39" s="193"/>
      <c r="AB39" s="193"/>
      <c r="AC39" s="14" t="b">
        <f t="shared" si="1"/>
        <v>0</v>
      </c>
      <c r="AD39" s="14" t="b">
        <f t="shared" si="12"/>
        <v>0</v>
      </c>
      <c r="AE39" s="193"/>
      <c r="AF39" s="193"/>
      <c r="AG39" s="202"/>
      <c r="AH39" s="201"/>
      <c r="AI39" s="210"/>
      <c r="AJ39" s="202"/>
      <c r="AK39" s="202"/>
      <c r="AL39" s="202"/>
      <c r="AM39" s="199"/>
      <c r="AN39" s="200"/>
    </row>
    <row r="40" spans="1:40" ht="42.75" customHeight="1">
      <c r="A40" s="186"/>
      <c r="B40" s="200"/>
      <c r="C40" s="186"/>
      <c r="D40" s="190"/>
      <c r="E40" s="186"/>
      <c r="F40" s="186"/>
      <c r="G40" s="186"/>
      <c r="H40" s="186"/>
      <c r="I40" s="194" t="str">
        <f>IF(H40&lt;=2,'[42]Tabla probabilidad'!$B$5,IF(H40&lt;=24,'[42]Tabla probabilidad'!$B$6,IF(H40&lt;=500,'[42]Tabla probabilidad'!$B$7,IF(H40&lt;=5000,'[42]Tabla probabilidad'!$B$8,IF(H40&gt;5000,'[42]Tabla probabilidad'!$B$9)))))</f>
        <v>Muy Baja</v>
      </c>
      <c r="J40" s="195">
        <f>IF(H40&lt;=2,'[42]Tabla probabilidad'!$D$5,IF(H40&lt;=24,'[42]Tabla probabilidad'!$D$6,IF(H40&lt;=500,'[42]Tabla probabilidad'!$D$7,IF(H40&lt;=5000,'[42]Tabla probabilidad'!$D$8,IF(H40&gt;5000,'[42]Tabla probabilidad'!$D$9)))))</f>
        <v>0.2</v>
      </c>
      <c r="K40" s="186"/>
      <c r="L40" s="186"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186"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186" t="e">
        <f>VLOOKUP((I40&amp;L40),[42]Hoja1!$B$4:$C$28,2,0)</f>
        <v>#N/A</v>
      </c>
      <c r="O40" s="12">
        <v>1</v>
      </c>
      <c r="P40" s="25"/>
      <c r="Q40" s="12" t="b">
        <f t="shared" ref="Q40:Q59" si="13">IF(R40="Preventivo","Probabilidad",IF(R40="Detectivo","Probabilidad", IF(R40="Correctivo","Impacto")))</f>
        <v>0</v>
      </c>
      <c r="R40" s="12"/>
      <c r="S40" s="12"/>
      <c r="T40" s="14" t="e">
        <f>VLOOKUP(R40&amp;S40,[42]Hoja1!$Q$4:$R$9,2,0)</f>
        <v>#N/A</v>
      </c>
      <c r="U40" s="12"/>
      <c r="V40" s="12"/>
      <c r="W40" s="12"/>
      <c r="X40" s="14" t="b">
        <f>IF(Q40="Probabilidad",($J$40*T40),IF(Q40="Impacto"," "))</f>
        <v>0</v>
      </c>
      <c r="Y40" s="14" t="b">
        <f>IF(Z40&lt;=20%,'[42]Tabla probabilidad'!$B$5,IF(Z40&lt;=40%,'[42]Tabla probabilidad'!$B$6,IF(Z40&lt;=60%,'[42]Tabla probabilidad'!$B$7,IF(Z40&lt;=80%,'[42]Tabla probabilidad'!$B$8,IF(Z40&lt;=100%,'[42]Tabla probabilidad'!$B$9)))))</f>
        <v>0</v>
      </c>
      <c r="Z40" s="14" t="b">
        <f>IF(R40="Preventivo",(J40-(J40*T40)),IF(R40="Detectivo",(J40-(J40*T40)),IF(R40="Correctivo",(J40))))</f>
        <v>0</v>
      </c>
      <c r="AA40" s="191" t="e">
        <f>IF(AB40&lt;=20%,'[42]Tabla probabilidad'!$B$5,IF(AB40&lt;=40%,'[42]Tabla probabilidad'!$B$6,IF(AB40&lt;=60%,'[42]Tabla probabilidad'!$B$7,IF(AB40&lt;=80%,'[42]Tabla probabilidad'!$B$8,IF(AB40&lt;=100%,'[42]Tabla probabilidad'!$B$9)))))</f>
        <v>#DIV/0!</v>
      </c>
      <c r="AB40" s="191" t="e">
        <f>AVERAGE(Z40:Z44)</f>
        <v>#DIV/0!</v>
      </c>
      <c r="AC40" s="14" t="b">
        <f t="shared" si="1"/>
        <v>0</v>
      </c>
      <c r="AD40" s="14" t="b">
        <f>IF(Q40="Probabilidad",(($M$40-0)),IF(Q40="Impacto",($M$40-($M$40*T40))))</f>
        <v>0</v>
      </c>
      <c r="AE40" s="191" t="e">
        <f>IF(AF40&lt;=20%,"Leve",IF(AF40&lt;=40%,"Menor",IF(AF40&lt;=60%,"Moderado",IF(AF40&lt;=80%,"Mayor",IF(AF40&lt;=100%,"Catastrófico")))))</f>
        <v>#DIV/0!</v>
      </c>
      <c r="AF40" s="191" t="e">
        <f>AVERAGE(AD40:AD44)</f>
        <v>#DIV/0!</v>
      </c>
      <c r="AG40" s="200" t="e">
        <f>VLOOKUP(AA40&amp;AE40,[42]Hoja1!$B$4:$C$28,2,0)</f>
        <v>#DIV/0!</v>
      </c>
      <c r="AH40" s="200"/>
      <c r="AI40" s="211"/>
      <c r="AJ40" s="211"/>
      <c r="AK40" s="211"/>
      <c r="AL40" s="211"/>
      <c r="AM40" s="211"/>
      <c r="AN40" s="186"/>
    </row>
    <row r="41" spans="1:40">
      <c r="A41" s="186"/>
      <c r="B41" s="201"/>
      <c r="C41" s="186"/>
      <c r="D41" s="190"/>
      <c r="E41" s="186"/>
      <c r="F41" s="186"/>
      <c r="G41" s="186"/>
      <c r="H41" s="186"/>
      <c r="I41" s="194"/>
      <c r="J41" s="195"/>
      <c r="K41" s="186"/>
      <c r="L41" s="196"/>
      <c r="M41" s="196"/>
      <c r="N41" s="186"/>
      <c r="O41" s="12">
        <v>2</v>
      </c>
      <c r="P41" s="25"/>
      <c r="Q41" s="12" t="b">
        <f t="shared" si="13"/>
        <v>0</v>
      </c>
      <c r="R41" s="12"/>
      <c r="S41" s="12"/>
      <c r="T41" s="14" t="e">
        <f>VLOOKUP(R41&amp;S41,[42]Hoja1!$Q$4:$R$9,2,0)</f>
        <v>#N/A</v>
      </c>
      <c r="U41" s="12"/>
      <c r="V41" s="12"/>
      <c r="W41" s="12"/>
      <c r="X41" s="14" t="b">
        <f t="shared" ref="X41:X44" si="14">IF(Q41="Probabilidad",($J$40*T41),IF(Q41="Impacto"," "))</f>
        <v>0</v>
      </c>
      <c r="Y41" s="14" t="b">
        <f>IF(Z41&lt;=20%,'[42]Tabla probabilidad'!$B$5,IF(Z41&lt;=40%,'[42]Tabla probabilidad'!$B$6,IF(Z41&lt;=60%,'[42]Tabla probabilidad'!$B$7,IF(Z41&lt;=80%,'[42]Tabla probabilidad'!$B$8,IF(Z41&lt;=100%,'[42]Tabla probabilidad'!$B$9)))))</f>
        <v>0</v>
      </c>
      <c r="Z41" s="14" t="b">
        <f>IF(R41="Preventivo",(J40-(J40*T41)),IF(R41="Detectivo",(J40-(J40*T41)),IF(R41="Correctivo",(J40))))</f>
        <v>0</v>
      </c>
      <c r="AA41" s="192"/>
      <c r="AB41" s="192"/>
      <c r="AC41" s="14" t="b">
        <f t="shared" si="1"/>
        <v>0</v>
      </c>
      <c r="AD41" s="14" t="b">
        <f t="shared" ref="AD41:AD44" si="15">IF(Q41="Probabilidad",(($M$40-0)),IF(Q41="Impacto",($M$40-($M$40*T41))))</f>
        <v>0</v>
      </c>
      <c r="AE41" s="192"/>
      <c r="AF41" s="192"/>
      <c r="AG41" s="201"/>
      <c r="AH41" s="201"/>
      <c r="AI41" s="212"/>
      <c r="AJ41" s="212"/>
      <c r="AK41" s="212"/>
      <c r="AL41" s="212"/>
      <c r="AM41" s="212"/>
      <c r="AN41" s="186"/>
    </row>
    <row r="42" spans="1:40">
      <c r="A42" s="186"/>
      <c r="B42" s="201"/>
      <c r="C42" s="186"/>
      <c r="D42" s="190"/>
      <c r="E42" s="186"/>
      <c r="F42" s="186"/>
      <c r="G42" s="186"/>
      <c r="H42" s="186"/>
      <c r="I42" s="194"/>
      <c r="J42" s="195"/>
      <c r="K42" s="186"/>
      <c r="L42" s="196"/>
      <c r="M42" s="196"/>
      <c r="N42" s="186"/>
      <c r="O42" s="12">
        <v>3</v>
      </c>
      <c r="P42" s="25"/>
      <c r="Q42" s="12" t="b">
        <f t="shared" si="13"/>
        <v>0</v>
      </c>
      <c r="R42" s="12"/>
      <c r="S42" s="12"/>
      <c r="T42" s="14" t="e">
        <f>VLOOKUP(R42&amp;S42,[42]Hoja1!$Q$4:$R$9,2,0)</f>
        <v>#N/A</v>
      </c>
      <c r="U42" s="12"/>
      <c r="V42" s="12"/>
      <c r="W42" s="12"/>
      <c r="X42" s="14" t="b">
        <f t="shared" si="14"/>
        <v>0</v>
      </c>
      <c r="Y42" s="14" t="b">
        <f>IF(Z42&lt;=20%,'[42]Tabla probabilidad'!$B$5,IF(Z42&lt;=40%,'[42]Tabla probabilidad'!$B$6,IF(Z42&lt;=60%,'[42]Tabla probabilidad'!$B$7,IF(Z42&lt;=80%,'[42]Tabla probabilidad'!$B$8,IF(Z42&lt;=100%,'[42]Tabla probabilidad'!$B$9)))))</f>
        <v>0</v>
      </c>
      <c r="Z42" s="14" t="b">
        <f>IF(R42="Preventivo",(J40-(J40*T42)),IF(R42="Detectivo",(J40-(J40*T42)),IF(R42="Correctivo",(J40))))</f>
        <v>0</v>
      </c>
      <c r="AA42" s="192"/>
      <c r="AB42" s="192"/>
      <c r="AC42" s="14" t="b">
        <f t="shared" si="1"/>
        <v>0</v>
      </c>
      <c r="AD42" s="14" t="b">
        <f t="shared" si="15"/>
        <v>0</v>
      </c>
      <c r="AE42" s="192"/>
      <c r="AF42" s="192"/>
      <c r="AG42" s="201"/>
      <c r="AH42" s="201"/>
      <c r="AI42" s="212"/>
      <c r="AJ42" s="212"/>
      <c r="AK42" s="212"/>
      <c r="AL42" s="212"/>
      <c r="AM42" s="212"/>
      <c r="AN42" s="186"/>
    </row>
    <row r="43" spans="1:40">
      <c r="A43" s="186"/>
      <c r="B43" s="201"/>
      <c r="C43" s="186"/>
      <c r="D43" s="190"/>
      <c r="E43" s="186"/>
      <c r="F43" s="186"/>
      <c r="G43" s="186"/>
      <c r="H43" s="186"/>
      <c r="I43" s="194"/>
      <c r="J43" s="195"/>
      <c r="K43" s="186"/>
      <c r="L43" s="196"/>
      <c r="M43" s="196"/>
      <c r="N43" s="186"/>
      <c r="O43" s="12">
        <v>4</v>
      </c>
      <c r="P43" s="26"/>
      <c r="Q43" s="12" t="b">
        <f t="shared" si="13"/>
        <v>0</v>
      </c>
      <c r="R43" s="12"/>
      <c r="S43" s="12"/>
      <c r="T43" s="14" t="e">
        <f>VLOOKUP(R43&amp;S43,[42]Hoja1!$Q$4:$R$9,2,0)</f>
        <v>#N/A</v>
      </c>
      <c r="U43" s="12"/>
      <c r="V43" s="12"/>
      <c r="W43" s="12"/>
      <c r="X43" s="14" t="b">
        <f t="shared" si="14"/>
        <v>0</v>
      </c>
      <c r="Y43" s="14" t="b">
        <f>IF(Z43&lt;=20%,'[42]Tabla probabilidad'!$B$5,IF(Z43&lt;=40%,'[42]Tabla probabilidad'!$B$6,IF(Z43&lt;=60%,'[42]Tabla probabilidad'!$B$7,IF(Z43&lt;=80%,'[42]Tabla probabilidad'!$B$8,IF(Z43&lt;=100%,'[42]Tabla probabilidad'!$B$9)))))</f>
        <v>0</v>
      </c>
      <c r="Z43" s="14" t="b">
        <f>IF(R43="Preventivo",(J40-(J40*T43)),IF(R43="Detectivo",(J40-(J40*T43)),IF(R43="Correctivo",(J40))))</f>
        <v>0</v>
      </c>
      <c r="AA43" s="192"/>
      <c r="AB43" s="192"/>
      <c r="AC43" s="14" t="b">
        <f t="shared" si="1"/>
        <v>0</v>
      </c>
      <c r="AD43" s="14" t="b">
        <f t="shared" si="15"/>
        <v>0</v>
      </c>
      <c r="AE43" s="192"/>
      <c r="AF43" s="192"/>
      <c r="AG43" s="201"/>
      <c r="AH43" s="201"/>
      <c r="AI43" s="212"/>
      <c r="AJ43" s="212"/>
      <c r="AK43" s="212"/>
      <c r="AL43" s="212"/>
      <c r="AM43" s="212"/>
      <c r="AN43" s="186"/>
    </row>
    <row r="44" spans="1:40">
      <c r="A44" s="186"/>
      <c r="B44" s="202"/>
      <c r="C44" s="186"/>
      <c r="D44" s="190"/>
      <c r="E44" s="186"/>
      <c r="F44" s="186"/>
      <c r="G44" s="186"/>
      <c r="H44" s="186"/>
      <c r="I44" s="194"/>
      <c r="J44" s="195"/>
      <c r="K44" s="186"/>
      <c r="L44" s="196"/>
      <c r="M44" s="196"/>
      <c r="N44" s="186"/>
      <c r="O44" s="12">
        <v>5</v>
      </c>
      <c r="P44" s="27"/>
      <c r="Q44" s="12" t="b">
        <f t="shared" si="13"/>
        <v>0</v>
      </c>
      <c r="R44" s="12"/>
      <c r="S44" s="12"/>
      <c r="T44" s="14" t="e">
        <f>VLOOKUP(R44&amp;S44,[42]Hoja1!$Q$4:$R$9,2,0)</f>
        <v>#N/A</v>
      </c>
      <c r="U44" s="12"/>
      <c r="V44" s="12"/>
      <c r="W44" s="12"/>
      <c r="X44" s="14" t="b">
        <f t="shared" si="14"/>
        <v>0</v>
      </c>
      <c r="Y44" s="14" t="b">
        <f>IF(Z44&lt;=20%,'[42]Tabla probabilidad'!$B$5,IF(Z44&lt;=40%,'[42]Tabla probabilidad'!$B$6,IF(Z44&lt;=60%,'[42]Tabla probabilidad'!$B$7,IF(Z44&lt;=80%,'[42]Tabla probabilidad'!$B$8,IF(Z44&lt;=100%,'[42]Tabla probabilidad'!$B$9)))))</f>
        <v>0</v>
      </c>
      <c r="Z44" s="14" t="b">
        <f>IF(R44="Preventivo",(J40-(J40*T44)),IF(R44="Detectivo",(J40-(J40*T44)),IF(R44="Correctivo",(J40))))</f>
        <v>0</v>
      </c>
      <c r="AA44" s="193"/>
      <c r="AB44" s="193"/>
      <c r="AC44" s="14" t="b">
        <f t="shared" si="1"/>
        <v>0</v>
      </c>
      <c r="AD44" s="14" t="b">
        <f t="shared" si="15"/>
        <v>0</v>
      </c>
      <c r="AE44" s="193"/>
      <c r="AF44" s="193"/>
      <c r="AG44" s="202"/>
      <c r="AH44" s="201"/>
      <c r="AI44" s="213"/>
      <c r="AJ44" s="213"/>
      <c r="AK44" s="213"/>
      <c r="AL44" s="213"/>
      <c r="AM44" s="213"/>
      <c r="AN44" s="200"/>
    </row>
    <row r="45" spans="1:40">
      <c r="A45" s="186"/>
      <c r="B45" s="200"/>
      <c r="C45" s="186"/>
      <c r="D45" s="190"/>
      <c r="E45" s="186"/>
      <c r="F45" s="186"/>
      <c r="G45" s="186"/>
      <c r="H45" s="186"/>
      <c r="I45" s="194" t="str">
        <f>IF(H45&lt;=2,'[42]Tabla probabilidad'!$B$5,IF(H45&lt;=24,'[42]Tabla probabilidad'!$B$6,IF(H45&lt;=500,'[42]Tabla probabilidad'!$B$7,IF(H45&lt;=5000,'[42]Tabla probabilidad'!$B$8,IF(H45&gt;5000,'[42]Tabla probabilidad'!$B$9)))))</f>
        <v>Muy Baja</v>
      </c>
      <c r="J45" s="195">
        <f>IF(H45&lt;=2,'[42]Tabla probabilidad'!$D$5,IF(H45&lt;=24,'[42]Tabla probabilidad'!$D$6,IF(H45&lt;=500,'[42]Tabla probabilidad'!$D$7,IF(H45&lt;=5000,'[42]Tabla probabilidad'!$D$8,IF(H45&gt;5000,'[42]Tabla probabilidad'!$D$9)))))</f>
        <v>0.2</v>
      </c>
      <c r="K45" s="186"/>
      <c r="L45" s="186"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186"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186" t="e">
        <f>VLOOKUP((I45&amp;L45),[42]Hoja1!$B$4:$C$28,2,0)</f>
        <v>#N/A</v>
      </c>
      <c r="O45" s="12">
        <v>1</v>
      </c>
      <c r="P45" s="25"/>
      <c r="Q45" s="12" t="b">
        <f t="shared" si="13"/>
        <v>0</v>
      </c>
      <c r="R45" s="12"/>
      <c r="S45" s="12"/>
      <c r="T45" s="14" t="e">
        <f>VLOOKUP(R45&amp;S45,[42]Hoja1!$Q$4:$R$9,2,0)</f>
        <v>#N/A</v>
      </c>
      <c r="U45" s="12"/>
      <c r="V45" s="12"/>
      <c r="W45" s="12"/>
      <c r="X45" s="14" t="b">
        <f>IF(Q45="Probabilidad",($J$45*T45),IF(Q45="Impacto"," "))</f>
        <v>0</v>
      </c>
      <c r="Y45" s="14" t="b">
        <f>IF(Z45&lt;=20%,'[42]Tabla probabilidad'!$B$5,IF(Z45&lt;=40%,'[42]Tabla probabilidad'!$B$6,IF(Z45&lt;=60%,'[42]Tabla probabilidad'!$B$7,IF(Z45&lt;=80%,'[42]Tabla probabilidad'!$B$8,IF(Z45&lt;=100%,'[42]Tabla probabilidad'!$B$9)))))</f>
        <v>0</v>
      </c>
      <c r="Z45" s="14" t="b">
        <f>IF(R45="Preventivo",(J45-(J45*T45)),IF(R45="Detectivo",(J45-(J45*T45)),IF(R45="Correctivo",(J45))))</f>
        <v>0</v>
      </c>
      <c r="AA45" s="191" t="e">
        <f>IF(AB45&lt;=20%,'[42]Tabla probabilidad'!$B$5,IF(AB45&lt;=40%,'[42]Tabla probabilidad'!$B$6,IF(AB45&lt;=60%,'[42]Tabla probabilidad'!$B$7,IF(AB45&lt;=80%,'[42]Tabla probabilidad'!$B$8,IF(AB45&lt;=100%,'[42]Tabla probabilidad'!$B$9)))))</f>
        <v>#DIV/0!</v>
      </c>
      <c r="AB45" s="191" t="e">
        <f>AVERAGE(Z45:Z49)</f>
        <v>#DIV/0!</v>
      </c>
      <c r="AC45" s="14" t="b">
        <f t="shared" si="1"/>
        <v>0</v>
      </c>
      <c r="AD45" s="14" t="b">
        <f>IF(Q45="Probabilidad",(($M$45-0)),IF(Q45="Impacto",($M$45-($M$45*T45))))</f>
        <v>0</v>
      </c>
      <c r="AE45" s="191" t="e">
        <f>IF(AF45&lt;=20%,"Leve",IF(AF45&lt;=40%,"Menor",IF(AF45&lt;=60%,"Moderado",IF(AF45&lt;=80%,"Mayor",IF(AF45&lt;=100%,"Catastrófico")))))</f>
        <v>#DIV/0!</v>
      </c>
      <c r="AF45" s="191" t="e">
        <f>AVERAGE(AD45:AD49)</f>
        <v>#DIV/0!</v>
      </c>
      <c r="AG45" s="200" t="e">
        <f>VLOOKUP(AA45&amp;AE45,[42]Hoja1!$B$4:$C$28,2,0)</f>
        <v>#DIV/0!</v>
      </c>
      <c r="AH45" s="200"/>
      <c r="AI45" s="211"/>
      <c r="AJ45" s="211"/>
      <c r="AK45" s="211"/>
      <c r="AL45" s="211"/>
      <c r="AM45" s="211"/>
      <c r="AN45" s="186"/>
    </row>
    <row r="46" spans="1:40">
      <c r="A46" s="186"/>
      <c r="B46" s="201"/>
      <c r="C46" s="186"/>
      <c r="D46" s="190"/>
      <c r="E46" s="186"/>
      <c r="F46" s="186"/>
      <c r="G46" s="186"/>
      <c r="H46" s="186"/>
      <c r="I46" s="194"/>
      <c r="J46" s="195"/>
      <c r="K46" s="186"/>
      <c r="L46" s="196"/>
      <c r="M46" s="196"/>
      <c r="N46" s="186"/>
      <c r="O46" s="12">
        <v>2</v>
      </c>
      <c r="P46" s="25"/>
      <c r="Q46" s="12" t="b">
        <f t="shared" si="13"/>
        <v>0</v>
      </c>
      <c r="R46" s="12"/>
      <c r="S46" s="12"/>
      <c r="T46" s="14" t="e">
        <f>VLOOKUP(R46&amp;S46,[42]Hoja1!$Q$4:$R$9,2,0)</f>
        <v>#N/A</v>
      </c>
      <c r="U46" s="12"/>
      <c r="V46" s="12"/>
      <c r="W46" s="12"/>
      <c r="X46" s="14" t="b">
        <f t="shared" ref="X46:X49" si="16">IF(Q46="Probabilidad",($J$45*T46),IF(Q46="Impacto"," "))</f>
        <v>0</v>
      </c>
      <c r="Y46" s="14" t="b">
        <f>IF(Z46&lt;=20%,'[42]Tabla probabilidad'!$B$5,IF(Z46&lt;=40%,'[42]Tabla probabilidad'!$B$6,IF(Z46&lt;=60%,'[42]Tabla probabilidad'!$B$7,IF(Z46&lt;=80%,'[42]Tabla probabilidad'!$B$8,IF(Z46&lt;=100%,'[42]Tabla probabilidad'!$B$9)))))</f>
        <v>0</v>
      </c>
      <c r="Z46" s="14" t="b">
        <f>IF(R46="Preventivo",(J45-(J45*T46)),IF(R46="Detectivo",(J45-(J45*T46)),IF(R46="Correctivo",(J45))))</f>
        <v>0</v>
      </c>
      <c r="AA46" s="192"/>
      <c r="AB46" s="192"/>
      <c r="AC46" s="14" t="b">
        <f t="shared" si="1"/>
        <v>0</v>
      </c>
      <c r="AD46" s="14" t="b">
        <f t="shared" ref="AD46:AD49" si="17">IF(Q46="Probabilidad",(($M$45-0)),IF(Q46="Impacto",($M$45-($M$45*T46))))</f>
        <v>0</v>
      </c>
      <c r="AE46" s="192"/>
      <c r="AF46" s="192"/>
      <c r="AG46" s="201"/>
      <c r="AH46" s="201"/>
      <c r="AI46" s="212"/>
      <c r="AJ46" s="212"/>
      <c r="AK46" s="212"/>
      <c r="AL46" s="212"/>
      <c r="AM46" s="212"/>
      <c r="AN46" s="186"/>
    </row>
    <row r="47" spans="1:40">
      <c r="A47" s="186"/>
      <c r="B47" s="201"/>
      <c r="C47" s="186"/>
      <c r="D47" s="190"/>
      <c r="E47" s="186"/>
      <c r="F47" s="186"/>
      <c r="G47" s="186"/>
      <c r="H47" s="186"/>
      <c r="I47" s="194"/>
      <c r="J47" s="195"/>
      <c r="K47" s="186"/>
      <c r="L47" s="196"/>
      <c r="M47" s="196"/>
      <c r="N47" s="186"/>
      <c r="O47" s="12">
        <v>3</v>
      </c>
      <c r="P47" s="25"/>
      <c r="Q47" s="12" t="b">
        <f t="shared" si="13"/>
        <v>0</v>
      </c>
      <c r="R47" s="12"/>
      <c r="S47" s="12"/>
      <c r="T47" s="14" t="e">
        <f>VLOOKUP(R47&amp;S47,[42]Hoja1!$Q$4:$R$9,2,0)</f>
        <v>#N/A</v>
      </c>
      <c r="U47" s="12"/>
      <c r="V47" s="12"/>
      <c r="W47" s="12"/>
      <c r="X47" s="14" t="b">
        <f t="shared" si="16"/>
        <v>0</v>
      </c>
      <c r="Y47" s="14" t="b">
        <f>IF(Z47&lt;=20%,'[42]Tabla probabilidad'!$B$5,IF(Z47&lt;=40%,'[42]Tabla probabilidad'!$B$6,IF(Z47&lt;=60%,'[42]Tabla probabilidad'!$B$7,IF(Z47&lt;=80%,'[42]Tabla probabilidad'!$B$8,IF(Z47&lt;=100%,'[42]Tabla probabilidad'!$B$9)))))</f>
        <v>0</v>
      </c>
      <c r="Z47" s="14" t="b">
        <f>IF(R47="Preventivo",(J45-(J45*T47)),IF(R47="Detectivo",(J45-(J45*T47)),IF(R47="Correctivo",(J45))))</f>
        <v>0</v>
      </c>
      <c r="AA47" s="192"/>
      <c r="AB47" s="192"/>
      <c r="AC47" s="14" t="b">
        <f t="shared" si="1"/>
        <v>0</v>
      </c>
      <c r="AD47" s="14" t="b">
        <f t="shared" si="17"/>
        <v>0</v>
      </c>
      <c r="AE47" s="192"/>
      <c r="AF47" s="192"/>
      <c r="AG47" s="201"/>
      <c r="AH47" s="201"/>
      <c r="AI47" s="212"/>
      <c r="AJ47" s="212"/>
      <c r="AK47" s="212"/>
      <c r="AL47" s="212"/>
      <c r="AM47" s="212"/>
      <c r="AN47" s="186"/>
    </row>
    <row r="48" spans="1:40">
      <c r="A48" s="186"/>
      <c r="B48" s="201"/>
      <c r="C48" s="186"/>
      <c r="D48" s="190"/>
      <c r="E48" s="186"/>
      <c r="F48" s="186"/>
      <c r="G48" s="186"/>
      <c r="H48" s="186"/>
      <c r="I48" s="194"/>
      <c r="J48" s="195"/>
      <c r="K48" s="186"/>
      <c r="L48" s="196"/>
      <c r="M48" s="196"/>
      <c r="N48" s="186"/>
      <c r="O48" s="12">
        <v>4</v>
      </c>
      <c r="P48" s="26"/>
      <c r="Q48" s="12" t="b">
        <f t="shared" si="13"/>
        <v>0</v>
      </c>
      <c r="R48" s="12"/>
      <c r="S48" s="12"/>
      <c r="T48" s="14" t="e">
        <f>VLOOKUP(R48&amp;S48,[42]Hoja1!$Q$4:$R$9,2,0)</f>
        <v>#N/A</v>
      </c>
      <c r="U48" s="12"/>
      <c r="V48" s="12"/>
      <c r="W48" s="12"/>
      <c r="X48" s="14" t="b">
        <f t="shared" si="16"/>
        <v>0</v>
      </c>
      <c r="Y48" s="14" t="b">
        <f>IF(Z48&lt;=20%,'[42]Tabla probabilidad'!$B$5,IF(Z48&lt;=40%,'[42]Tabla probabilidad'!$B$6,IF(Z48&lt;=60%,'[42]Tabla probabilidad'!$B$7,IF(Z48&lt;=80%,'[42]Tabla probabilidad'!$B$8,IF(Z48&lt;=100%,'[42]Tabla probabilidad'!$B$9)))))</f>
        <v>0</v>
      </c>
      <c r="Z48" s="14" t="b">
        <f>IF(R48="Preventivo",(J45-(J45*T48)),IF(R48="Detectivo",(J45-(J45*T48)),IF(R48="Correctivo",(J45))))</f>
        <v>0</v>
      </c>
      <c r="AA48" s="192"/>
      <c r="AB48" s="192"/>
      <c r="AC48" s="14" t="b">
        <f t="shared" si="1"/>
        <v>0</v>
      </c>
      <c r="AD48" s="14" t="b">
        <f t="shared" si="17"/>
        <v>0</v>
      </c>
      <c r="AE48" s="192"/>
      <c r="AF48" s="192"/>
      <c r="AG48" s="201"/>
      <c r="AH48" s="201"/>
      <c r="AI48" s="212"/>
      <c r="AJ48" s="212"/>
      <c r="AK48" s="212"/>
      <c r="AL48" s="212"/>
      <c r="AM48" s="212"/>
      <c r="AN48" s="186"/>
    </row>
    <row r="49" spans="1:40">
      <c r="A49" s="186"/>
      <c r="B49" s="202"/>
      <c r="C49" s="186"/>
      <c r="D49" s="190"/>
      <c r="E49" s="186"/>
      <c r="F49" s="186"/>
      <c r="G49" s="186"/>
      <c r="H49" s="186"/>
      <c r="I49" s="194"/>
      <c r="J49" s="195"/>
      <c r="K49" s="186"/>
      <c r="L49" s="196"/>
      <c r="M49" s="196"/>
      <c r="N49" s="186"/>
      <c r="O49" s="12">
        <v>5</v>
      </c>
      <c r="P49" s="27"/>
      <c r="Q49" s="12" t="b">
        <f t="shared" si="13"/>
        <v>0</v>
      </c>
      <c r="R49" s="12"/>
      <c r="S49" s="12"/>
      <c r="T49" s="14" t="e">
        <f>VLOOKUP(R49&amp;S49,[42]Hoja1!$Q$4:$R$9,2,0)</f>
        <v>#N/A</v>
      </c>
      <c r="U49" s="12"/>
      <c r="V49" s="12"/>
      <c r="W49" s="12"/>
      <c r="X49" s="14" t="b">
        <f t="shared" si="16"/>
        <v>0</v>
      </c>
      <c r="Y49" s="14" t="b">
        <f>IF(Z49&lt;=20%,'[42]Tabla probabilidad'!$B$5,IF(Z49&lt;=40%,'[42]Tabla probabilidad'!$B$6,IF(Z49&lt;=60%,'[42]Tabla probabilidad'!$B$7,IF(Z49&lt;=80%,'[42]Tabla probabilidad'!$B$8,IF(Z49&lt;=100%,'[42]Tabla probabilidad'!$B$9)))))</f>
        <v>0</v>
      </c>
      <c r="Z49" s="14" t="b">
        <f>IF(R49="Preventivo",(J45-(J45*T49)),IF(R49="Detectivo",(J45-(J45*T49)),IF(R49="Correctivo",(J45))))</f>
        <v>0</v>
      </c>
      <c r="AA49" s="193"/>
      <c r="AB49" s="193"/>
      <c r="AC49" s="14" t="b">
        <f t="shared" si="1"/>
        <v>0</v>
      </c>
      <c r="AD49" s="14" t="b">
        <f t="shared" si="17"/>
        <v>0</v>
      </c>
      <c r="AE49" s="193"/>
      <c r="AF49" s="193"/>
      <c r="AG49" s="202"/>
      <c r="AH49" s="201"/>
      <c r="AI49" s="213"/>
      <c r="AJ49" s="213"/>
      <c r="AK49" s="213"/>
      <c r="AL49" s="213"/>
      <c r="AM49" s="213"/>
      <c r="AN49" s="200"/>
    </row>
    <row r="50" spans="1:40">
      <c r="A50" s="186"/>
      <c r="B50" s="200"/>
      <c r="C50" s="186"/>
      <c r="D50" s="190"/>
      <c r="E50" s="186"/>
      <c r="F50" s="186"/>
      <c r="G50" s="186"/>
      <c r="H50" s="186"/>
      <c r="I50" s="194" t="str">
        <f>IF(H50&lt;=2,'[42]Tabla probabilidad'!$B$5,IF(H50&lt;=24,'[42]Tabla probabilidad'!$B$6,IF(H50&lt;=500,'[42]Tabla probabilidad'!$B$7,IF(H50&lt;=5000,'[42]Tabla probabilidad'!$B$8,IF(H50&gt;5000,'[42]Tabla probabilidad'!$B$9)))))</f>
        <v>Muy Baja</v>
      </c>
      <c r="J50" s="195">
        <f>IF(H50&lt;=2,'[42]Tabla probabilidad'!$D$5,IF(H50&lt;=24,'[42]Tabla probabilidad'!$D$6,IF(H50&lt;=500,'[42]Tabla probabilidad'!$D$7,IF(H50&lt;=5000,'[42]Tabla probabilidad'!$D$8,IF(H50&gt;5000,'[42]Tabla probabilidad'!$D$9)))))</f>
        <v>0.2</v>
      </c>
      <c r="K50" s="186"/>
      <c r="L50" s="18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18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186" t="e">
        <f>VLOOKUP((I50&amp;L50),[42]Hoja1!$B$4:$C$28,2,0)</f>
        <v>#N/A</v>
      </c>
      <c r="O50" s="12">
        <v>1</v>
      </c>
      <c r="P50" s="25"/>
      <c r="Q50" s="12" t="b">
        <f t="shared" si="13"/>
        <v>0</v>
      </c>
      <c r="R50" s="12"/>
      <c r="S50" s="12"/>
      <c r="T50" s="14" t="e">
        <f>VLOOKUP(R50&amp;S50,[42]Hoja1!$Q$4:$R$9,2,0)</f>
        <v>#N/A</v>
      </c>
      <c r="U50" s="12"/>
      <c r="V50" s="12"/>
      <c r="W50" s="12"/>
      <c r="X50" s="14" t="b">
        <f>IF(Q50="Probabilidad",($J$50*T50),IF(Q50="Impacto"," "))</f>
        <v>0</v>
      </c>
      <c r="Y50" s="14" t="b">
        <f>IF(Z50&lt;=20%,'[42]Tabla probabilidad'!$B$5,IF(Z50&lt;=40%,'[42]Tabla probabilidad'!$B$6,IF(Z50&lt;=60%,'[42]Tabla probabilidad'!$B$7,IF(Z50&lt;=80%,'[42]Tabla probabilidad'!$B$8,IF(Z50&lt;=100%,'[42]Tabla probabilidad'!$B$9)))))</f>
        <v>0</v>
      </c>
      <c r="Z50" s="14" t="b">
        <f>IF(R50="Preventivo",(J50-(J50*T50)),IF(R50="Detectivo",(J50-(J50*T50)),IF(R50="Correctivo",(J50))))</f>
        <v>0</v>
      </c>
      <c r="AA50" s="191" t="e">
        <f>IF(AB50&lt;=20%,'[42]Tabla probabilidad'!$B$5,IF(AB50&lt;=40%,'[42]Tabla probabilidad'!$B$6,IF(AB50&lt;=60%,'[42]Tabla probabilidad'!$B$7,IF(AB50&lt;=80%,'[42]Tabla probabilidad'!$B$8,IF(AB50&lt;=100%,'[42]Tabla probabilidad'!$B$9)))))</f>
        <v>#DIV/0!</v>
      </c>
      <c r="AB50" s="191" t="e">
        <f>AVERAGE(Z50:Z54)</f>
        <v>#DIV/0!</v>
      </c>
      <c r="AC50" s="14" t="b">
        <f t="shared" si="1"/>
        <v>0</v>
      </c>
      <c r="AD50" s="14" t="b">
        <f>IF(Q50="Probabilidad",(($M$50-0)),IF(Q50="Impacto",($M$50-($M$50*T50))))</f>
        <v>0</v>
      </c>
      <c r="AE50" s="191" t="e">
        <f>IF(AF50&lt;=20%,"Leve",IF(AF50&lt;=40%,"Menor",IF(AF50&lt;=60%,"Moderado",IF(AF50&lt;=80%,"Mayor",IF(AF50&lt;=100%,"Catastrófico")))))</f>
        <v>#DIV/0!</v>
      </c>
      <c r="AF50" s="191" t="e">
        <f>AVERAGE(AD50:AD54)</f>
        <v>#DIV/0!</v>
      </c>
      <c r="AG50" s="200" t="e">
        <f>VLOOKUP(AA50&amp;AE50,[42]Hoja1!$B$4:$C$28,2,0)</f>
        <v>#DIV/0!</v>
      </c>
      <c r="AH50" s="200"/>
      <c r="AI50" s="211"/>
      <c r="AJ50" s="211"/>
      <c r="AK50" s="211"/>
      <c r="AL50" s="211"/>
      <c r="AM50" s="211"/>
      <c r="AN50" s="186"/>
    </row>
    <row r="51" spans="1:40">
      <c r="A51" s="186"/>
      <c r="B51" s="201"/>
      <c r="C51" s="186"/>
      <c r="D51" s="190"/>
      <c r="E51" s="186"/>
      <c r="F51" s="186"/>
      <c r="G51" s="186"/>
      <c r="H51" s="186"/>
      <c r="I51" s="194"/>
      <c r="J51" s="195"/>
      <c r="K51" s="186"/>
      <c r="L51" s="196"/>
      <c r="M51" s="196"/>
      <c r="N51" s="186"/>
      <c r="O51" s="12">
        <v>2</v>
      </c>
      <c r="P51" s="25"/>
      <c r="Q51" s="12" t="b">
        <f t="shared" si="13"/>
        <v>0</v>
      </c>
      <c r="R51" s="12"/>
      <c r="S51" s="12"/>
      <c r="T51" s="14" t="e">
        <f>VLOOKUP(R51&amp;S51,[42]Hoja1!$Q$4:$R$9,2,0)</f>
        <v>#N/A</v>
      </c>
      <c r="U51" s="12"/>
      <c r="V51" s="12"/>
      <c r="W51" s="12"/>
      <c r="X51" s="14" t="b">
        <f>IF(Q51="Probabilidad",($J$50*T51),IF(Q51="Impacto"," "))</f>
        <v>0</v>
      </c>
      <c r="Y51" s="14" t="b">
        <f>IF(Z51&lt;=20%,'[42]Tabla probabilidad'!$B$5,IF(Z51&lt;=40%,'[42]Tabla probabilidad'!$B$6,IF(Z51&lt;=60%,'[42]Tabla probabilidad'!$B$7,IF(Z51&lt;=80%,'[42]Tabla probabilidad'!$B$8,IF(Z51&lt;=100%,'[42]Tabla probabilidad'!$B$9)))))</f>
        <v>0</v>
      </c>
      <c r="Z51" s="14" t="b">
        <f>IF(R51="Preventivo",(J50-(J50*T51)),IF(R51="Detectivo",(J50-(J50*T51)),IF(R51="Correctivo",(J50))))</f>
        <v>0</v>
      </c>
      <c r="AA51" s="192"/>
      <c r="AB51" s="192"/>
      <c r="AC51" s="14" t="b">
        <f t="shared" si="1"/>
        <v>0</v>
      </c>
      <c r="AD51" s="14" t="b">
        <f t="shared" ref="AD51:AD54" si="18">IF(Q51="Probabilidad",(($M$50-0)),IF(Q51="Impacto",($M$50-($M$50*T51))))</f>
        <v>0</v>
      </c>
      <c r="AE51" s="192"/>
      <c r="AF51" s="192"/>
      <c r="AG51" s="201"/>
      <c r="AH51" s="201"/>
      <c r="AI51" s="212"/>
      <c r="AJ51" s="212"/>
      <c r="AK51" s="212"/>
      <c r="AL51" s="212"/>
      <c r="AM51" s="212"/>
      <c r="AN51" s="186"/>
    </row>
    <row r="52" spans="1:40">
      <c r="A52" s="186"/>
      <c r="B52" s="201"/>
      <c r="C52" s="186"/>
      <c r="D52" s="190"/>
      <c r="E52" s="186"/>
      <c r="F52" s="186"/>
      <c r="G52" s="186"/>
      <c r="H52" s="186"/>
      <c r="I52" s="194"/>
      <c r="J52" s="195"/>
      <c r="K52" s="186"/>
      <c r="L52" s="196"/>
      <c r="M52" s="196"/>
      <c r="N52" s="186"/>
      <c r="O52" s="12">
        <v>3</v>
      </c>
      <c r="P52" s="25"/>
      <c r="Q52" s="12" t="b">
        <f t="shared" si="13"/>
        <v>0</v>
      </c>
      <c r="R52" s="12"/>
      <c r="S52" s="12"/>
      <c r="T52" s="14" t="e">
        <f>VLOOKUP(R52&amp;S52,[42]Hoja1!$Q$4:$R$9,2,0)</f>
        <v>#N/A</v>
      </c>
      <c r="U52" s="12"/>
      <c r="V52" s="12"/>
      <c r="W52" s="12"/>
      <c r="X52" s="14" t="b">
        <f>IF(Q52="Probabilidad",($J$50*T52),IF(Q52="Impacto"," "))</f>
        <v>0</v>
      </c>
      <c r="Y52" s="14" t="b">
        <f>IF(Z52&lt;=20%,'[42]Tabla probabilidad'!$B$5,IF(Z52&lt;=40%,'[42]Tabla probabilidad'!$B$6,IF(Z52&lt;=60%,'[42]Tabla probabilidad'!$B$7,IF(Z52&lt;=80%,'[42]Tabla probabilidad'!$B$8,IF(Z52&lt;=100%,'[42]Tabla probabilidad'!$B$9)))))</f>
        <v>0</v>
      </c>
      <c r="Z52" s="14" t="b">
        <f>IF(R52="Preventivo",(J50-(J50*T52)),IF(R52="Detectivo",(J50-(J50*T52)),IF(R52="Correctivo",(J50))))</f>
        <v>0</v>
      </c>
      <c r="AA52" s="192"/>
      <c r="AB52" s="192"/>
      <c r="AC52" s="14" t="b">
        <f t="shared" si="1"/>
        <v>0</v>
      </c>
      <c r="AD52" s="14" t="b">
        <f t="shared" si="18"/>
        <v>0</v>
      </c>
      <c r="AE52" s="192"/>
      <c r="AF52" s="192"/>
      <c r="AG52" s="201"/>
      <c r="AH52" s="201"/>
      <c r="AI52" s="212"/>
      <c r="AJ52" s="212"/>
      <c r="AK52" s="212"/>
      <c r="AL52" s="212"/>
      <c r="AM52" s="212"/>
      <c r="AN52" s="186"/>
    </row>
    <row r="53" spans="1:40">
      <c r="A53" s="186"/>
      <c r="B53" s="201"/>
      <c r="C53" s="186"/>
      <c r="D53" s="190"/>
      <c r="E53" s="186"/>
      <c r="F53" s="186"/>
      <c r="G53" s="186"/>
      <c r="H53" s="186"/>
      <c r="I53" s="194"/>
      <c r="J53" s="195"/>
      <c r="K53" s="186"/>
      <c r="L53" s="196"/>
      <c r="M53" s="196"/>
      <c r="N53" s="186"/>
      <c r="O53" s="12">
        <v>4</v>
      </c>
      <c r="P53" s="26"/>
      <c r="Q53" s="12" t="b">
        <f t="shared" si="13"/>
        <v>0</v>
      </c>
      <c r="R53" s="12"/>
      <c r="S53" s="12"/>
      <c r="T53" s="14" t="e">
        <f>VLOOKUP(R53&amp;S53,[42]Hoja1!$Q$4:$R$9,2,0)</f>
        <v>#N/A</v>
      </c>
      <c r="U53" s="12"/>
      <c r="V53" s="12"/>
      <c r="W53" s="12"/>
      <c r="X53" s="14" t="b">
        <f>IF(Q53="Probabilidad",($J$50*T53),IF(Q53="Impacto"," "))</f>
        <v>0</v>
      </c>
      <c r="Y53" s="14" t="b">
        <f>IF(Z53&lt;=20%,'[42]Tabla probabilidad'!$B$5,IF(Z53&lt;=40%,'[42]Tabla probabilidad'!$B$6,IF(Z53&lt;=60%,'[42]Tabla probabilidad'!$B$7,IF(Z53&lt;=80%,'[42]Tabla probabilidad'!$B$8,IF(Z53&lt;=100%,'[42]Tabla probabilidad'!$B$9)))))</f>
        <v>0</v>
      </c>
      <c r="Z53" s="14" t="b">
        <f>IF(R53="Preventivo",(J50-(J50*T53)),IF(R53="Detectivo",(J50-(J50*T53)),IF(R53="Correctivo",(J50))))</f>
        <v>0</v>
      </c>
      <c r="AA53" s="192"/>
      <c r="AB53" s="192"/>
      <c r="AC53" s="14" t="b">
        <f t="shared" si="1"/>
        <v>0</v>
      </c>
      <c r="AD53" s="14" t="b">
        <f t="shared" si="18"/>
        <v>0</v>
      </c>
      <c r="AE53" s="192"/>
      <c r="AF53" s="192"/>
      <c r="AG53" s="201"/>
      <c r="AH53" s="201"/>
      <c r="AI53" s="212"/>
      <c r="AJ53" s="212"/>
      <c r="AK53" s="212"/>
      <c r="AL53" s="212"/>
      <c r="AM53" s="212"/>
      <c r="AN53" s="186"/>
    </row>
    <row r="54" spans="1:40">
      <c r="A54" s="186"/>
      <c r="B54" s="202"/>
      <c r="C54" s="186"/>
      <c r="D54" s="190"/>
      <c r="E54" s="186"/>
      <c r="F54" s="186"/>
      <c r="G54" s="186"/>
      <c r="H54" s="186"/>
      <c r="I54" s="194"/>
      <c r="J54" s="195"/>
      <c r="K54" s="186"/>
      <c r="L54" s="196"/>
      <c r="M54" s="196"/>
      <c r="N54" s="186"/>
      <c r="O54" s="12">
        <v>5</v>
      </c>
      <c r="P54" s="27"/>
      <c r="Q54" s="12" t="b">
        <f t="shared" si="13"/>
        <v>0</v>
      </c>
      <c r="R54" s="12"/>
      <c r="S54" s="12"/>
      <c r="T54" s="14" t="e">
        <f>VLOOKUP(R54&amp;S54,[42]Hoja1!$Q$4:$R$9,2,0)</f>
        <v>#N/A</v>
      </c>
      <c r="U54" s="12"/>
      <c r="V54" s="12"/>
      <c r="W54" s="12"/>
      <c r="X54" s="14" t="b">
        <f t="shared" ref="X54" si="19">IF(Q54="Probabilidad",($J$35*T54),IF(Q54="Impacto"," "))</f>
        <v>0</v>
      </c>
      <c r="Y54" s="14" t="b">
        <f>IF(Z54&lt;=20%,'[42]Tabla probabilidad'!$B$5,IF(Z54&lt;=40%,'[42]Tabla probabilidad'!$B$6,IF(Z54&lt;=60%,'[42]Tabla probabilidad'!$B$7,IF(Z54&lt;=80%,'[42]Tabla probabilidad'!$B$8,IF(Z54&lt;=100%,'[42]Tabla probabilidad'!$B$9)))))</f>
        <v>0</v>
      </c>
      <c r="Z54" s="14" t="b">
        <f>IF(R54="Preventivo",(J50-(J50*T54)),IF(R54="Detectivo",(J50-(J50*T54)),IF(R54="Correctivo",(J50))))</f>
        <v>0</v>
      </c>
      <c r="AA54" s="193"/>
      <c r="AB54" s="193"/>
      <c r="AC54" s="14" t="b">
        <f t="shared" si="1"/>
        <v>0</v>
      </c>
      <c r="AD54" s="14" t="b">
        <f t="shared" si="18"/>
        <v>0</v>
      </c>
      <c r="AE54" s="193"/>
      <c r="AF54" s="193"/>
      <c r="AG54" s="202"/>
      <c r="AH54" s="201"/>
      <c r="AI54" s="213"/>
      <c r="AJ54" s="213"/>
      <c r="AK54" s="213"/>
      <c r="AL54" s="213"/>
      <c r="AM54" s="213"/>
      <c r="AN54" s="200"/>
    </row>
    <row r="55" spans="1:40">
      <c r="A55" s="186"/>
      <c r="B55" s="200"/>
      <c r="C55" s="186"/>
      <c r="D55" s="190"/>
      <c r="E55" s="186"/>
      <c r="F55" s="186"/>
      <c r="G55" s="186"/>
      <c r="H55" s="186"/>
      <c r="I55" s="194" t="str">
        <f>IF(H55&lt;=2,'[42]Tabla probabilidad'!$B$5,IF(H55&lt;=24,'[42]Tabla probabilidad'!$B$6,IF(H55&lt;=500,'[42]Tabla probabilidad'!$B$7,IF(H55&lt;=5000,'[42]Tabla probabilidad'!$B$8,IF(H55&gt;5000,'[42]Tabla probabilidad'!$B$9)))))</f>
        <v>Muy Baja</v>
      </c>
      <c r="J55" s="195">
        <f>IF(H55&lt;=2,'[42]Tabla probabilidad'!$D$5,IF(H55&lt;=24,'[42]Tabla probabilidad'!$D$6,IF(H55&lt;=500,'[42]Tabla probabilidad'!$D$7,IF(H55&lt;=5000,'[42]Tabla probabilidad'!$D$8,IF(H55&gt;5000,'[42]Tabla probabilidad'!$D$9)))))</f>
        <v>0.2</v>
      </c>
      <c r="K55" s="186"/>
      <c r="L55" s="18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18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186" t="e">
        <f>VLOOKUP((I55&amp;L55),[42]Hoja1!$B$4:$C$28,2,0)</f>
        <v>#N/A</v>
      </c>
      <c r="O55" s="12">
        <v>1</v>
      </c>
      <c r="P55" s="25"/>
      <c r="Q55" s="12" t="b">
        <f t="shared" si="13"/>
        <v>0</v>
      </c>
      <c r="R55" s="12"/>
      <c r="S55" s="12"/>
      <c r="T55" s="14" t="e">
        <f>VLOOKUP(R55&amp;S55,[42]Hoja1!$Q$4:$R$9,2,0)</f>
        <v>#N/A</v>
      </c>
      <c r="U55" s="12"/>
      <c r="V55" s="12"/>
      <c r="W55" s="12"/>
      <c r="X55" s="14" t="b">
        <f>IF(Q55="Probabilidad",($J$55*T55),IF(Q55="Impacto"," "))</f>
        <v>0</v>
      </c>
      <c r="Y55" s="14" t="b">
        <f>IF(Z55&lt;=20%,'[42]Tabla probabilidad'!$B$5,IF(Z55&lt;=40%,'[42]Tabla probabilidad'!$B$6,IF(Z55&lt;=60%,'[42]Tabla probabilidad'!$B$7,IF(Z55&lt;=80%,'[42]Tabla probabilidad'!$B$8,IF(Z55&lt;=100%,'[42]Tabla probabilidad'!$B$9)))))</f>
        <v>0</v>
      </c>
      <c r="Z55" s="14" t="b">
        <f>IF(R55="Preventivo",(J55-(J55*T55)),IF(R55="Detectivo",(J55-(J55*T55)),IF(R55="Correctivo",(J55))))</f>
        <v>0</v>
      </c>
      <c r="AA55" s="191" t="e">
        <f>IF(AB55&lt;=20%,'[42]Tabla probabilidad'!$B$5,IF(AB55&lt;=40%,'[42]Tabla probabilidad'!$B$6,IF(AB55&lt;=60%,'[42]Tabla probabilidad'!$B$7,IF(AB55&lt;=80%,'[42]Tabla probabilidad'!$B$8,IF(AB55&lt;=100%,'[42]Tabla probabilidad'!$B$9)))))</f>
        <v>#DIV/0!</v>
      </c>
      <c r="AB55" s="191" t="e">
        <f>AVERAGE(Z55:Z59)</f>
        <v>#DIV/0!</v>
      </c>
      <c r="AC55" s="14" t="b">
        <f t="shared" si="1"/>
        <v>0</v>
      </c>
      <c r="AD55" s="14" t="b">
        <f>IF(Q55="Probabilidad",(($M$55-0)),IF(Q55="Impacto",($M$55-($M$55*T55))))</f>
        <v>0</v>
      </c>
      <c r="AE55" s="191" t="e">
        <f>IF(AF55&lt;=20%,"Leve",IF(AF55&lt;=40%,"Menor",IF(AF55&lt;=60%,"Moderado",IF(AF55&lt;=80%,"Mayor",IF(AF55&lt;=100%,"Catastrófico")))))</f>
        <v>#DIV/0!</v>
      </c>
      <c r="AF55" s="191" t="e">
        <f>AVERAGE(AD55:AD59)</f>
        <v>#DIV/0!</v>
      </c>
      <c r="AG55" s="200" t="e">
        <f>VLOOKUP(AA55&amp;AE55,[42]Hoja1!$B$4:$C$28,2,0)</f>
        <v>#DIV/0!</v>
      </c>
      <c r="AH55" s="186"/>
      <c r="AI55" s="211"/>
      <c r="AJ55" s="211"/>
      <c r="AK55" s="211"/>
      <c r="AL55" s="211"/>
      <c r="AM55" s="211"/>
      <c r="AN55" s="211"/>
    </row>
    <row r="56" spans="1:40">
      <c r="A56" s="186"/>
      <c r="B56" s="201"/>
      <c r="C56" s="186"/>
      <c r="D56" s="190"/>
      <c r="E56" s="186"/>
      <c r="F56" s="186"/>
      <c r="G56" s="186"/>
      <c r="H56" s="186"/>
      <c r="I56" s="194"/>
      <c r="J56" s="195"/>
      <c r="K56" s="186"/>
      <c r="L56" s="196"/>
      <c r="M56" s="196"/>
      <c r="N56" s="186"/>
      <c r="O56" s="12">
        <v>2</v>
      </c>
      <c r="P56" s="25"/>
      <c r="Q56" s="12" t="b">
        <f t="shared" si="13"/>
        <v>0</v>
      </c>
      <c r="R56" s="12"/>
      <c r="S56" s="12"/>
      <c r="T56" s="14" t="e">
        <f>VLOOKUP(R56&amp;S56,[42]Hoja1!$Q$4:$R$9,2,0)</f>
        <v>#N/A</v>
      </c>
      <c r="U56" s="12"/>
      <c r="V56" s="12"/>
      <c r="W56" s="12"/>
      <c r="X56" s="14" t="b">
        <f t="shared" ref="X56:X59" si="20">IF(Q56="Probabilidad",($J$55*T56),IF(Q56="Impacto"," "))</f>
        <v>0</v>
      </c>
      <c r="Y56" s="14" t="b">
        <f>IF(Z56&lt;=20%,'[42]Tabla probabilidad'!$B$5,IF(Z56&lt;=40%,'[42]Tabla probabilidad'!$B$6,IF(Z56&lt;=60%,'[42]Tabla probabilidad'!$B$7,IF(Z56&lt;=80%,'[42]Tabla probabilidad'!$B$8,IF(Z56&lt;=100%,'[42]Tabla probabilidad'!$B$9)))))</f>
        <v>0</v>
      </c>
      <c r="Z56" s="14" t="b">
        <f>IF(R56="Preventivo",(J55-(J55*T56)),IF(R56="Detectivo",(J55-(J55*T56)),IF(R56="Correctivo",(J55))))</f>
        <v>0</v>
      </c>
      <c r="AA56" s="192"/>
      <c r="AB56" s="192"/>
      <c r="AC56" s="14" t="b">
        <f t="shared" si="1"/>
        <v>0</v>
      </c>
      <c r="AD56" s="14" t="b">
        <f t="shared" ref="AD56:AD59" si="21">IF(Q56="Probabilidad",(($M$55-0)),IF(Q56="Impacto",($M$55-($M$55*T56))))</f>
        <v>0</v>
      </c>
      <c r="AE56" s="192"/>
      <c r="AF56" s="192"/>
      <c r="AG56" s="201"/>
      <c r="AH56" s="186"/>
      <c r="AI56" s="212"/>
      <c r="AJ56" s="212"/>
      <c r="AK56" s="212"/>
      <c r="AL56" s="212"/>
      <c r="AM56" s="212"/>
      <c r="AN56" s="212"/>
    </row>
    <row r="57" spans="1:40">
      <c r="A57" s="186"/>
      <c r="B57" s="201"/>
      <c r="C57" s="186"/>
      <c r="D57" s="190"/>
      <c r="E57" s="186"/>
      <c r="F57" s="186"/>
      <c r="G57" s="186"/>
      <c r="H57" s="186"/>
      <c r="I57" s="194"/>
      <c r="J57" s="195"/>
      <c r="K57" s="186"/>
      <c r="L57" s="196"/>
      <c r="M57" s="196"/>
      <c r="N57" s="186"/>
      <c r="O57" s="12">
        <v>3</v>
      </c>
      <c r="P57" s="25"/>
      <c r="Q57" s="12" t="b">
        <f t="shared" si="13"/>
        <v>0</v>
      </c>
      <c r="R57" s="12"/>
      <c r="S57" s="12"/>
      <c r="T57" s="14" t="e">
        <f>VLOOKUP(R57&amp;S57,[42]Hoja1!$Q$4:$R$9,2,0)</f>
        <v>#N/A</v>
      </c>
      <c r="U57" s="12"/>
      <c r="V57" s="12"/>
      <c r="W57" s="12"/>
      <c r="X57" s="14" t="b">
        <f t="shared" si="20"/>
        <v>0</v>
      </c>
      <c r="Y57" s="14" t="b">
        <f>IF(Z57&lt;=20%,'[42]Tabla probabilidad'!$B$5,IF(Z57&lt;=40%,'[42]Tabla probabilidad'!$B$6,IF(Z57&lt;=60%,'[42]Tabla probabilidad'!$B$7,IF(Z57&lt;=80%,'[42]Tabla probabilidad'!$B$8,IF(Z57&lt;=100%,'[42]Tabla probabilidad'!$B$9)))))</f>
        <v>0</v>
      </c>
      <c r="Z57" s="14" t="b">
        <f>IF(R57="Preventivo",(J55-(J55*T57)),IF(R57="Detectivo",(J55-(J55*T57)),IF(R57="Correctivo",(J55))))</f>
        <v>0</v>
      </c>
      <c r="AA57" s="192"/>
      <c r="AB57" s="192"/>
      <c r="AC57" s="14" t="b">
        <f t="shared" si="1"/>
        <v>0</v>
      </c>
      <c r="AD57" s="14" t="b">
        <f t="shared" si="21"/>
        <v>0</v>
      </c>
      <c r="AE57" s="192"/>
      <c r="AF57" s="192"/>
      <c r="AG57" s="201"/>
      <c r="AH57" s="186"/>
      <c r="AI57" s="212"/>
      <c r="AJ57" s="212"/>
      <c r="AK57" s="212"/>
      <c r="AL57" s="212"/>
      <c r="AM57" s="212"/>
      <c r="AN57" s="212"/>
    </row>
    <row r="58" spans="1:40">
      <c r="A58" s="186"/>
      <c r="B58" s="201"/>
      <c r="C58" s="186"/>
      <c r="D58" s="190"/>
      <c r="E58" s="186"/>
      <c r="F58" s="186"/>
      <c r="G58" s="186"/>
      <c r="H58" s="186"/>
      <c r="I58" s="194"/>
      <c r="J58" s="195"/>
      <c r="K58" s="186"/>
      <c r="L58" s="196"/>
      <c r="M58" s="196"/>
      <c r="N58" s="186"/>
      <c r="O58" s="12">
        <v>4</v>
      </c>
      <c r="P58" s="26"/>
      <c r="Q58" s="12" t="b">
        <f t="shared" si="13"/>
        <v>0</v>
      </c>
      <c r="R58" s="12"/>
      <c r="S58" s="12"/>
      <c r="T58" s="14" t="e">
        <f>VLOOKUP(R58&amp;S58,[42]Hoja1!$Q$4:$R$9,2,0)</f>
        <v>#N/A</v>
      </c>
      <c r="U58" s="12"/>
      <c r="V58" s="12"/>
      <c r="W58" s="12"/>
      <c r="X58" s="14" t="b">
        <f t="shared" si="20"/>
        <v>0</v>
      </c>
      <c r="Y58" s="14" t="b">
        <f>IF(Z58&lt;=20%,'[42]Tabla probabilidad'!$B$5,IF(Z58&lt;=40%,'[42]Tabla probabilidad'!$B$6,IF(Z58&lt;=60%,'[42]Tabla probabilidad'!$B$7,IF(Z58&lt;=80%,'[42]Tabla probabilidad'!$B$8,IF(Z58&lt;=100%,'[42]Tabla probabilidad'!$B$9)))))</f>
        <v>0</v>
      </c>
      <c r="Z58" s="14" t="b">
        <f>IF(R58="Preventivo",(J55-(J55*T58)),IF(R58="Detectivo",(J55-(J55*T58)),IF(R58="Correctivo",(J55))))</f>
        <v>0</v>
      </c>
      <c r="AA58" s="192"/>
      <c r="AB58" s="192"/>
      <c r="AC58" s="14" t="b">
        <f t="shared" si="1"/>
        <v>0</v>
      </c>
      <c r="AD58" s="14" t="b">
        <f t="shared" si="21"/>
        <v>0</v>
      </c>
      <c r="AE58" s="192"/>
      <c r="AF58" s="192"/>
      <c r="AG58" s="201"/>
      <c r="AH58" s="186"/>
      <c r="AI58" s="212"/>
      <c r="AJ58" s="212"/>
      <c r="AK58" s="212"/>
      <c r="AL58" s="212"/>
      <c r="AM58" s="212"/>
      <c r="AN58" s="212"/>
    </row>
    <row r="59" spans="1:40" ht="20.25" customHeight="1">
      <c r="A59" s="186"/>
      <c r="B59" s="202"/>
      <c r="C59" s="186"/>
      <c r="D59" s="190"/>
      <c r="E59" s="186"/>
      <c r="F59" s="186"/>
      <c r="G59" s="186"/>
      <c r="H59" s="186"/>
      <c r="I59" s="194"/>
      <c r="J59" s="195"/>
      <c r="K59" s="186"/>
      <c r="L59" s="196"/>
      <c r="M59" s="196"/>
      <c r="N59" s="186"/>
      <c r="O59" s="12">
        <v>5</v>
      </c>
      <c r="P59" s="27"/>
      <c r="Q59" s="12" t="b">
        <f t="shared" si="13"/>
        <v>0</v>
      </c>
      <c r="R59" s="12"/>
      <c r="S59" s="12"/>
      <c r="T59" s="14" t="e">
        <f>VLOOKUP(R59&amp;S59,[42]Hoja1!$Q$4:$R$9,2,0)</f>
        <v>#N/A</v>
      </c>
      <c r="U59" s="12"/>
      <c r="V59" s="12"/>
      <c r="W59" s="12"/>
      <c r="X59" s="14" t="b">
        <f t="shared" si="20"/>
        <v>0</v>
      </c>
      <c r="Y59" s="14" t="b">
        <f>IF(Z59&lt;=20%,'[42]Tabla probabilidad'!$B$5,IF(Z59&lt;=40%,'[42]Tabla probabilidad'!$B$6,IF(Z59&lt;=60%,'[42]Tabla probabilidad'!$B$7,IF(Z59&lt;=80%,'[42]Tabla probabilidad'!$B$8,IF(Z59&lt;=100%,'[42]Tabla probabilidad'!$B$9)))))</f>
        <v>0</v>
      </c>
      <c r="Z59" s="14" t="b">
        <f>IF(R59="Preventivo",(J55-(J55*T59)),IF(R59="Detectivo",(J55-(J55*T59)),IF(R59="Correctivo",(J55))))</f>
        <v>0</v>
      </c>
      <c r="AA59" s="193"/>
      <c r="AB59" s="193"/>
      <c r="AC59" s="14" t="b">
        <f t="shared" si="1"/>
        <v>0</v>
      </c>
      <c r="AD59" s="14" t="b">
        <f t="shared" si="21"/>
        <v>0</v>
      </c>
      <c r="AE59" s="193"/>
      <c r="AF59" s="193"/>
      <c r="AG59" s="202"/>
      <c r="AH59" s="186"/>
      <c r="AI59" s="213"/>
      <c r="AJ59" s="213"/>
      <c r="AK59" s="213"/>
      <c r="AL59" s="213"/>
      <c r="AM59" s="213"/>
      <c r="AN59" s="213"/>
    </row>
  </sheetData>
  <mergeCells count="306">
    <mergeCell ref="A55:A59"/>
    <mergeCell ref="B55:B59"/>
    <mergeCell ref="C55:C59"/>
    <mergeCell ref="D55:D59"/>
    <mergeCell ref="E55:E59"/>
    <mergeCell ref="F55:F59"/>
    <mergeCell ref="G55:G59"/>
    <mergeCell ref="H55:H59"/>
    <mergeCell ref="AG50:AG54"/>
    <mergeCell ref="M50:M54"/>
    <mergeCell ref="N50:N54"/>
    <mergeCell ref="AA55:AA59"/>
    <mergeCell ref="AB55:AB59"/>
    <mergeCell ref="AE55:AE59"/>
    <mergeCell ref="AF55:AF59"/>
    <mergeCell ref="AG55:AG59"/>
    <mergeCell ref="L50:L54"/>
    <mergeCell ref="I55:I59"/>
    <mergeCell ref="J55:J59"/>
    <mergeCell ref="K55:K59"/>
    <mergeCell ref="L55:L59"/>
    <mergeCell ref="M55:M59"/>
    <mergeCell ref="N55:N59"/>
    <mergeCell ref="A50:A54"/>
    <mergeCell ref="AM50:AM54"/>
    <mergeCell ref="AN50:AN54"/>
    <mergeCell ref="AH50:AH54"/>
    <mergeCell ref="AI50:AI54"/>
    <mergeCell ref="AJ50:AJ54"/>
    <mergeCell ref="AK50:AK54"/>
    <mergeCell ref="AL50:AL54"/>
    <mergeCell ref="AI55:AI59"/>
    <mergeCell ref="AJ55:AJ59"/>
    <mergeCell ref="AK55:AK59"/>
    <mergeCell ref="AL55:AL59"/>
    <mergeCell ref="AM55:AM59"/>
    <mergeCell ref="AN55:AN59"/>
    <mergeCell ref="AH55:AH59"/>
    <mergeCell ref="B50:B54"/>
    <mergeCell ref="C50:C54"/>
    <mergeCell ref="D50:D54"/>
    <mergeCell ref="E50:E54"/>
    <mergeCell ref="F50:F54"/>
    <mergeCell ref="AI45:AI49"/>
    <mergeCell ref="AJ45:AJ49"/>
    <mergeCell ref="AK45:AK49"/>
    <mergeCell ref="I45:I49"/>
    <mergeCell ref="J45:J49"/>
    <mergeCell ref="K45:K49"/>
    <mergeCell ref="L45:L49"/>
    <mergeCell ref="M45:M49"/>
    <mergeCell ref="N45:N49"/>
    <mergeCell ref="AA50:AA54"/>
    <mergeCell ref="AB50:AB54"/>
    <mergeCell ref="AE50:AE54"/>
    <mergeCell ref="AF50:AF54"/>
    <mergeCell ref="G50:G54"/>
    <mergeCell ref="H50:H54"/>
    <mergeCell ref="I50:I54"/>
    <mergeCell ref="J50:J54"/>
    <mergeCell ref="K50:K54"/>
    <mergeCell ref="AL45:AL49"/>
    <mergeCell ref="AM45:AM49"/>
    <mergeCell ref="AN45:AN49"/>
    <mergeCell ref="AA45:AA49"/>
    <mergeCell ref="AB45:AB49"/>
    <mergeCell ref="AE45:AE49"/>
    <mergeCell ref="AF45:AF49"/>
    <mergeCell ref="AG45:AG49"/>
    <mergeCell ref="AH45:AH49"/>
    <mergeCell ref="AM40:AM44"/>
    <mergeCell ref="AN40:AN44"/>
    <mergeCell ref="A45:A49"/>
    <mergeCell ref="B45:B49"/>
    <mergeCell ref="C45:C49"/>
    <mergeCell ref="D45:D49"/>
    <mergeCell ref="E45:E49"/>
    <mergeCell ref="F45:F49"/>
    <mergeCell ref="G45:G49"/>
    <mergeCell ref="H45:H49"/>
    <mergeCell ref="AG40:AG44"/>
    <mergeCell ref="AH40:AH44"/>
    <mergeCell ref="AI40:AI44"/>
    <mergeCell ref="AJ40:AJ44"/>
    <mergeCell ref="AK40:AK44"/>
    <mergeCell ref="AL40:AL44"/>
    <mergeCell ref="M40:M44"/>
    <mergeCell ref="N40:N44"/>
    <mergeCell ref="AA40:AA44"/>
    <mergeCell ref="AB40:AB44"/>
    <mergeCell ref="AE40:AE44"/>
    <mergeCell ref="AF40:AF44"/>
    <mergeCell ref="G40:G44"/>
    <mergeCell ref="H40:H44"/>
    <mergeCell ref="I40:I44"/>
    <mergeCell ref="J40:J44"/>
    <mergeCell ref="K40:K44"/>
    <mergeCell ref="L40:L44"/>
    <mergeCell ref="A40:A44"/>
    <mergeCell ref="B40:B44"/>
    <mergeCell ref="C40:C44"/>
    <mergeCell ref="D40:D44"/>
    <mergeCell ref="E40:E44"/>
    <mergeCell ref="F40:F44"/>
    <mergeCell ref="A35:A39"/>
    <mergeCell ref="B35:B39"/>
    <mergeCell ref="C35:C39"/>
    <mergeCell ref="D35:D39"/>
    <mergeCell ref="E35:E39"/>
    <mergeCell ref="F35:F39"/>
    <mergeCell ref="G35:G39"/>
    <mergeCell ref="H35:H39"/>
    <mergeCell ref="AG30:AG34"/>
    <mergeCell ref="M30:M34"/>
    <mergeCell ref="N30:N34"/>
    <mergeCell ref="AA35:AA39"/>
    <mergeCell ref="AB35:AB39"/>
    <mergeCell ref="AE35:AE39"/>
    <mergeCell ref="AF35:AF39"/>
    <mergeCell ref="AG35:AG39"/>
    <mergeCell ref="L30:L34"/>
    <mergeCell ref="I35:I39"/>
    <mergeCell ref="J35:J39"/>
    <mergeCell ref="K35:K39"/>
    <mergeCell ref="L35:L39"/>
    <mergeCell ref="M35:M39"/>
    <mergeCell ref="N35:N39"/>
    <mergeCell ref="A30:A34"/>
    <mergeCell ref="AM30:AM34"/>
    <mergeCell ref="AN30:AN34"/>
    <mergeCell ref="AH30:AH34"/>
    <mergeCell ref="AI30:AI34"/>
    <mergeCell ref="AJ30:AJ34"/>
    <mergeCell ref="AK30:AK34"/>
    <mergeCell ref="AL30:AL34"/>
    <mergeCell ref="AI35:AI39"/>
    <mergeCell ref="AJ35:AJ39"/>
    <mergeCell ref="AK35:AK39"/>
    <mergeCell ref="AL35:AL39"/>
    <mergeCell ref="AM35:AM39"/>
    <mergeCell ref="AN35:AN39"/>
    <mergeCell ref="AH35:AH39"/>
    <mergeCell ref="B30:B34"/>
    <mergeCell ref="C30:C34"/>
    <mergeCell ref="D30:D34"/>
    <mergeCell ref="E30:E34"/>
    <mergeCell ref="F30:F34"/>
    <mergeCell ref="AI25:AI29"/>
    <mergeCell ref="AJ25:AJ29"/>
    <mergeCell ref="AK25:AK29"/>
    <mergeCell ref="I25:I29"/>
    <mergeCell ref="J25:J29"/>
    <mergeCell ref="K25:K29"/>
    <mergeCell ref="L25:L29"/>
    <mergeCell ref="M25:M29"/>
    <mergeCell ref="N25:N29"/>
    <mergeCell ref="AA30:AA34"/>
    <mergeCell ref="AB30:AB34"/>
    <mergeCell ref="AE30:AE34"/>
    <mergeCell ref="AF30:AF34"/>
    <mergeCell ref="G30:G34"/>
    <mergeCell ref="H30:H34"/>
    <mergeCell ref="I30:I34"/>
    <mergeCell ref="J30:J34"/>
    <mergeCell ref="K30:K34"/>
    <mergeCell ref="AL25:AL29"/>
    <mergeCell ref="AM25:AM29"/>
    <mergeCell ref="AN25:AN29"/>
    <mergeCell ref="AA25:AA29"/>
    <mergeCell ref="AB25:AB29"/>
    <mergeCell ref="AE25:AE29"/>
    <mergeCell ref="AF25:AF29"/>
    <mergeCell ref="AG25:AG29"/>
    <mergeCell ref="AH25:AH29"/>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A20:AA24"/>
    <mergeCell ref="AB20:AB24"/>
    <mergeCell ref="AE20:AE24"/>
    <mergeCell ref="AF20:AF24"/>
    <mergeCell ref="G20:G24"/>
    <mergeCell ref="H20:H24"/>
    <mergeCell ref="I20:I24"/>
    <mergeCell ref="J20:J24"/>
    <mergeCell ref="K20:K24"/>
    <mergeCell ref="L20:L24"/>
    <mergeCell ref="A20:A24"/>
    <mergeCell ref="B20:B24"/>
    <mergeCell ref="C20:C24"/>
    <mergeCell ref="D20:D24"/>
    <mergeCell ref="E20:E24"/>
    <mergeCell ref="F20:F24"/>
    <mergeCell ref="AI15:AI19"/>
    <mergeCell ref="AJ15:AJ19"/>
    <mergeCell ref="AK15:AK19"/>
    <mergeCell ref="AL15:AL19"/>
    <mergeCell ref="AM15:AM19"/>
    <mergeCell ref="AN15:AN19"/>
    <mergeCell ref="AA15:AA19"/>
    <mergeCell ref="AB15:AB19"/>
    <mergeCell ref="AE15:AE19"/>
    <mergeCell ref="AF15:AF19"/>
    <mergeCell ref="AG15:AG19"/>
    <mergeCell ref="AH15:AH19"/>
    <mergeCell ref="I15:I19"/>
    <mergeCell ref="J15:J19"/>
    <mergeCell ref="K15:K19"/>
    <mergeCell ref="L15:L19"/>
    <mergeCell ref="M15:M19"/>
    <mergeCell ref="N15:N19"/>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I10:I14"/>
    <mergeCell ref="J10:J14"/>
    <mergeCell ref="K10:K14"/>
    <mergeCell ref="L10:L14"/>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A8:A9"/>
    <mergeCell ref="B8:B9"/>
    <mergeCell ref="C8:C9"/>
    <mergeCell ref="D8:D9"/>
    <mergeCell ref="E8:E9"/>
    <mergeCell ref="F8:F9"/>
    <mergeCell ref="G8:G9"/>
    <mergeCell ref="AL8:AL9"/>
    <mergeCell ref="AM8:AM9"/>
    <mergeCell ref="J8:J9"/>
    <mergeCell ref="K8:K9"/>
    <mergeCell ref="L8:L9"/>
    <mergeCell ref="M8:M9"/>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s>
  <conditionalFormatting sqref="I10">
    <cfRule type="containsText" dxfId="1307" priority="414" operator="containsText" text="Muy Baja">
      <formula>NOT(ISERROR(SEARCH("Muy Baja",I10)))</formula>
    </cfRule>
    <cfRule type="containsText" dxfId="1306" priority="415" operator="containsText" text="Baja">
      <formula>NOT(ISERROR(SEARCH("Baja",I10)))</formula>
    </cfRule>
    <cfRule type="containsText" dxfId="1305" priority="417" operator="containsText" text="Muy Alta">
      <formula>NOT(ISERROR(SEARCH("Muy Alta",I10)))</formula>
    </cfRule>
    <cfRule type="containsText" dxfId="1304" priority="418" operator="containsText" text="Alta">
      <formula>NOT(ISERROR(SEARCH("Alta",I10)))</formula>
    </cfRule>
    <cfRule type="containsText" dxfId="1303" priority="419" operator="containsText" text="Media">
      <formula>NOT(ISERROR(SEARCH("Media",I10)))</formula>
    </cfRule>
    <cfRule type="containsText" dxfId="1302" priority="420" operator="containsText" text="Media">
      <formula>NOT(ISERROR(SEARCH("Media",I10)))</formula>
    </cfRule>
    <cfRule type="containsText" dxfId="1301" priority="421" operator="containsText" text="Media">
      <formula>NOT(ISERROR(SEARCH("Media",I10)))</formula>
    </cfRule>
    <cfRule type="containsText" dxfId="1300" priority="422" operator="containsText" text="Muy Baja">
      <formula>NOT(ISERROR(SEARCH("Muy Baja",I10)))</formula>
    </cfRule>
    <cfRule type="containsText" dxfId="1299" priority="423" operator="containsText" text="Baja">
      <formula>NOT(ISERROR(SEARCH("Baja",I10)))</formula>
    </cfRule>
    <cfRule type="containsText" dxfId="1298" priority="424" operator="containsText" text="Muy Baja">
      <formula>NOT(ISERROR(SEARCH("Muy Baja",I10)))</formula>
    </cfRule>
    <cfRule type="containsText" dxfId="1297" priority="425" operator="containsText" text="Muy Baja">
      <formula>NOT(ISERROR(SEARCH("Muy Baja",I10)))</formula>
    </cfRule>
    <cfRule type="containsText" dxfId="1296" priority="426" operator="containsText" text="Muy Baja">
      <formula>NOT(ISERROR(SEARCH("Muy Baja",I10)))</formula>
    </cfRule>
    <cfRule type="containsText" dxfId="1295" priority="427" operator="containsText" text="Muy Baja'Tabla probabilidad'!">
      <formula>NOT(ISERROR(SEARCH("Muy Baja'Tabla probabilidad'!",I10)))</formula>
    </cfRule>
    <cfRule type="containsText" dxfId="1294" priority="428" operator="containsText" text="Muy bajo">
      <formula>NOT(ISERROR(SEARCH("Muy bajo",I10)))</formula>
    </cfRule>
    <cfRule type="containsText" dxfId="1293" priority="429" operator="containsText" text="Alta">
      <formula>NOT(ISERROR(SEARCH("Alta",I10)))</formula>
    </cfRule>
    <cfRule type="containsText" dxfId="1292" priority="430" operator="containsText" text="Media">
      <formula>NOT(ISERROR(SEARCH("Media",I10)))</formula>
    </cfRule>
    <cfRule type="containsText" dxfId="1291" priority="431" operator="containsText" text="Baja">
      <formula>NOT(ISERROR(SEARCH("Baja",I10)))</formula>
    </cfRule>
    <cfRule type="containsText" dxfId="1290" priority="432" operator="containsText" text="Muy baja">
      <formula>NOT(ISERROR(SEARCH("Muy baja",I10)))</formula>
    </cfRule>
    <cfRule type="cellIs" dxfId="1289" priority="435" operator="between">
      <formula>1</formula>
      <formula>2</formula>
    </cfRule>
    <cfRule type="cellIs" dxfId="1288" priority="436" operator="between">
      <formula>0</formula>
      <formula>2</formula>
    </cfRule>
  </conditionalFormatting>
  <conditionalFormatting sqref="I10">
    <cfRule type="containsText" dxfId="1287" priority="416" operator="containsText" text="Muy Alta">
      <formula>NOT(ISERROR(SEARCH("Muy Alta",I10)))</formula>
    </cfRule>
  </conditionalFormatting>
  <conditionalFormatting sqref="L10 L15 L20 L25 L30 L35 L40 L45 L50 L55">
    <cfRule type="containsText" dxfId="1286" priority="408" operator="containsText" text="Catastrófico">
      <formula>NOT(ISERROR(SEARCH("Catastrófico",L10)))</formula>
    </cfRule>
    <cfRule type="containsText" dxfId="1285" priority="409" operator="containsText" text="Mayor">
      <formula>NOT(ISERROR(SEARCH("Mayor",L10)))</formula>
    </cfRule>
    <cfRule type="containsText" dxfId="1284" priority="410" operator="containsText" text="Alta">
      <formula>NOT(ISERROR(SEARCH("Alta",L10)))</formula>
    </cfRule>
    <cfRule type="containsText" dxfId="1283" priority="411" operator="containsText" text="Moderado">
      <formula>NOT(ISERROR(SEARCH("Moderado",L10)))</formula>
    </cfRule>
    <cfRule type="containsText" dxfId="1282" priority="412" operator="containsText" text="Menor">
      <formula>NOT(ISERROR(SEARCH("Menor",L10)))</formula>
    </cfRule>
    <cfRule type="containsText" dxfId="1281" priority="413" operator="containsText" text="Leve">
      <formula>NOT(ISERROR(SEARCH("Leve",L10)))</formula>
    </cfRule>
  </conditionalFormatting>
  <conditionalFormatting sqref="N10 N15 N20 N25">
    <cfRule type="containsText" dxfId="1280" priority="403" operator="containsText" text="Extremo">
      <formula>NOT(ISERROR(SEARCH("Extremo",N10)))</formula>
    </cfRule>
    <cfRule type="containsText" dxfId="1279" priority="404" operator="containsText" text="Alto">
      <formula>NOT(ISERROR(SEARCH("Alto",N10)))</formula>
    </cfRule>
    <cfRule type="containsText" dxfId="1278" priority="405" operator="containsText" text="Bajo">
      <formula>NOT(ISERROR(SEARCH("Bajo",N10)))</formula>
    </cfRule>
    <cfRule type="containsText" dxfId="1277" priority="406" operator="containsText" text="Moderado">
      <formula>NOT(ISERROR(SEARCH("Moderado",N10)))</formula>
    </cfRule>
    <cfRule type="containsText" dxfId="1276" priority="407" operator="containsText" text="Extremo">
      <formula>NOT(ISERROR(SEARCH("Extremo",N10)))</formula>
    </cfRule>
  </conditionalFormatting>
  <conditionalFormatting sqref="M10 M15 M20 M25 M30 M35 M40 M45 M50 M55">
    <cfRule type="containsText" dxfId="1275" priority="397" operator="containsText" text="Catastrófico">
      <formula>NOT(ISERROR(SEARCH("Catastrófico",M10)))</formula>
    </cfRule>
    <cfRule type="containsText" dxfId="1274" priority="398" operator="containsText" text="Mayor">
      <formula>NOT(ISERROR(SEARCH("Mayor",M10)))</formula>
    </cfRule>
    <cfRule type="containsText" dxfId="1273" priority="399" operator="containsText" text="Alta">
      <formula>NOT(ISERROR(SEARCH("Alta",M10)))</formula>
    </cfRule>
    <cfRule type="containsText" dxfId="1272" priority="400" operator="containsText" text="Moderado">
      <formula>NOT(ISERROR(SEARCH("Moderado",M10)))</formula>
    </cfRule>
    <cfRule type="containsText" dxfId="1271" priority="401" operator="containsText" text="Menor">
      <formula>NOT(ISERROR(SEARCH("Menor",M10)))</formula>
    </cfRule>
    <cfRule type="containsText" dxfId="1270" priority="402" operator="containsText" text="Leve">
      <formula>NOT(ISERROR(SEARCH("Leve",M10)))</formula>
    </cfRule>
  </conditionalFormatting>
  <conditionalFormatting sqref="Y10:Y14">
    <cfRule type="containsText" dxfId="1269" priority="391" operator="containsText" text="Muy Alta">
      <formula>NOT(ISERROR(SEARCH("Muy Alta",Y10)))</formula>
    </cfRule>
    <cfRule type="containsText" dxfId="1268" priority="392" operator="containsText" text="Alta">
      <formula>NOT(ISERROR(SEARCH("Alta",Y10)))</formula>
    </cfRule>
    <cfRule type="containsText" dxfId="1267" priority="393" operator="containsText" text="Media">
      <formula>NOT(ISERROR(SEARCH("Media",Y10)))</formula>
    </cfRule>
    <cfRule type="containsText" dxfId="1266" priority="394" operator="containsText" text="Muy Baja">
      <formula>NOT(ISERROR(SEARCH("Muy Baja",Y10)))</formula>
    </cfRule>
    <cfRule type="containsText" dxfId="1265" priority="395" operator="containsText" text="Baja">
      <formula>NOT(ISERROR(SEARCH("Baja",Y10)))</formula>
    </cfRule>
    <cfRule type="containsText" dxfId="1264" priority="396" operator="containsText" text="Muy Baja">
      <formula>NOT(ISERROR(SEARCH("Muy Baja",Y10)))</formula>
    </cfRule>
  </conditionalFormatting>
  <conditionalFormatting sqref="AC10:AC14">
    <cfRule type="containsText" dxfId="1263" priority="386" operator="containsText" text="Catastrófico">
      <formula>NOT(ISERROR(SEARCH("Catastrófico",AC10)))</formula>
    </cfRule>
    <cfRule type="containsText" dxfId="1262" priority="387" operator="containsText" text="Mayor">
      <formula>NOT(ISERROR(SEARCH("Mayor",AC10)))</formula>
    </cfRule>
    <cfRule type="containsText" dxfId="1261" priority="388" operator="containsText" text="Moderado">
      <formula>NOT(ISERROR(SEARCH("Moderado",AC10)))</formula>
    </cfRule>
    <cfRule type="containsText" dxfId="1260" priority="389" operator="containsText" text="Menor">
      <formula>NOT(ISERROR(SEARCH("Menor",AC10)))</formula>
    </cfRule>
    <cfRule type="containsText" dxfId="1259" priority="390" operator="containsText" text="Leve">
      <formula>NOT(ISERROR(SEARCH("Leve",AC10)))</formula>
    </cfRule>
  </conditionalFormatting>
  <conditionalFormatting sqref="AG10">
    <cfRule type="containsText" dxfId="1258" priority="377" operator="containsText" text="Extremo">
      <formula>NOT(ISERROR(SEARCH("Extremo",AG10)))</formula>
    </cfRule>
    <cfRule type="containsText" dxfId="1257" priority="378" operator="containsText" text="Alto">
      <formula>NOT(ISERROR(SEARCH("Alto",AG10)))</formula>
    </cfRule>
    <cfRule type="containsText" dxfId="1256" priority="379" operator="containsText" text="Moderado">
      <formula>NOT(ISERROR(SEARCH("Moderado",AG10)))</formula>
    </cfRule>
    <cfRule type="containsText" dxfId="1255" priority="380" operator="containsText" text="Menor">
      <formula>NOT(ISERROR(SEARCH("Menor",AG10)))</formula>
    </cfRule>
    <cfRule type="containsText" dxfId="1254" priority="381" operator="containsText" text="Bajo">
      <formula>NOT(ISERROR(SEARCH("Bajo",AG10)))</formula>
    </cfRule>
    <cfRule type="containsText" dxfId="1253" priority="382" operator="containsText" text="Moderado">
      <formula>NOT(ISERROR(SEARCH("Moderado",AG10)))</formula>
    </cfRule>
    <cfRule type="containsText" dxfId="1252" priority="383" operator="containsText" text="Extremo">
      <formula>NOT(ISERROR(SEARCH("Extremo",AG10)))</formula>
    </cfRule>
    <cfRule type="containsText" dxfId="1251" priority="384" operator="containsText" text="Baja">
      <formula>NOT(ISERROR(SEARCH("Baja",AG10)))</formula>
    </cfRule>
    <cfRule type="containsText" dxfId="1250" priority="385" operator="containsText" text="Alto">
      <formula>NOT(ISERROR(SEARCH("Alto",AG10)))</formula>
    </cfRule>
  </conditionalFormatting>
  <conditionalFormatting sqref="AA10:AA59">
    <cfRule type="containsText" dxfId="1249" priority="1" operator="containsText" text="Muy Baja">
      <formula>NOT(ISERROR(SEARCH("Muy Baja",AA10)))</formula>
    </cfRule>
    <cfRule type="containsText" dxfId="1248" priority="372" operator="containsText" text="Muy Alta">
      <formula>NOT(ISERROR(SEARCH("Muy Alta",AA10)))</formula>
    </cfRule>
    <cfRule type="containsText" dxfId="1247" priority="373" operator="containsText" text="Alta">
      <formula>NOT(ISERROR(SEARCH("Alta",AA10)))</formula>
    </cfRule>
    <cfRule type="containsText" dxfId="1246" priority="374" operator="containsText" text="Media">
      <formula>NOT(ISERROR(SEARCH("Media",AA10)))</formula>
    </cfRule>
    <cfRule type="containsText" dxfId="1245" priority="375" operator="containsText" text="Baja">
      <formula>NOT(ISERROR(SEARCH("Baja",AA10)))</formula>
    </cfRule>
    <cfRule type="containsText" dxfId="1244" priority="376" operator="containsText" text="Muy Baja">
      <formula>NOT(ISERROR(SEARCH("Muy Baja",AA10)))</formula>
    </cfRule>
  </conditionalFormatting>
  <conditionalFormatting sqref="AE10:AE14">
    <cfRule type="containsText" dxfId="1243" priority="367" operator="containsText" text="Catastrófico">
      <formula>NOT(ISERROR(SEARCH("Catastrófico",AE10)))</formula>
    </cfRule>
    <cfRule type="containsText" dxfId="1242" priority="368" operator="containsText" text="Moderado">
      <formula>NOT(ISERROR(SEARCH("Moderado",AE10)))</formula>
    </cfRule>
    <cfRule type="containsText" dxfId="1241" priority="369" operator="containsText" text="Menor">
      <formula>NOT(ISERROR(SEARCH("Menor",AE10)))</formula>
    </cfRule>
    <cfRule type="containsText" dxfId="1240" priority="370" operator="containsText" text="Leve">
      <formula>NOT(ISERROR(SEARCH("Leve",AE10)))</formula>
    </cfRule>
    <cfRule type="containsText" dxfId="1239" priority="371" operator="containsText" text="Mayor">
      <formula>NOT(ISERROR(SEARCH("Mayor",AE10)))</formula>
    </cfRule>
  </conditionalFormatting>
  <conditionalFormatting sqref="I15 I20 I25">
    <cfRule type="containsText" dxfId="1238" priority="344" operator="containsText" text="Muy Baja">
      <formula>NOT(ISERROR(SEARCH("Muy Baja",I15)))</formula>
    </cfRule>
    <cfRule type="containsText" dxfId="1237" priority="345" operator="containsText" text="Baja">
      <formula>NOT(ISERROR(SEARCH("Baja",I15)))</formula>
    </cfRule>
    <cfRule type="containsText" dxfId="1236" priority="347" operator="containsText" text="Muy Alta">
      <formula>NOT(ISERROR(SEARCH("Muy Alta",I15)))</formula>
    </cfRule>
    <cfRule type="containsText" dxfId="1235" priority="348" operator="containsText" text="Alta">
      <formula>NOT(ISERROR(SEARCH("Alta",I15)))</formula>
    </cfRule>
    <cfRule type="containsText" dxfId="1234" priority="349" operator="containsText" text="Media">
      <formula>NOT(ISERROR(SEARCH("Media",I15)))</formula>
    </cfRule>
    <cfRule type="containsText" dxfId="1233" priority="350" operator="containsText" text="Media">
      <formula>NOT(ISERROR(SEARCH("Media",I15)))</formula>
    </cfRule>
    <cfRule type="containsText" dxfId="1232" priority="351" operator="containsText" text="Media">
      <formula>NOT(ISERROR(SEARCH("Media",I15)))</formula>
    </cfRule>
    <cfRule type="containsText" dxfId="1231" priority="352" operator="containsText" text="Muy Baja">
      <formula>NOT(ISERROR(SEARCH("Muy Baja",I15)))</formula>
    </cfRule>
    <cfRule type="containsText" dxfId="1230" priority="353" operator="containsText" text="Baja">
      <formula>NOT(ISERROR(SEARCH("Baja",I15)))</formula>
    </cfRule>
    <cfRule type="containsText" dxfId="1229" priority="354" operator="containsText" text="Muy Baja">
      <formula>NOT(ISERROR(SEARCH("Muy Baja",I15)))</formula>
    </cfRule>
    <cfRule type="containsText" dxfId="1228" priority="355" operator="containsText" text="Muy Baja">
      <formula>NOT(ISERROR(SEARCH("Muy Baja",I15)))</formula>
    </cfRule>
    <cfRule type="containsText" dxfId="1227" priority="356" operator="containsText" text="Muy Baja">
      <formula>NOT(ISERROR(SEARCH("Muy Baja",I15)))</formula>
    </cfRule>
    <cfRule type="containsText" dxfId="1226" priority="357" operator="containsText" text="Muy Baja'Tabla probabilidad'!">
      <formula>NOT(ISERROR(SEARCH("Muy Baja'Tabla probabilidad'!",I15)))</formula>
    </cfRule>
    <cfRule type="containsText" dxfId="1225" priority="358" operator="containsText" text="Muy bajo">
      <formula>NOT(ISERROR(SEARCH("Muy bajo",I15)))</formula>
    </cfRule>
    <cfRule type="containsText" dxfId="1224" priority="359" operator="containsText" text="Alta">
      <formula>NOT(ISERROR(SEARCH("Alta",I15)))</formula>
    </cfRule>
    <cfRule type="containsText" dxfId="1223" priority="360" operator="containsText" text="Media">
      <formula>NOT(ISERROR(SEARCH("Media",I15)))</formula>
    </cfRule>
    <cfRule type="containsText" dxfId="1222" priority="361" operator="containsText" text="Baja">
      <formula>NOT(ISERROR(SEARCH("Baja",I15)))</formula>
    </cfRule>
    <cfRule type="containsText" dxfId="1221" priority="362" operator="containsText" text="Muy baja">
      <formula>NOT(ISERROR(SEARCH("Muy baja",I15)))</formula>
    </cfRule>
    <cfRule type="cellIs" dxfId="1220" priority="365" operator="between">
      <formula>1</formula>
      <formula>2</formula>
    </cfRule>
    <cfRule type="cellIs" dxfId="1219" priority="366" operator="between">
      <formula>0</formula>
      <formula>2</formula>
    </cfRule>
  </conditionalFormatting>
  <conditionalFormatting sqref="I15 I20 I25">
    <cfRule type="containsText" dxfId="1218" priority="346" operator="containsText" text="Muy Alta">
      <formula>NOT(ISERROR(SEARCH("Muy Alta",I15)))</formula>
    </cfRule>
  </conditionalFormatting>
  <conditionalFormatting sqref="Y15:Y19">
    <cfRule type="containsText" dxfId="1217" priority="338" operator="containsText" text="Muy Alta">
      <formula>NOT(ISERROR(SEARCH("Muy Alta",Y15)))</formula>
    </cfRule>
    <cfRule type="containsText" dxfId="1216" priority="339" operator="containsText" text="Alta">
      <formula>NOT(ISERROR(SEARCH("Alta",Y15)))</formula>
    </cfRule>
    <cfRule type="containsText" dxfId="1215" priority="340" operator="containsText" text="Media">
      <formula>NOT(ISERROR(SEARCH("Media",Y15)))</formula>
    </cfRule>
    <cfRule type="containsText" dxfId="1214" priority="341" operator="containsText" text="Muy Baja">
      <formula>NOT(ISERROR(SEARCH("Muy Baja",Y15)))</formula>
    </cfRule>
    <cfRule type="containsText" dxfId="1213" priority="342" operator="containsText" text="Baja">
      <formula>NOT(ISERROR(SEARCH("Baja",Y15)))</formula>
    </cfRule>
    <cfRule type="containsText" dxfId="1212" priority="343" operator="containsText" text="Muy Baja">
      <formula>NOT(ISERROR(SEARCH("Muy Baja",Y15)))</formula>
    </cfRule>
  </conditionalFormatting>
  <conditionalFormatting sqref="AC15:AC19">
    <cfRule type="containsText" dxfId="1211" priority="333" operator="containsText" text="Catastrófico">
      <formula>NOT(ISERROR(SEARCH("Catastrófico",AC15)))</formula>
    </cfRule>
    <cfRule type="containsText" dxfId="1210" priority="334" operator="containsText" text="Mayor">
      <formula>NOT(ISERROR(SEARCH("Mayor",AC15)))</formula>
    </cfRule>
    <cfRule type="containsText" dxfId="1209" priority="335" operator="containsText" text="Moderado">
      <formula>NOT(ISERROR(SEARCH("Moderado",AC15)))</formula>
    </cfRule>
    <cfRule type="containsText" dxfId="1208" priority="336" operator="containsText" text="Menor">
      <formula>NOT(ISERROR(SEARCH("Menor",AC15)))</formula>
    </cfRule>
    <cfRule type="containsText" dxfId="1207" priority="337" operator="containsText" text="Leve">
      <formula>NOT(ISERROR(SEARCH("Leve",AC15)))</formula>
    </cfRule>
  </conditionalFormatting>
  <conditionalFormatting sqref="AG15">
    <cfRule type="containsText" dxfId="1206" priority="324" operator="containsText" text="Extremo">
      <formula>NOT(ISERROR(SEARCH("Extremo",AG15)))</formula>
    </cfRule>
    <cfRule type="containsText" dxfId="1205" priority="325" operator="containsText" text="Alto">
      <formula>NOT(ISERROR(SEARCH("Alto",AG15)))</formula>
    </cfRule>
    <cfRule type="containsText" dxfId="1204" priority="326" operator="containsText" text="Moderado">
      <formula>NOT(ISERROR(SEARCH("Moderado",AG15)))</formula>
    </cfRule>
    <cfRule type="containsText" dxfId="1203" priority="327" operator="containsText" text="Menor">
      <formula>NOT(ISERROR(SEARCH("Menor",AG15)))</formula>
    </cfRule>
    <cfRule type="containsText" dxfId="1202" priority="328" operator="containsText" text="Bajo">
      <formula>NOT(ISERROR(SEARCH("Bajo",AG15)))</formula>
    </cfRule>
    <cfRule type="containsText" dxfId="1201" priority="329" operator="containsText" text="Moderado">
      <formula>NOT(ISERROR(SEARCH("Moderado",AG15)))</formula>
    </cfRule>
    <cfRule type="containsText" dxfId="1200" priority="330" operator="containsText" text="Extremo">
      <formula>NOT(ISERROR(SEARCH("Extremo",AG15)))</formula>
    </cfRule>
    <cfRule type="containsText" dxfId="1199" priority="331" operator="containsText" text="Baja">
      <formula>NOT(ISERROR(SEARCH("Baja",AG15)))</formula>
    </cfRule>
    <cfRule type="containsText" dxfId="1198" priority="332" operator="containsText" text="Alto">
      <formula>NOT(ISERROR(SEARCH("Alto",AG15)))</formula>
    </cfRule>
  </conditionalFormatting>
  <conditionalFormatting sqref="AE15:AE19">
    <cfRule type="containsText" dxfId="1197" priority="319" operator="containsText" text="Catastrófico">
      <formula>NOT(ISERROR(SEARCH("Catastrófico",AE15)))</formula>
    </cfRule>
    <cfRule type="containsText" dxfId="1196" priority="320" operator="containsText" text="Moderado">
      <formula>NOT(ISERROR(SEARCH("Moderado",AE15)))</formula>
    </cfRule>
    <cfRule type="containsText" dxfId="1195" priority="321" operator="containsText" text="Menor">
      <formula>NOT(ISERROR(SEARCH("Menor",AE15)))</formula>
    </cfRule>
    <cfRule type="containsText" dxfId="1194" priority="322" operator="containsText" text="Leve">
      <formula>NOT(ISERROR(SEARCH("Leve",AE15)))</formula>
    </cfRule>
    <cfRule type="containsText" dxfId="1193" priority="323" operator="containsText" text="Mayor">
      <formula>NOT(ISERROR(SEARCH("Mayor",AE15)))</formula>
    </cfRule>
  </conditionalFormatting>
  <conditionalFormatting sqref="Y20:Y24">
    <cfRule type="containsText" dxfId="1192" priority="313" operator="containsText" text="Muy Alta">
      <formula>NOT(ISERROR(SEARCH("Muy Alta",Y20)))</formula>
    </cfRule>
    <cfRule type="containsText" dxfId="1191" priority="314" operator="containsText" text="Alta">
      <formula>NOT(ISERROR(SEARCH("Alta",Y20)))</formula>
    </cfRule>
    <cfRule type="containsText" dxfId="1190" priority="315" operator="containsText" text="Media">
      <formula>NOT(ISERROR(SEARCH("Media",Y20)))</formula>
    </cfRule>
    <cfRule type="containsText" dxfId="1189" priority="316" operator="containsText" text="Muy Baja">
      <formula>NOT(ISERROR(SEARCH("Muy Baja",Y20)))</formula>
    </cfRule>
    <cfRule type="containsText" dxfId="1188" priority="317" operator="containsText" text="Baja">
      <formula>NOT(ISERROR(SEARCH("Baja",Y20)))</formula>
    </cfRule>
    <cfRule type="containsText" dxfId="1187" priority="318" operator="containsText" text="Muy Baja">
      <formula>NOT(ISERROR(SEARCH("Muy Baja",Y20)))</formula>
    </cfRule>
  </conditionalFormatting>
  <conditionalFormatting sqref="AC20:AC24">
    <cfRule type="containsText" dxfId="1186" priority="308" operator="containsText" text="Catastrófico">
      <formula>NOT(ISERROR(SEARCH("Catastrófico",AC20)))</formula>
    </cfRule>
    <cfRule type="containsText" dxfId="1185" priority="309" operator="containsText" text="Mayor">
      <formula>NOT(ISERROR(SEARCH("Mayor",AC20)))</formula>
    </cfRule>
    <cfRule type="containsText" dxfId="1184" priority="310" operator="containsText" text="Moderado">
      <formula>NOT(ISERROR(SEARCH("Moderado",AC20)))</formula>
    </cfRule>
    <cfRule type="containsText" dxfId="1183" priority="311" operator="containsText" text="Menor">
      <formula>NOT(ISERROR(SEARCH("Menor",AC20)))</formula>
    </cfRule>
    <cfRule type="containsText" dxfId="1182" priority="312" operator="containsText" text="Leve">
      <formula>NOT(ISERROR(SEARCH("Leve",AC20)))</formula>
    </cfRule>
  </conditionalFormatting>
  <conditionalFormatting sqref="AG20">
    <cfRule type="containsText" dxfId="1181" priority="299" operator="containsText" text="Extremo">
      <formula>NOT(ISERROR(SEARCH("Extremo",AG20)))</formula>
    </cfRule>
    <cfRule type="containsText" dxfId="1180" priority="300" operator="containsText" text="Alto">
      <formula>NOT(ISERROR(SEARCH("Alto",AG20)))</formula>
    </cfRule>
    <cfRule type="containsText" dxfId="1179" priority="301" operator="containsText" text="Moderado">
      <formula>NOT(ISERROR(SEARCH("Moderado",AG20)))</formula>
    </cfRule>
    <cfRule type="containsText" dxfId="1178" priority="302" operator="containsText" text="Menor">
      <formula>NOT(ISERROR(SEARCH("Menor",AG20)))</formula>
    </cfRule>
    <cfRule type="containsText" dxfId="1177" priority="303" operator="containsText" text="Bajo">
      <formula>NOT(ISERROR(SEARCH("Bajo",AG20)))</formula>
    </cfRule>
    <cfRule type="containsText" dxfId="1176" priority="304" operator="containsText" text="Moderado">
      <formula>NOT(ISERROR(SEARCH("Moderado",AG20)))</formula>
    </cfRule>
    <cfRule type="containsText" dxfId="1175" priority="305" operator="containsText" text="Extremo">
      <formula>NOT(ISERROR(SEARCH("Extremo",AG20)))</formula>
    </cfRule>
    <cfRule type="containsText" dxfId="1174" priority="306" operator="containsText" text="Baja">
      <formula>NOT(ISERROR(SEARCH("Baja",AG20)))</formula>
    </cfRule>
    <cfRule type="containsText" dxfId="1173" priority="307" operator="containsText" text="Alto">
      <formula>NOT(ISERROR(SEARCH("Alto",AG20)))</formula>
    </cfRule>
  </conditionalFormatting>
  <conditionalFormatting sqref="AE20:AE24">
    <cfRule type="containsText" dxfId="1172" priority="294" operator="containsText" text="Catastrófico">
      <formula>NOT(ISERROR(SEARCH("Catastrófico",AE20)))</formula>
    </cfRule>
    <cfRule type="containsText" dxfId="1171" priority="295" operator="containsText" text="Moderado">
      <formula>NOT(ISERROR(SEARCH("Moderado",AE20)))</formula>
    </cfRule>
    <cfRule type="containsText" dxfId="1170" priority="296" operator="containsText" text="Menor">
      <formula>NOT(ISERROR(SEARCH("Menor",AE20)))</formula>
    </cfRule>
    <cfRule type="containsText" dxfId="1169" priority="297" operator="containsText" text="Leve">
      <formula>NOT(ISERROR(SEARCH("Leve",AE20)))</formula>
    </cfRule>
    <cfRule type="containsText" dxfId="1168" priority="298" operator="containsText" text="Mayor">
      <formula>NOT(ISERROR(SEARCH("Mayor",AE20)))</formula>
    </cfRule>
  </conditionalFormatting>
  <conditionalFormatting sqref="Y25:Y29">
    <cfRule type="containsText" dxfId="1167" priority="288" operator="containsText" text="Muy Alta">
      <formula>NOT(ISERROR(SEARCH("Muy Alta",Y25)))</formula>
    </cfRule>
    <cfRule type="containsText" dxfId="1166" priority="289" operator="containsText" text="Alta">
      <formula>NOT(ISERROR(SEARCH("Alta",Y25)))</formula>
    </cfRule>
    <cfRule type="containsText" dxfId="1165" priority="290" operator="containsText" text="Media">
      <formula>NOT(ISERROR(SEARCH("Media",Y25)))</formula>
    </cfRule>
    <cfRule type="containsText" dxfId="1164" priority="291" operator="containsText" text="Muy Baja">
      <formula>NOT(ISERROR(SEARCH("Muy Baja",Y25)))</formula>
    </cfRule>
    <cfRule type="containsText" dxfId="1163" priority="292" operator="containsText" text="Baja">
      <formula>NOT(ISERROR(SEARCH("Baja",Y25)))</formula>
    </cfRule>
    <cfRule type="containsText" dxfId="1162" priority="293" operator="containsText" text="Muy Baja">
      <formula>NOT(ISERROR(SEARCH("Muy Baja",Y25)))</formula>
    </cfRule>
  </conditionalFormatting>
  <conditionalFormatting sqref="AC25:AC29">
    <cfRule type="containsText" dxfId="1161" priority="283" operator="containsText" text="Catastrófico">
      <formula>NOT(ISERROR(SEARCH("Catastrófico",AC25)))</formula>
    </cfRule>
    <cfRule type="containsText" dxfId="1160" priority="284" operator="containsText" text="Mayor">
      <formula>NOT(ISERROR(SEARCH("Mayor",AC25)))</formula>
    </cfRule>
    <cfRule type="containsText" dxfId="1159" priority="285" operator="containsText" text="Moderado">
      <formula>NOT(ISERROR(SEARCH("Moderado",AC25)))</formula>
    </cfRule>
    <cfRule type="containsText" dxfId="1158" priority="286" operator="containsText" text="Menor">
      <formula>NOT(ISERROR(SEARCH("Menor",AC25)))</formula>
    </cfRule>
    <cfRule type="containsText" dxfId="1157" priority="287" operator="containsText" text="Leve">
      <formula>NOT(ISERROR(SEARCH("Leve",AC25)))</formula>
    </cfRule>
  </conditionalFormatting>
  <conditionalFormatting sqref="AG25">
    <cfRule type="containsText" dxfId="1156" priority="274" operator="containsText" text="Extremo">
      <formula>NOT(ISERROR(SEARCH("Extremo",AG25)))</formula>
    </cfRule>
    <cfRule type="containsText" dxfId="1155" priority="275" operator="containsText" text="Alto">
      <formula>NOT(ISERROR(SEARCH("Alto",AG25)))</formula>
    </cfRule>
    <cfRule type="containsText" dxfId="1154" priority="276" operator="containsText" text="Moderado">
      <formula>NOT(ISERROR(SEARCH("Moderado",AG25)))</formula>
    </cfRule>
    <cfRule type="containsText" dxfId="1153" priority="277" operator="containsText" text="Menor">
      <formula>NOT(ISERROR(SEARCH("Menor",AG25)))</formula>
    </cfRule>
    <cfRule type="containsText" dxfId="1152" priority="278" operator="containsText" text="Bajo">
      <formula>NOT(ISERROR(SEARCH("Bajo",AG25)))</formula>
    </cfRule>
    <cfRule type="containsText" dxfId="1151" priority="279" operator="containsText" text="Moderado">
      <formula>NOT(ISERROR(SEARCH("Moderado",AG25)))</formula>
    </cfRule>
    <cfRule type="containsText" dxfId="1150" priority="280" operator="containsText" text="Extremo">
      <formula>NOT(ISERROR(SEARCH("Extremo",AG25)))</formula>
    </cfRule>
    <cfRule type="containsText" dxfId="1149" priority="281" operator="containsText" text="Baja">
      <formula>NOT(ISERROR(SEARCH("Baja",AG25)))</formula>
    </cfRule>
    <cfRule type="containsText" dxfId="1148" priority="282" operator="containsText" text="Alto">
      <formula>NOT(ISERROR(SEARCH("Alto",AG25)))</formula>
    </cfRule>
  </conditionalFormatting>
  <conditionalFormatting sqref="AE25:AE29">
    <cfRule type="containsText" dxfId="1147" priority="269" operator="containsText" text="Catastrófico">
      <formula>NOT(ISERROR(SEARCH("Catastrófico",AE25)))</formula>
    </cfRule>
    <cfRule type="containsText" dxfId="1146" priority="270" operator="containsText" text="Moderado">
      <formula>NOT(ISERROR(SEARCH("Moderado",AE25)))</formula>
    </cfRule>
    <cfRule type="containsText" dxfId="1145" priority="271" operator="containsText" text="Menor">
      <formula>NOT(ISERROR(SEARCH("Menor",AE25)))</formula>
    </cfRule>
    <cfRule type="containsText" dxfId="1144" priority="272" operator="containsText" text="Leve">
      <formula>NOT(ISERROR(SEARCH("Leve",AE25)))</formula>
    </cfRule>
    <cfRule type="containsText" dxfId="1143" priority="273" operator="containsText" text="Mayor">
      <formula>NOT(ISERROR(SEARCH("Mayor",AE25)))</formula>
    </cfRule>
  </conditionalFormatting>
  <conditionalFormatting sqref="N30 N35">
    <cfRule type="containsText" dxfId="1142" priority="264" operator="containsText" text="Extremo">
      <formula>NOT(ISERROR(SEARCH("Extremo",N30)))</formula>
    </cfRule>
    <cfRule type="containsText" dxfId="1141" priority="265" operator="containsText" text="Alto">
      <formula>NOT(ISERROR(SEARCH("Alto",N30)))</formula>
    </cfRule>
    <cfRule type="containsText" dxfId="1140" priority="266" operator="containsText" text="Bajo">
      <formula>NOT(ISERROR(SEARCH("Bajo",N30)))</formula>
    </cfRule>
    <cfRule type="containsText" dxfId="1139" priority="267" operator="containsText" text="Moderado">
      <formula>NOT(ISERROR(SEARCH("Moderado",N30)))</formula>
    </cfRule>
    <cfRule type="containsText" dxfId="1138" priority="268" operator="containsText" text="Extremo">
      <formula>NOT(ISERROR(SEARCH("Extremo",N30)))</formula>
    </cfRule>
  </conditionalFormatting>
  <conditionalFormatting sqref="I30 I35 I40">
    <cfRule type="containsText" dxfId="1137" priority="241" operator="containsText" text="Muy Baja">
      <formula>NOT(ISERROR(SEARCH("Muy Baja",I30)))</formula>
    </cfRule>
    <cfRule type="containsText" dxfId="1136" priority="242" operator="containsText" text="Baja">
      <formula>NOT(ISERROR(SEARCH("Baja",I30)))</formula>
    </cfRule>
    <cfRule type="containsText" dxfId="1135" priority="244" operator="containsText" text="Muy Alta">
      <formula>NOT(ISERROR(SEARCH("Muy Alta",I30)))</formula>
    </cfRule>
    <cfRule type="containsText" dxfId="1134" priority="245" operator="containsText" text="Alta">
      <formula>NOT(ISERROR(SEARCH("Alta",I30)))</formula>
    </cfRule>
    <cfRule type="containsText" dxfId="1133" priority="246" operator="containsText" text="Media">
      <formula>NOT(ISERROR(SEARCH("Media",I30)))</formula>
    </cfRule>
    <cfRule type="containsText" dxfId="1132" priority="247" operator="containsText" text="Media">
      <formula>NOT(ISERROR(SEARCH("Media",I30)))</formula>
    </cfRule>
    <cfRule type="containsText" dxfId="1131" priority="248" operator="containsText" text="Media">
      <formula>NOT(ISERROR(SEARCH("Media",I30)))</formula>
    </cfRule>
    <cfRule type="containsText" dxfId="1130" priority="249" operator="containsText" text="Muy Baja">
      <formula>NOT(ISERROR(SEARCH("Muy Baja",I30)))</formula>
    </cfRule>
    <cfRule type="containsText" dxfId="1129" priority="250" operator="containsText" text="Baja">
      <formula>NOT(ISERROR(SEARCH("Baja",I30)))</formula>
    </cfRule>
    <cfRule type="containsText" dxfId="1128" priority="251" operator="containsText" text="Muy Baja">
      <formula>NOT(ISERROR(SEARCH("Muy Baja",I30)))</formula>
    </cfRule>
    <cfRule type="containsText" dxfId="1127" priority="252" operator="containsText" text="Muy Baja">
      <formula>NOT(ISERROR(SEARCH("Muy Baja",I30)))</formula>
    </cfRule>
    <cfRule type="containsText" dxfId="1126" priority="253" operator="containsText" text="Muy Baja">
      <formula>NOT(ISERROR(SEARCH("Muy Baja",I30)))</formula>
    </cfRule>
    <cfRule type="containsText" dxfId="1125" priority="254" operator="containsText" text="Muy Baja'Tabla probabilidad'!">
      <formula>NOT(ISERROR(SEARCH("Muy Baja'Tabla probabilidad'!",I30)))</formula>
    </cfRule>
    <cfRule type="containsText" dxfId="1124" priority="255" operator="containsText" text="Muy bajo">
      <formula>NOT(ISERROR(SEARCH("Muy bajo",I30)))</formula>
    </cfRule>
    <cfRule type="containsText" dxfId="1123" priority="256" operator="containsText" text="Alta">
      <formula>NOT(ISERROR(SEARCH("Alta",I30)))</formula>
    </cfRule>
    <cfRule type="containsText" dxfId="1122" priority="257" operator="containsText" text="Media">
      <formula>NOT(ISERROR(SEARCH("Media",I30)))</formula>
    </cfRule>
    <cfRule type="containsText" dxfId="1121" priority="258" operator="containsText" text="Baja">
      <formula>NOT(ISERROR(SEARCH("Baja",I30)))</formula>
    </cfRule>
    <cfRule type="containsText" dxfId="1120" priority="259" operator="containsText" text="Muy baja">
      <formula>NOT(ISERROR(SEARCH("Muy baja",I30)))</formula>
    </cfRule>
    <cfRule type="cellIs" dxfId="1119" priority="262" operator="between">
      <formula>1</formula>
      <formula>2</formula>
    </cfRule>
    <cfRule type="cellIs" dxfId="1118" priority="263" operator="between">
      <formula>0</formula>
      <formula>2</formula>
    </cfRule>
  </conditionalFormatting>
  <conditionalFormatting sqref="I30 I35 I40">
    <cfRule type="containsText" dxfId="1117" priority="243" operator="containsText" text="Muy Alta">
      <formula>NOT(ISERROR(SEARCH("Muy Alta",I30)))</formula>
    </cfRule>
  </conditionalFormatting>
  <conditionalFormatting sqref="Y30:Y34">
    <cfRule type="containsText" dxfId="1116" priority="235" operator="containsText" text="Muy Alta">
      <formula>NOT(ISERROR(SEARCH("Muy Alta",Y30)))</formula>
    </cfRule>
    <cfRule type="containsText" dxfId="1115" priority="236" operator="containsText" text="Alta">
      <formula>NOT(ISERROR(SEARCH("Alta",Y30)))</formula>
    </cfRule>
    <cfRule type="containsText" dxfId="1114" priority="237" operator="containsText" text="Media">
      <formula>NOT(ISERROR(SEARCH("Media",Y30)))</formula>
    </cfRule>
    <cfRule type="containsText" dxfId="1113" priority="238" operator="containsText" text="Muy Baja">
      <formula>NOT(ISERROR(SEARCH("Muy Baja",Y30)))</formula>
    </cfRule>
    <cfRule type="containsText" dxfId="1112" priority="239" operator="containsText" text="Baja">
      <formula>NOT(ISERROR(SEARCH("Baja",Y30)))</formula>
    </cfRule>
    <cfRule type="containsText" dxfId="1111" priority="240" operator="containsText" text="Muy Baja">
      <formula>NOT(ISERROR(SEARCH("Muy Baja",Y30)))</formula>
    </cfRule>
  </conditionalFormatting>
  <conditionalFormatting sqref="AC30:AC34">
    <cfRule type="containsText" dxfId="1110" priority="230" operator="containsText" text="Catastrófico">
      <formula>NOT(ISERROR(SEARCH("Catastrófico",AC30)))</formula>
    </cfRule>
    <cfRule type="containsText" dxfId="1109" priority="231" operator="containsText" text="Mayor">
      <formula>NOT(ISERROR(SEARCH("Mayor",AC30)))</formula>
    </cfRule>
    <cfRule type="containsText" dxfId="1108" priority="232" operator="containsText" text="Moderado">
      <formula>NOT(ISERROR(SEARCH("Moderado",AC30)))</formula>
    </cfRule>
    <cfRule type="containsText" dxfId="1107" priority="233" operator="containsText" text="Menor">
      <formula>NOT(ISERROR(SEARCH("Menor",AC30)))</formula>
    </cfRule>
    <cfRule type="containsText" dxfId="1106" priority="234" operator="containsText" text="Leve">
      <formula>NOT(ISERROR(SEARCH("Leve",AC30)))</formula>
    </cfRule>
  </conditionalFormatting>
  <conditionalFormatting sqref="AG30">
    <cfRule type="containsText" dxfId="1105" priority="221" operator="containsText" text="Extremo">
      <formula>NOT(ISERROR(SEARCH("Extremo",AG30)))</formula>
    </cfRule>
    <cfRule type="containsText" dxfId="1104" priority="222" operator="containsText" text="Alto">
      <formula>NOT(ISERROR(SEARCH("Alto",AG30)))</formula>
    </cfRule>
    <cfRule type="containsText" dxfId="1103" priority="223" operator="containsText" text="Moderado">
      <formula>NOT(ISERROR(SEARCH("Moderado",AG30)))</formula>
    </cfRule>
    <cfRule type="containsText" dxfId="1102" priority="224" operator="containsText" text="Menor">
      <formula>NOT(ISERROR(SEARCH("Menor",AG30)))</formula>
    </cfRule>
    <cfRule type="containsText" dxfId="1101" priority="225" operator="containsText" text="Bajo">
      <formula>NOT(ISERROR(SEARCH("Bajo",AG30)))</formula>
    </cfRule>
    <cfRule type="containsText" dxfId="1100" priority="226" operator="containsText" text="Moderado">
      <formula>NOT(ISERROR(SEARCH("Moderado",AG30)))</formula>
    </cfRule>
    <cfRule type="containsText" dxfId="1099" priority="227" operator="containsText" text="Extremo">
      <formula>NOT(ISERROR(SEARCH("Extremo",AG30)))</formula>
    </cfRule>
    <cfRule type="containsText" dxfId="1098" priority="228" operator="containsText" text="Baja">
      <formula>NOT(ISERROR(SEARCH("Baja",AG30)))</formula>
    </cfRule>
    <cfRule type="containsText" dxfId="1097" priority="229" operator="containsText" text="Alto">
      <formula>NOT(ISERROR(SEARCH("Alto",AG30)))</formula>
    </cfRule>
  </conditionalFormatting>
  <conditionalFormatting sqref="AE30:AE34">
    <cfRule type="containsText" dxfId="1096" priority="216" operator="containsText" text="Catastrófico">
      <formula>NOT(ISERROR(SEARCH("Catastrófico",AE30)))</formula>
    </cfRule>
    <cfRule type="containsText" dxfId="1095" priority="217" operator="containsText" text="Moderado">
      <formula>NOT(ISERROR(SEARCH("Moderado",AE30)))</formula>
    </cfRule>
    <cfRule type="containsText" dxfId="1094" priority="218" operator="containsText" text="Menor">
      <formula>NOT(ISERROR(SEARCH("Menor",AE30)))</formula>
    </cfRule>
    <cfRule type="containsText" dxfId="1093" priority="219" operator="containsText" text="Leve">
      <formula>NOT(ISERROR(SEARCH("Leve",AE30)))</formula>
    </cfRule>
    <cfRule type="containsText" dxfId="1092" priority="220" operator="containsText" text="Mayor">
      <formula>NOT(ISERROR(SEARCH("Mayor",AE30)))</formula>
    </cfRule>
  </conditionalFormatting>
  <conditionalFormatting sqref="Y35:Y39">
    <cfRule type="containsText" dxfId="1091" priority="210" operator="containsText" text="Muy Alta">
      <formula>NOT(ISERROR(SEARCH("Muy Alta",Y35)))</formula>
    </cfRule>
    <cfRule type="containsText" dxfId="1090" priority="211" operator="containsText" text="Alta">
      <formula>NOT(ISERROR(SEARCH("Alta",Y35)))</formula>
    </cfRule>
    <cfRule type="containsText" dxfId="1089" priority="212" operator="containsText" text="Media">
      <formula>NOT(ISERROR(SEARCH("Media",Y35)))</formula>
    </cfRule>
    <cfRule type="containsText" dxfId="1088" priority="213" operator="containsText" text="Muy Baja">
      <formula>NOT(ISERROR(SEARCH("Muy Baja",Y35)))</formula>
    </cfRule>
    <cfRule type="containsText" dxfId="1087" priority="214" operator="containsText" text="Baja">
      <formula>NOT(ISERROR(SEARCH("Baja",Y35)))</formula>
    </cfRule>
    <cfRule type="containsText" dxfId="1086" priority="215" operator="containsText" text="Muy Baja">
      <formula>NOT(ISERROR(SEARCH("Muy Baja",Y35)))</formula>
    </cfRule>
  </conditionalFormatting>
  <conditionalFormatting sqref="AC35:AC39">
    <cfRule type="containsText" dxfId="1085" priority="205" operator="containsText" text="Catastrófico">
      <formula>NOT(ISERROR(SEARCH("Catastrófico",AC35)))</formula>
    </cfRule>
    <cfRule type="containsText" dxfId="1084" priority="206" operator="containsText" text="Mayor">
      <formula>NOT(ISERROR(SEARCH("Mayor",AC35)))</formula>
    </cfRule>
    <cfRule type="containsText" dxfId="1083" priority="207" operator="containsText" text="Moderado">
      <formula>NOT(ISERROR(SEARCH("Moderado",AC35)))</formula>
    </cfRule>
    <cfRule type="containsText" dxfId="1082" priority="208" operator="containsText" text="Menor">
      <formula>NOT(ISERROR(SEARCH("Menor",AC35)))</formula>
    </cfRule>
    <cfRule type="containsText" dxfId="1081" priority="209" operator="containsText" text="Leve">
      <formula>NOT(ISERROR(SEARCH("Leve",AC35)))</formula>
    </cfRule>
  </conditionalFormatting>
  <conditionalFormatting sqref="AG35">
    <cfRule type="containsText" dxfId="1080" priority="196" operator="containsText" text="Extremo">
      <formula>NOT(ISERROR(SEARCH("Extremo",AG35)))</formula>
    </cfRule>
    <cfRule type="containsText" dxfId="1079" priority="197" operator="containsText" text="Alto">
      <formula>NOT(ISERROR(SEARCH("Alto",AG35)))</formula>
    </cfRule>
    <cfRule type="containsText" dxfId="1078" priority="198" operator="containsText" text="Moderado">
      <formula>NOT(ISERROR(SEARCH("Moderado",AG35)))</formula>
    </cfRule>
    <cfRule type="containsText" dxfId="1077" priority="199" operator="containsText" text="Menor">
      <formula>NOT(ISERROR(SEARCH("Menor",AG35)))</formula>
    </cfRule>
    <cfRule type="containsText" dxfId="1076" priority="200" operator="containsText" text="Bajo">
      <formula>NOT(ISERROR(SEARCH("Bajo",AG35)))</formula>
    </cfRule>
    <cfRule type="containsText" dxfId="1075" priority="201" operator="containsText" text="Moderado">
      <formula>NOT(ISERROR(SEARCH("Moderado",AG35)))</formula>
    </cfRule>
    <cfRule type="containsText" dxfId="1074" priority="202" operator="containsText" text="Extremo">
      <formula>NOT(ISERROR(SEARCH("Extremo",AG35)))</formula>
    </cfRule>
    <cfRule type="containsText" dxfId="1073" priority="203" operator="containsText" text="Baja">
      <formula>NOT(ISERROR(SEARCH("Baja",AG35)))</formula>
    </cfRule>
    <cfRule type="containsText" dxfId="1072" priority="204" operator="containsText" text="Alto">
      <formula>NOT(ISERROR(SEARCH("Alto",AG35)))</formula>
    </cfRule>
  </conditionalFormatting>
  <conditionalFormatting sqref="AE35:AE39">
    <cfRule type="containsText" dxfId="1071" priority="191" operator="containsText" text="Catastrófico">
      <formula>NOT(ISERROR(SEARCH("Catastrófico",AE35)))</formula>
    </cfRule>
    <cfRule type="containsText" dxfId="1070" priority="192" operator="containsText" text="Moderado">
      <formula>NOT(ISERROR(SEARCH("Moderado",AE35)))</formula>
    </cfRule>
    <cfRule type="containsText" dxfId="1069" priority="193" operator="containsText" text="Menor">
      <formula>NOT(ISERROR(SEARCH("Menor",AE35)))</formula>
    </cfRule>
    <cfRule type="containsText" dxfId="1068" priority="194" operator="containsText" text="Leve">
      <formula>NOT(ISERROR(SEARCH("Leve",AE35)))</formula>
    </cfRule>
    <cfRule type="containsText" dxfId="1067" priority="195" operator="containsText" text="Mayor">
      <formula>NOT(ISERROR(SEARCH("Mayor",AE35)))</formula>
    </cfRule>
  </conditionalFormatting>
  <conditionalFormatting sqref="N40">
    <cfRule type="containsText" dxfId="1066" priority="186" operator="containsText" text="Extremo">
      <formula>NOT(ISERROR(SEARCH("Extremo",N40)))</formula>
    </cfRule>
    <cfRule type="containsText" dxfId="1065" priority="187" operator="containsText" text="Alto">
      <formula>NOT(ISERROR(SEARCH("Alto",N40)))</formula>
    </cfRule>
    <cfRule type="containsText" dxfId="1064" priority="188" operator="containsText" text="Bajo">
      <formula>NOT(ISERROR(SEARCH("Bajo",N40)))</formula>
    </cfRule>
    <cfRule type="containsText" dxfId="1063" priority="189" operator="containsText" text="Moderado">
      <formula>NOT(ISERROR(SEARCH("Moderado",N40)))</formula>
    </cfRule>
    <cfRule type="containsText" dxfId="1062" priority="190" operator="containsText" text="Extremo">
      <formula>NOT(ISERROR(SEARCH("Extremo",N40)))</formula>
    </cfRule>
  </conditionalFormatting>
  <conditionalFormatting sqref="Y40:Y44">
    <cfRule type="containsText" dxfId="1061" priority="180" operator="containsText" text="Muy Alta">
      <formula>NOT(ISERROR(SEARCH("Muy Alta",Y40)))</formula>
    </cfRule>
    <cfRule type="containsText" dxfId="1060" priority="181" operator="containsText" text="Alta">
      <formula>NOT(ISERROR(SEARCH("Alta",Y40)))</formula>
    </cfRule>
    <cfRule type="containsText" dxfId="1059" priority="182" operator="containsText" text="Media">
      <formula>NOT(ISERROR(SEARCH("Media",Y40)))</formula>
    </cfRule>
    <cfRule type="containsText" dxfId="1058" priority="183" operator="containsText" text="Muy Baja">
      <formula>NOT(ISERROR(SEARCH("Muy Baja",Y40)))</formula>
    </cfRule>
    <cfRule type="containsText" dxfId="1057" priority="184" operator="containsText" text="Baja">
      <formula>NOT(ISERROR(SEARCH("Baja",Y40)))</formula>
    </cfRule>
    <cfRule type="containsText" dxfId="1056" priority="185" operator="containsText" text="Muy Baja">
      <formula>NOT(ISERROR(SEARCH("Muy Baja",Y40)))</formula>
    </cfRule>
  </conditionalFormatting>
  <conditionalFormatting sqref="AC40:AC44">
    <cfRule type="containsText" dxfId="1055" priority="175" operator="containsText" text="Catastrófico">
      <formula>NOT(ISERROR(SEARCH("Catastrófico",AC40)))</formula>
    </cfRule>
    <cfRule type="containsText" dxfId="1054" priority="176" operator="containsText" text="Mayor">
      <formula>NOT(ISERROR(SEARCH("Mayor",AC40)))</formula>
    </cfRule>
    <cfRule type="containsText" dxfId="1053" priority="177" operator="containsText" text="Moderado">
      <formula>NOT(ISERROR(SEARCH("Moderado",AC40)))</formula>
    </cfRule>
    <cfRule type="containsText" dxfId="1052" priority="178" operator="containsText" text="Menor">
      <formula>NOT(ISERROR(SEARCH("Menor",AC40)))</formula>
    </cfRule>
    <cfRule type="containsText" dxfId="1051" priority="179" operator="containsText" text="Leve">
      <formula>NOT(ISERROR(SEARCH("Leve",AC40)))</formula>
    </cfRule>
  </conditionalFormatting>
  <conditionalFormatting sqref="AG40">
    <cfRule type="containsText" dxfId="1050" priority="166" operator="containsText" text="Extremo">
      <formula>NOT(ISERROR(SEARCH("Extremo",AG40)))</formula>
    </cfRule>
    <cfRule type="containsText" dxfId="1049" priority="167" operator="containsText" text="Alto">
      <formula>NOT(ISERROR(SEARCH("Alto",AG40)))</formula>
    </cfRule>
    <cfRule type="containsText" dxfId="1048" priority="168" operator="containsText" text="Moderado">
      <formula>NOT(ISERROR(SEARCH("Moderado",AG40)))</formula>
    </cfRule>
    <cfRule type="containsText" dxfId="1047" priority="169" operator="containsText" text="Menor">
      <formula>NOT(ISERROR(SEARCH("Menor",AG40)))</formula>
    </cfRule>
    <cfRule type="containsText" dxfId="1046" priority="170" operator="containsText" text="Bajo">
      <formula>NOT(ISERROR(SEARCH("Bajo",AG40)))</formula>
    </cfRule>
    <cfRule type="containsText" dxfId="1045" priority="171" operator="containsText" text="Moderado">
      <formula>NOT(ISERROR(SEARCH("Moderado",AG40)))</formula>
    </cfRule>
    <cfRule type="containsText" dxfId="1044" priority="172" operator="containsText" text="Extremo">
      <formula>NOT(ISERROR(SEARCH("Extremo",AG40)))</formula>
    </cfRule>
    <cfRule type="containsText" dxfId="1043" priority="173" operator="containsText" text="Baja">
      <formula>NOT(ISERROR(SEARCH("Baja",AG40)))</formula>
    </cfRule>
    <cfRule type="containsText" dxfId="1042" priority="174" operator="containsText" text="Alto">
      <formula>NOT(ISERROR(SEARCH("Alto",AG40)))</formula>
    </cfRule>
  </conditionalFormatting>
  <conditionalFormatting sqref="AE40:AE44">
    <cfRule type="containsText" dxfId="1041" priority="161" operator="containsText" text="Catastrófico">
      <formula>NOT(ISERROR(SEARCH("Catastrófico",AE40)))</formula>
    </cfRule>
    <cfRule type="containsText" dxfId="1040" priority="162" operator="containsText" text="Moderado">
      <formula>NOT(ISERROR(SEARCH("Moderado",AE40)))</formula>
    </cfRule>
    <cfRule type="containsText" dxfId="1039" priority="163" operator="containsText" text="Menor">
      <formula>NOT(ISERROR(SEARCH("Menor",AE40)))</formula>
    </cfRule>
    <cfRule type="containsText" dxfId="1038" priority="164" operator="containsText" text="Leve">
      <formula>NOT(ISERROR(SEARCH("Leve",AE40)))</formula>
    </cfRule>
    <cfRule type="containsText" dxfId="1037" priority="165" operator="containsText" text="Mayor">
      <formula>NOT(ISERROR(SEARCH("Mayor",AE40)))</formula>
    </cfRule>
  </conditionalFormatting>
  <conditionalFormatting sqref="N45">
    <cfRule type="containsText" dxfId="1036" priority="156" operator="containsText" text="Extremo">
      <formula>NOT(ISERROR(SEARCH("Extremo",N45)))</formula>
    </cfRule>
    <cfRule type="containsText" dxfId="1035" priority="157" operator="containsText" text="Alto">
      <formula>NOT(ISERROR(SEARCH("Alto",N45)))</formula>
    </cfRule>
    <cfRule type="containsText" dxfId="1034" priority="158" operator="containsText" text="Bajo">
      <formula>NOT(ISERROR(SEARCH("Bajo",N45)))</formula>
    </cfRule>
    <cfRule type="containsText" dxfId="1033" priority="159" operator="containsText" text="Moderado">
      <formula>NOT(ISERROR(SEARCH("Moderado",N45)))</formula>
    </cfRule>
    <cfRule type="containsText" dxfId="1032" priority="160" operator="containsText" text="Extremo">
      <formula>NOT(ISERROR(SEARCH("Extremo",N45)))</formula>
    </cfRule>
  </conditionalFormatting>
  <conditionalFormatting sqref="I45">
    <cfRule type="containsText" dxfId="1031" priority="133" operator="containsText" text="Muy Baja">
      <formula>NOT(ISERROR(SEARCH("Muy Baja",I45)))</formula>
    </cfRule>
    <cfRule type="containsText" dxfId="1030" priority="134" operator="containsText" text="Baja">
      <formula>NOT(ISERROR(SEARCH("Baja",I45)))</formula>
    </cfRule>
    <cfRule type="containsText" dxfId="1029" priority="136" operator="containsText" text="Muy Alta">
      <formula>NOT(ISERROR(SEARCH("Muy Alta",I45)))</formula>
    </cfRule>
    <cfRule type="containsText" dxfId="1028" priority="137" operator="containsText" text="Alta">
      <formula>NOT(ISERROR(SEARCH("Alta",I45)))</formula>
    </cfRule>
    <cfRule type="containsText" dxfId="1027" priority="138" operator="containsText" text="Media">
      <formula>NOT(ISERROR(SEARCH("Media",I45)))</formula>
    </cfRule>
    <cfRule type="containsText" dxfId="1026" priority="139" operator="containsText" text="Media">
      <formula>NOT(ISERROR(SEARCH("Media",I45)))</formula>
    </cfRule>
    <cfRule type="containsText" dxfId="1025" priority="140" operator="containsText" text="Media">
      <formula>NOT(ISERROR(SEARCH("Media",I45)))</formula>
    </cfRule>
    <cfRule type="containsText" dxfId="1024" priority="141" operator="containsText" text="Muy Baja">
      <formula>NOT(ISERROR(SEARCH("Muy Baja",I45)))</formula>
    </cfRule>
    <cfRule type="containsText" dxfId="1023" priority="142" operator="containsText" text="Baja">
      <formula>NOT(ISERROR(SEARCH("Baja",I45)))</formula>
    </cfRule>
    <cfRule type="containsText" dxfId="1022" priority="143" operator="containsText" text="Muy Baja">
      <formula>NOT(ISERROR(SEARCH("Muy Baja",I45)))</formula>
    </cfRule>
    <cfRule type="containsText" dxfId="1021" priority="144" operator="containsText" text="Muy Baja">
      <formula>NOT(ISERROR(SEARCH("Muy Baja",I45)))</formula>
    </cfRule>
    <cfRule type="containsText" dxfId="1020" priority="145" operator="containsText" text="Muy Baja">
      <formula>NOT(ISERROR(SEARCH("Muy Baja",I45)))</formula>
    </cfRule>
    <cfRule type="containsText" dxfId="1019" priority="146" operator="containsText" text="Muy Baja'Tabla probabilidad'!">
      <formula>NOT(ISERROR(SEARCH("Muy Baja'Tabla probabilidad'!",I45)))</formula>
    </cfRule>
    <cfRule type="containsText" dxfId="1018" priority="147" operator="containsText" text="Muy bajo">
      <formula>NOT(ISERROR(SEARCH("Muy bajo",I45)))</formula>
    </cfRule>
    <cfRule type="containsText" dxfId="1017" priority="148" operator="containsText" text="Alta">
      <formula>NOT(ISERROR(SEARCH("Alta",I45)))</formula>
    </cfRule>
    <cfRule type="containsText" dxfId="1016" priority="149" operator="containsText" text="Media">
      <formula>NOT(ISERROR(SEARCH("Media",I45)))</formula>
    </cfRule>
    <cfRule type="containsText" dxfId="1015" priority="150" operator="containsText" text="Baja">
      <formula>NOT(ISERROR(SEARCH("Baja",I45)))</formula>
    </cfRule>
    <cfRule type="containsText" dxfId="1014" priority="151" operator="containsText" text="Muy baja">
      <formula>NOT(ISERROR(SEARCH("Muy baja",I45)))</formula>
    </cfRule>
    <cfRule type="cellIs" dxfId="1013" priority="154" operator="between">
      <formula>1</formula>
      <formula>2</formula>
    </cfRule>
    <cfRule type="cellIs" dxfId="1012" priority="155" operator="between">
      <formula>0</formula>
      <formula>2</formula>
    </cfRule>
  </conditionalFormatting>
  <conditionalFormatting sqref="I45">
    <cfRule type="containsText" dxfId="1011" priority="135" operator="containsText" text="Muy Alta">
      <formula>NOT(ISERROR(SEARCH("Muy Alta",I45)))</formula>
    </cfRule>
  </conditionalFormatting>
  <conditionalFormatting sqref="Y45:Y49">
    <cfRule type="containsText" dxfId="1010" priority="127" operator="containsText" text="Muy Alta">
      <formula>NOT(ISERROR(SEARCH("Muy Alta",Y45)))</formula>
    </cfRule>
    <cfRule type="containsText" dxfId="1009" priority="128" operator="containsText" text="Alta">
      <formula>NOT(ISERROR(SEARCH("Alta",Y45)))</formula>
    </cfRule>
    <cfRule type="containsText" dxfId="1008" priority="129" operator="containsText" text="Media">
      <formula>NOT(ISERROR(SEARCH("Media",Y45)))</formula>
    </cfRule>
    <cfRule type="containsText" dxfId="1007" priority="130" operator="containsText" text="Muy Baja">
      <formula>NOT(ISERROR(SEARCH("Muy Baja",Y45)))</formula>
    </cfRule>
    <cfRule type="containsText" dxfId="1006" priority="131" operator="containsText" text="Baja">
      <formula>NOT(ISERROR(SEARCH("Baja",Y45)))</formula>
    </cfRule>
    <cfRule type="containsText" dxfId="1005" priority="132" operator="containsText" text="Muy Baja">
      <formula>NOT(ISERROR(SEARCH("Muy Baja",Y45)))</formula>
    </cfRule>
  </conditionalFormatting>
  <conditionalFormatting sqref="AC45:AC49">
    <cfRule type="containsText" dxfId="1004" priority="122" operator="containsText" text="Catastrófico">
      <formula>NOT(ISERROR(SEARCH("Catastrófico",AC45)))</formula>
    </cfRule>
    <cfRule type="containsText" dxfId="1003" priority="123" operator="containsText" text="Mayor">
      <formula>NOT(ISERROR(SEARCH("Mayor",AC45)))</formula>
    </cfRule>
    <cfRule type="containsText" dxfId="1002" priority="124" operator="containsText" text="Moderado">
      <formula>NOT(ISERROR(SEARCH("Moderado",AC45)))</formula>
    </cfRule>
    <cfRule type="containsText" dxfId="1001" priority="125" operator="containsText" text="Menor">
      <formula>NOT(ISERROR(SEARCH("Menor",AC45)))</formula>
    </cfRule>
    <cfRule type="containsText" dxfId="1000" priority="126" operator="containsText" text="Leve">
      <formula>NOT(ISERROR(SEARCH("Leve",AC45)))</formula>
    </cfRule>
  </conditionalFormatting>
  <conditionalFormatting sqref="AG45">
    <cfRule type="containsText" dxfId="999" priority="113" operator="containsText" text="Extremo">
      <formula>NOT(ISERROR(SEARCH("Extremo",AG45)))</formula>
    </cfRule>
    <cfRule type="containsText" dxfId="998" priority="114" operator="containsText" text="Alto">
      <formula>NOT(ISERROR(SEARCH("Alto",AG45)))</formula>
    </cfRule>
    <cfRule type="containsText" dxfId="997" priority="115" operator="containsText" text="Moderado">
      <formula>NOT(ISERROR(SEARCH("Moderado",AG45)))</formula>
    </cfRule>
    <cfRule type="containsText" dxfId="996" priority="116" operator="containsText" text="Menor">
      <formula>NOT(ISERROR(SEARCH("Menor",AG45)))</formula>
    </cfRule>
    <cfRule type="containsText" dxfId="995" priority="117" operator="containsText" text="Bajo">
      <formula>NOT(ISERROR(SEARCH("Bajo",AG45)))</formula>
    </cfRule>
    <cfRule type="containsText" dxfId="994" priority="118" operator="containsText" text="Moderado">
      <formula>NOT(ISERROR(SEARCH("Moderado",AG45)))</formula>
    </cfRule>
    <cfRule type="containsText" dxfId="993" priority="119" operator="containsText" text="Extremo">
      <formula>NOT(ISERROR(SEARCH("Extremo",AG45)))</formula>
    </cfRule>
    <cfRule type="containsText" dxfId="992" priority="120" operator="containsText" text="Baja">
      <formula>NOT(ISERROR(SEARCH("Baja",AG45)))</formula>
    </cfRule>
    <cfRule type="containsText" dxfId="991" priority="121" operator="containsText" text="Alto">
      <formula>NOT(ISERROR(SEARCH("Alto",AG45)))</formula>
    </cfRule>
  </conditionalFormatting>
  <conditionalFormatting sqref="AE45:AE49">
    <cfRule type="containsText" dxfId="990" priority="108" operator="containsText" text="Catastrófico">
      <formula>NOT(ISERROR(SEARCH("Catastrófico",AE45)))</formula>
    </cfRule>
    <cfRule type="containsText" dxfId="989" priority="109" operator="containsText" text="Moderado">
      <formula>NOT(ISERROR(SEARCH("Moderado",AE45)))</formula>
    </cfRule>
    <cfRule type="containsText" dxfId="988" priority="110" operator="containsText" text="Menor">
      <formula>NOT(ISERROR(SEARCH("Menor",AE45)))</formula>
    </cfRule>
    <cfRule type="containsText" dxfId="987" priority="111" operator="containsText" text="Leve">
      <formula>NOT(ISERROR(SEARCH("Leve",AE45)))</formula>
    </cfRule>
    <cfRule type="containsText" dxfId="986" priority="112" operator="containsText" text="Mayor">
      <formula>NOT(ISERROR(SEARCH("Mayor",AE45)))</formula>
    </cfRule>
  </conditionalFormatting>
  <conditionalFormatting sqref="N50">
    <cfRule type="containsText" dxfId="985" priority="103" operator="containsText" text="Extremo">
      <formula>NOT(ISERROR(SEARCH("Extremo",N50)))</formula>
    </cfRule>
    <cfRule type="containsText" dxfId="984" priority="104" operator="containsText" text="Alto">
      <formula>NOT(ISERROR(SEARCH("Alto",N50)))</formula>
    </cfRule>
    <cfRule type="containsText" dxfId="983" priority="105" operator="containsText" text="Bajo">
      <formula>NOT(ISERROR(SEARCH("Bajo",N50)))</formula>
    </cfRule>
    <cfRule type="containsText" dxfId="982" priority="106" operator="containsText" text="Moderado">
      <formula>NOT(ISERROR(SEARCH("Moderado",N50)))</formula>
    </cfRule>
    <cfRule type="containsText" dxfId="981" priority="107" operator="containsText" text="Extremo">
      <formula>NOT(ISERROR(SEARCH("Extremo",N50)))</formula>
    </cfRule>
  </conditionalFormatting>
  <conditionalFormatting sqref="I50">
    <cfRule type="containsText" dxfId="980" priority="80" operator="containsText" text="Muy Baja">
      <formula>NOT(ISERROR(SEARCH("Muy Baja",I50)))</formula>
    </cfRule>
    <cfRule type="containsText" dxfId="979" priority="81" operator="containsText" text="Baja">
      <formula>NOT(ISERROR(SEARCH("Baja",I50)))</formula>
    </cfRule>
    <cfRule type="containsText" dxfId="978" priority="83" operator="containsText" text="Muy Alta">
      <formula>NOT(ISERROR(SEARCH("Muy Alta",I50)))</formula>
    </cfRule>
    <cfRule type="containsText" dxfId="977" priority="84" operator="containsText" text="Alta">
      <formula>NOT(ISERROR(SEARCH("Alta",I50)))</formula>
    </cfRule>
    <cfRule type="containsText" dxfId="976" priority="85" operator="containsText" text="Media">
      <formula>NOT(ISERROR(SEARCH("Media",I50)))</formula>
    </cfRule>
    <cfRule type="containsText" dxfId="975" priority="86" operator="containsText" text="Media">
      <formula>NOT(ISERROR(SEARCH("Media",I50)))</formula>
    </cfRule>
    <cfRule type="containsText" dxfId="974" priority="87" operator="containsText" text="Media">
      <formula>NOT(ISERROR(SEARCH("Media",I50)))</formula>
    </cfRule>
    <cfRule type="containsText" dxfId="973" priority="88" operator="containsText" text="Muy Baja">
      <formula>NOT(ISERROR(SEARCH("Muy Baja",I50)))</formula>
    </cfRule>
    <cfRule type="containsText" dxfId="972" priority="89" operator="containsText" text="Baja">
      <formula>NOT(ISERROR(SEARCH("Baja",I50)))</formula>
    </cfRule>
    <cfRule type="containsText" dxfId="971" priority="90" operator="containsText" text="Muy Baja">
      <formula>NOT(ISERROR(SEARCH("Muy Baja",I50)))</formula>
    </cfRule>
    <cfRule type="containsText" dxfId="970" priority="91" operator="containsText" text="Muy Baja">
      <formula>NOT(ISERROR(SEARCH("Muy Baja",I50)))</formula>
    </cfRule>
    <cfRule type="containsText" dxfId="969" priority="92" operator="containsText" text="Muy Baja">
      <formula>NOT(ISERROR(SEARCH("Muy Baja",I50)))</formula>
    </cfRule>
    <cfRule type="containsText" dxfId="968" priority="93" operator="containsText" text="Muy Baja'Tabla probabilidad'!">
      <formula>NOT(ISERROR(SEARCH("Muy Baja'Tabla probabilidad'!",I50)))</formula>
    </cfRule>
    <cfRule type="containsText" dxfId="967" priority="94" operator="containsText" text="Muy bajo">
      <formula>NOT(ISERROR(SEARCH("Muy bajo",I50)))</formula>
    </cfRule>
    <cfRule type="containsText" dxfId="966" priority="95" operator="containsText" text="Alta">
      <formula>NOT(ISERROR(SEARCH("Alta",I50)))</formula>
    </cfRule>
    <cfRule type="containsText" dxfId="965" priority="96" operator="containsText" text="Media">
      <formula>NOT(ISERROR(SEARCH("Media",I50)))</formula>
    </cfRule>
    <cfRule type="containsText" dxfId="964" priority="97" operator="containsText" text="Baja">
      <formula>NOT(ISERROR(SEARCH("Baja",I50)))</formula>
    </cfRule>
    <cfRule type="containsText" dxfId="963" priority="98" operator="containsText" text="Muy baja">
      <formula>NOT(ISERROR(SEARCH("Muy baja",I50)))</formula>
    </cfRule>
    <cfRule type="cellIs" dxfId="962" priority="101" operator="between">
      <formula>1</formula>
      <formula>2</formula>
    </cfRule>
    <cfRule type="cellIs" dxfId="961" priority="102" operator="between">
      <formula>0</formula>
      <formula>2</formula>
    </cfRule>
  </conditionalFormatting>
  <conditionalFormatting sqref="I50">
    <cfRule type="containsText" dxfId="960" priority="82" operator="containsText" text="Muy Alta">
      <formula>NOT(ISERROR(SEARCH("Muy Alta",I50)))</formula>
    </cfRule>
  </conditionalFormatting>
  <conditionalFormatting sqref="Y50:Y54">
    <cfRule type="containsText" dxfId="959" priority="74" operator="containsText" text="Muy Alta">
      <formula>NOT(ISERROR(SEARCH("Muy Alta",Y50)))</formula>
    </cfRule>
    <cfRule type="containsText" dxfId="958" priority="75" operator="containsText" text="Alta">
      <formula>NOT(ISERROR(SEARCH("Alta",Y50)))</formula>
    </cfRule>
    <cfRule type="containsText" dxfId="957" priority="76" operator="containsText" text="Media">
      <formula>NOT(ISERROR(SEARCH("Media",Y50)))</formula>
    </cfRule>
    <cfRule type="containsText" dxfId="956" priority="77" operator="containsText" text="Muy Baja">
      <formula>NOT(ISERROR(SEARCH("Muy Baja",Y50)))</formula>
    </cfRule>
    <cfRule type="containsText" dxfId="955" priority="78" operator="containsText" text="Baja">
      <formula>NOT(ISERROR(SEARCH("Baja",Y50)))</formula>
    </cfRule>
    <cfRule type="containsText" dxfId="954" priority="79" operator="containsText" text="Muy Baja">
      <formula>NOT(ISERROR(SEARCH("Muy Baja",Y50)))</formula>
    </cfRule>
  </conditionalFormatting>
  <conditionalFormatting sqref="AC50:AC54">
    <cfRule type="containsText" dxfId="953" priority="69" operator="containsText" text="Catastrófico">
      <formula>NOT(ISERROR(SEARCH("Catastrófico",AC50)))</formula>
    </cfRule>
    <cfRule type="containsText" dxfId="952" priority="70" operator="containsText" text="Mayor">
      <formula>NOT(ISERROR(SEARCH("Mayor",AC50)))</formula>
    </cfRule>
    <cfRule type="containsText" dxfId="951" priority="71" operator="containsText" text="Moderado">
      <formula>NOT(ISERROR(SEARCH("Moderado",AC50)))</formula>
    </cfRule>
    <cfRule type="containsText" dxfId="950" priority="72" operator="containsText" text="Menor">
      <formula>NOT(ISERROR(SEARCH("Menor",AC50)))</formula>
    </cfRule>
    <cfRule type="containsText" dxfId="949" priority="73" operator="containsText" text="Leve">
      <formula>NOT(ISERROR(SEARCH("Leve",AC50)))</formula>
    </cfRule>
  </conditionalFormatting>
  <conditionalFormatting sqref="AG50">
    <cfRule type="containsText" dxfId="948" priority="60" operator="containsText" text="Extremo">
      <formula>NOT(ISERROR(SEARCH("Extremo",AG50)))</formula>
    </cfRule>
    <cfRule type="containsText" dxfId="947" priority="61" operator="containsText" text="Alto">
      <formula>NOT(ISERROR(SEARCH("Alto",AG50)))</formula>
    </cfRule>
    <cfRule type="containsText" dxfId="946" priority="62" operator="containsText" text="Moderado">
      <formula>NOT(ISERROR(SEARCH("Moderado",AG50)))</formula>
    </cfRule>
    <cfRule type="containsText" dxfId="945" priority="63" operator="containsText" text="Menor">
      <formula>NOT(ISERROR(SEARCH("Menor",AG50)))</formula>
    </cfRule>
    <cfRule type="containsText" dxfId="944" priority="64" operator="containsText" text="Bajo">
      <formula>NOT(ISERROR(SEARCH("Bajo",AG50)))</formula>
    </cfRule>
    <cfRule type="containsText" dxfId="943" priority="65" operator="containsText" text="Moderado">
      <formula>NOT(ISERROR(SEARCH("Moderado",AG50)))</formula>
    </cfRule>
    <cfRule type="containsText" dxfId="942" priority="66" operator="containsText" text="Extremo">
      <formula>NOT(ISERROR(SEARCH("Extremo",AG50)))</formula>
    </cfRule>
    <cfRule type="containsText" dxfId="941" priority="67" operator="containsText" text="Baja">
      <formula>NOT(ISERROR(SEARCH("Baja",AG50)))</formula>
    </cfRule>
    <cfRule type="containsText" dxfId="940" priority="68" operator="containsText" text="Alto">
      <formula>NOT(ISERROR(SEARCH("Alto",AG50)))</formula>
    </cfRule>
  </conditionalFormatting>
  <conditionalFormatting sqref="AE50:AE54">
    <cfRule type="containsText" dxfId="939" priority="55" operator="containsText" text="Catastrófico">
      <formula>NOT(ISERROR(SEARCH("Catastrófico",AE50)))</formula>
    </cfRule>
    <cfRule type="containsText" dxfId="938" priority="56" operator="containsText" text="Moderado">
      <formula>NOT(ISERROR(SEARCH("Moderado",AE50)))</formula>
    </cfRule>
    <cfRule type="containsText" dxfId="937" priority="57" operator="containsText" text="Menor">
      <formula>NOT(ISERROR(SEARCH("Menor",AE50)))</formula>
    </cfRule>
    <cfRule type="containsText" dxfId="936" priority="58" operator="containsText" text="Leve">
      <formula>NOT(ISERROR(SEARCH("Leve",AE50)))</formula>
    </cfRule>
    <cfRule type="containsText" dxfId="935" priority="59" operator="containsText" text="Mayor">
      <formula>NOT(ISERROR(SEARCH("Mayor",AE50)))</formula>
    </cfRule>
  </conditionalFormatting>
  <conditionalFormatting sqref="N55">
    <cfRule type="containsText" dxfId="934" priority="50" operator="containsText" text="Extremo">
      <formula>NOT(ISERROR(SEARCH("Extremo",N55)))</formula>
    </cfRule>
    <cfRule type="containsText" dxfId="933" priority="51" operator="containsText" text="Alto">
      <formula>NOT(ISERROR(SEARCH("Alto",N55)))</formula>
    </cfRule>
    <cfRule type="containsText" dxfId="932" priority="52" operator="containsText" text="Bajo">
      <formula>NOT(ISERROR(SEARCH("Bajo",N55)))</formula>
    </cfRule>
    <cfRule type="containsText" dxfId="931" priority="53" operator="containsText" text="Moderado">
      <formula>NOT(ISERROR(SEARCH("Moderado",N55)))</formula>
    </cfRule>
    <cfRule type="containsText" dxfId="930" priority="54" operator="containsText" text="Extremo">
      <formula>NOT(ISERROR(SEARCH("Extremo",N55)))</formula>
    </cfRule>
  </conditionalFormatting>
  <conditionalFormatting sqref="I55">
    <cfRule type="containsText" dxfId="929" priority="27" operator="containsText" text="Muy Baja">
      <formula>NOT(ISERROR(SEARCH("Muy Baja",I55)))</formula>
    </cfRule>
    <cfRule type="containsText" dxfId="928" priority="28" operator="containsText" text="Baja">
      <formula>NOT(ISERROR(SEARCH("Baja",I55)))</formula>
    </cfRule>
    <cfRule type="containsText" dxfId="927" priority="30" operator="containsText" text="Muy Alta">
      <formula>NOT(ISERROR(SEARCH("Muy Alta",I55)))</formula>
    </cfRule>
    <cfRule type="containsText" dxfId="926" priority="31" operator="containsText" text="Alta">
      <formula>NOT(ISERROR(SEARCH("Alta",I55)))</formula>
    </cfRule>
    <cfRule type="containsText" dxfId="925" priority="32" operator="containsText" text="Media">
      <formula>NOT(ISERROR(SEARCH("Media",I55)))</formula>
    </cfRule>
    <cfRule type="containsText" dxfId="924" priority="33" operator="containsText" text="Media">
      <formula>NOT(ISERROR(SEARCH("Media",I55)))</formula>
    </cfRule>
    <cfRule type="containsText" dxfId="923" priority="34" operator="containsText" text="Media">
      <formula>NOT(ISERROR(SEARCH("Media",I55)))</formula>
    </cfRule>
    <cfRule type="containsText" dxfId="922" priority="35" operator="containsText" text="Muy Baja">
      <formula>NOT(ISERROR(SEARCH("Muy Baja",I55)))</formula>
    </cfRule>
    <cfRule type="containsText" dxfId="921" priority="36" operator="containsText" text="Baja">
      <formula>NOT(ISERROR(SEARCH("Baja",I55)))</formula>
    </cfRule>
    <cfRule type="containsText" dxfId="920" priority="37" operator="containsText" text="Muy Baja">
      <formula>NOT(ISERROR(SEARCH("Muy Baja",I55)))</formula>
    </cfRule>
    <cfRule type="containsText" dxfId="919" priority="38" operator="containsText" text="Muy Baja">
      <formula>NOT(ISERROR(SEARCH("Muy Baja",I55)))</formula>
    </cfRule>
    <cfRule type="containsText" dxfId="918" priority="39" operator="containsText" text="Muy Baja">
      <formula>NOT(ISERROR(SEARCH("Muy Baja",I55)))</formula>
    </cfRule>
    <cfRule type="containsText" dxfId="917" priority="40" operator="containsText" text="Muy Baja'Tabla probabilidad'!">
      <formula>NOT(ISERROR(SEARCH("Muy Baja'Tabla probabilidad'!",I55)))</formula>
    </cfRule>
    <cfRule type="containsText" dxfId="916" priority="41" operator="containsText" text="Muy bajo">
      <formula>NOT(ISERROR(SEARCH("Muy bajo",I55)))</formula>
    </cfRule>
    <cfRule type="containsText" dxfId="915" priority="42" operator="containsText" text="Alta">
      <formula>NOT(ISERROR(SEARCH("Alta",I55)))</formula>
    </cfRule>
    <cfRule type="containsText" dxfId="914" priority="43" operator="containsText" text="Media">
      <formula>NOT(ISERROR(SEARCH("Media",I55)))</formula>
    </cfRule>
    <cfRule type="containsText" dxfId="913" priority="44" operator="containsText" text="Baja">
      <formula>NOT(ISERROR(SEARCH("Baja",I55)))</formula>
    </cfRule>
    <cfRule type="containsText" dxfId="912" priority="45" operator="containsText" text="Muy baja">
      <formula>NOT(ISERROR(SEARCH("Muy baja",I55)))</formula>
    </cfRule>
    <cfRule type="cellIs" dxfId="911" priority="48" operator="between">
      <formula>1</formula>
      <formula>2</formula>
    </cfRule>
    <cfRule type="cellIs" dxfId="910" priority="49" operator="between">
      <formula>0</formula>
      <formula>2</formula>
    </cfRule>
  </conditionalFormatting>
  <conditionalFormatting sqref="I55">
    <cfRule type="containsText" dxfId="909" priority="29" operator="containsText" text="Muy Alta">
      <formula>NOT(ISERROR(SEARCH("Muy Alta",I55)))</formula>
    </cfRule>
  </conditionalFormatting>
  <conditionalFormatting sqref="Y55:Y59">
    <cfRule type="containsText" dxfId="908" priority="21" operator="containsText" text="Muy Alta">
      <formula>NOT(ISERROR(SEARCH("Muy Alta",Y55)))</formula>
    </cfRule>
    <cfRule type="containsText" dxfId="907" priority="22" operator="containsText" text="Alta">
      <formula>NOT(ISERROR(SEARCH("Alta",Y55)))</formula>
    </cfRule>
    <cfRule type="containsText" dxfId="906" priority="23" operator="containsText" text="Media">
      <formula>NOT(ISERROR(SEARCH("Media",Y55)))</formula>
    </cfRule>
    <cfRule type="containsText" dxfId="905" priority="24" operator="containsText" text="Muy Baja">
      <formula>NOT(ISERROR(SEARCH("Muy Baja",Y55)))</formula>
    </cfRule>
    <cfRule type="containsText" dxfId="904" priority="25" operator="containsText" text="Baja">
      <formula>NOT(ISERROR(SEARCH("Baja",Y55)))</formula>
    </cfRule>
    <cfRule type="containsText" dxfId="903" priority="26" operator="containsText" text="Muy Baja">
      <formula>NOT(ISERROR(SEARCH("Muy Baja",Y55)))</formula>
    </cfRule>
  </conditionalFormatting>
  <conditionalFormatting sqref="AC55:AC59">
    <cfRule type="containsText" dxfId="902" priority="16" operator="containsText" text="Catastrófico">
      <formula>NOT(ISERROR(SEARCH("Catastrófico",AC55)))</formula>
    </cfRule>
    <cfRule type="containsText" dxfId="901" priority="17" operator="containsText" text="Mayor">
      <formula>NOT(ISERROR(SEARCH("Mayor",AC55)))</formula>
    </cfRule>
    <cfRule type="containsText" dxfId="900" priority="18" operator="containsText" text="Moderado">
      <formula>NOT(ISERROR(SEARCH("Moderado",AC55)))</formula>
    </cfRule>
    <cfRule type="containsText" dxfId="899" priority="19" operator="containsText" text="Menor">
      <formula>NOT(ISERROR(SEARCH("Menor",AC55)))</formula>
    </cfRule>
    <cfRule type="containsText" dxfId="898" priority="20" operator="containsText" text="Leve">
      <formula>NOT(ISERROR(SEARCH("Leve",AC55)))</formula>
    </cfRule>
  </conditionalFormatting>
  <conditionalFormatting sqref="AG55">
    <cfRule type="containsText" dxfId="897" priority="7" operator="containsText" text="Extremo">
      <formula>NOT(ISERROR(SEARCH("Extremo",AG55)))</formula>
    </cfRule>
    <cfRule type="containsText" dxfId="896" priority="8" operator="containsText" text="Alto">
      <formula>NOT(ISERROR(SEARCH("Alto",AG55)))</formula>
    </cfRule>
    <cfRule type="containsText" dxfId="895" priority="9" operator="containsText" text="Moderado">
      <formula>NOT(ISERROR(SEARCH("Moderado",AG55)))</formula>
    </cfRule>
    <cfRule type="containsText" dxfId="894" priority="10" operator="containsText" text="Menor">
      <formula>NOT(ISERROR(SEARCH("Menor",AG55)))</formula>
    </cfRule>
    <cfRule type="containsText" dxfId="893" priority="11" operator="containsText" text="Bajo">
      <formula>NOT(ISERROR(SEARCH("Bajo",AG55)))</formula>
    </cfRule>
    <cfRule type="containsText" dxfId="892" priority="12" operator="containsText" text="Moderado">
      <formula>NOT(ISERROR(SEARCH("Moderado",AG55)))</formula>
    </cfRule>
    <cfRule type="containsText" dxfId="891" priority="13" operator="containsText" text="Extremo">
      <formula>NOT(ISERROR(SEARCH("Extremo",AG55)))</formula>
    </cfRule>
    <cfRule type="containsText" dxfId="890" priority="14" operator="containsText" text="Baja">
      <formula>NOT(ISERROR(SEARCH("Baja",AG55)))</formula>
    </cfRule>
    <cfRule type="containsText" dxfId="889" priority="15" operator="containsText" text="Alto">
      <formula>NOT(ISERROR(SEARCH("Alto",AG55)))</formula>
    </cfRule>
  </conditionalFormatting>
  <conditionalFormatting sqref="AE55:AE59">
    <cfRule type="containsText" dxfId="888" priority="2" operator="containsText" text="Catastrófico">
      <formula>NOT(ISERROR(SEARCH("Catastrófico",AE55)))</formula>
    </cfRule>
    <cfRule type="containsText" dxfId="887" priority="3" operator="containsText" text="Moderado">
      <formula>NOT(ISERROR(SEARCH("Moderado",AE55)))</formula>
    </cfRule>
    <cfRule type="containsText" dxfId="886" priority="4" operator="containsText" text="Menor">
      <formula>NOT(ISERROR(SEARCH("Menor",AE55)))</formula>
    </cfRule>
    <cfRule type="containsText" dxfId="885" priority="5" operator="containsText" text="Leve">
      <formula>NOT(ISERROR(SEARCH("Leve",AE55)))</formula>
    </cfRule>
    <cfRule type="containsText" dxfId="884" priority="6" operator="containsText" text="Mayor">
      <formula>NOT(ISERROR(SEARCH("Mayor",AE55)))</formula>
    </cfRule>
  </conditionalFormatting>
  <dataValidations count="1">
    <dataValidation allowBlank="1" showInputMessage="1" showErrorMessage="1" prompt="Enunciar cuál es el control" sqref="P13 P10:P11 P15:P18 P20:P23" xr:uid="{00000000-0002-0000-0F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33" operator="containsText" id="{572462DE-52AF-4109-B451-5BB8AEAC2F3A}">
            <xm:f>NOT(ISERROR(SEARCH('\Users\ymarting\Documents\2021\Reordenamiento Judicial\[Matriz de Riesgos SIGCMA 5x5 Reordenamiento1.xlsx]Tabla probabilidad'!#REF!,I10)))</xm:f>
            <xm:f>'\Users\ymarting\Documents\2021\Reordenamiento Judicial\[Matriz de Riesgos SIGCMA 5x5 Reordenamiento1.xlsx]Tabla probabilidad'!#REF!</xm:f>
            <x14:dxf>
              <font>
                <color rgb="FF006100"/>
              </font>
              <fill>
                <patternFill>
                  <bgColor rgb="FFC6EFCE"/>
                </patternFill>
              </fill>
            </x14:dxf>
          </x14:cfRule>
          <x14:cfRule type="containsText" priority="434" operator="containsText" id="{E885620F-37F4-4D52-B565-9B735001D98C}">
            <xm:f>NOT(ISERROR(SEARCH('\Users\ymarting\Documents\2021\Reordenamiento Judicial\[Matriz de Riesgos SIGCMA 5x5 Reordenamiento1.xlsx]Tabla probabilidad'!#REF!,I10)))</xm:f>
            <xm:f>'\Users\ymarting\Documents\2021\Reordenamiento Judicial\[Matriz de Riesgos SIGCMA 5x5 Reordenamiento1.xlsx]Tabla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363" operator="containsText" id="{6D0B872F-555F-497B-B942-417D0CAFF35C}">
            <xm:f>NOT(ISERROR(SEARCH('\Users\ymarting\Documents\2021\Reordenamiento Judicial\[Matriz de Riesgos SIGCMA 5x5 Reordenamiento1.xlsx]Tabla probabilidad'!#REF!,I15)))</xm:f>
            <xm:f>'\Users\ymarting\Documents\2021\Reordenamiento Judicial\[Matriz de Riesgos SIGCMA 5x5 Reordenamiento1.xlsx]Tabla probabilidad'!#REF!</xm:f>
            <x14:dxf>
              <font>
                <color rgb="FF006100"/>
              </font>
              <fill>
                <patternFill>
                  <bgColor rgb="FFC6EFCE"/>
                </patternFill>
              </fill>
            </x14:dxf>
          </x14:cfRule>
          <x14:cfRule type="containsText" priority="364" operator="containsText" id="{75E5874F-A1B5-4527-83F6-7F16145E9251}">
            <xm:f>NOT(ISERROR(SEARCH('\Users\ymarting\Documents\2021\Reordenamiento Judicial\[Matriz de Riesgos SIGCMA 5x5 Reordenamiento1.xlsx]Tabla probabilidad'!#REF!,I15)))</xm:f>
            <xm:f>'\Users\ymarting\Documents\2021\Reordenamiento Judicial\[Matriz de Riesgos SIGCMA 5x5 Reordenamiento1.xlsx]Tabla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260" operator="containsText" id="{2D003BC9-3DC9-46DF-B4B5-5C91DD8A2C41}">
            <xm:f>NOT(ISERROR(SEARCH('\Users\ymarting\Documents\2021\Reordenamiento Judicial\[Matriz de Riesgos SIGCMA 5x5 Reordenamiento1.xlsx]Tabla probabilidad'!#REF!,I30)))</xm:f>
            <xm:f>'\Users\ymarting\Documents\2021\Reordenamiento Judicial\[Matriz de Riesgos SIGCMA 5x5 Reordenamiento1.xlsx]Tabla probabilidad'!#REF!</xm:f>
            <x14:dxf>
              <font>
                <color rgb="FF006100"/>
              </font>
              <fill>
                <patternFill>
                  <bgColor rgb="FFC6EFCE"/>
                </patternFill>
              </fill>
            </x14:dxf>
          </x14:cfRule>
          <x14:cfRule type="containsText" priority="261" operator="containsText" id="{F15087C0-F40F-4067-86AD-DA5A356C6BC2}">
            <xm:f>NOT(ISERROR(SEARCH('\Users\ymarting\Documents\2021\Reordenamiento Judicial\[Matriz de Riesgos SIGCMA 5x5 Reordenamiento1.xlsx]Tabla probabilidad'!#REF!,I30)))</xm:f>
            <xm:f>'\Users\ymarting\Documents\2021\Reordenamiento Judicial\[Matriz de Riesgos SIGCMA 5x5 Reordenamiento1.xlsx]Tabla probabilidad'!#REF!</xm:f>
            <x14:dxf>
              <font>
                <color rgb="FF9C0006"/>
              </font>
              <fill>
                <patternFill>
                  <bgColor rgb="FFFFC7CE"/>
                </patternFill>
              </fill>
            </x14:dxf>
          </x14:cfRule>
          <xm:sqref>I30 I35 I40</xm:sqref>
        </x14:conditionalFormatting>
        <x14:conditionalFormatting xmlns:xm="http://schemas.microsoft.com/office/excel/2006/main">
          <x14:cfRule type="containsText" priority="152" operator="containsText" id="{9E18E226-A3F9-4514-BFA1-D87E87329BBB}">
            <xm:f>NOT(ISERROR(SEARCH('\Users\ymarting\Documents\2021\Reordenamiento Judicial\[Matriz de Riesgos SIGCMA 5x5 Reordenamiento1.xlsx]Tabla probabilidad'!#REF!,I45)))</xm:f>
            <xm:f>'\Users\ymarting\Documents\2021\Reordenamiento Judicial\[Matriz de Riesgos SIGCMA 5x5 Reordenamiento1.xlsx]Tabla probabilidad'!#REF!</xm:f>
            <x14:dxf>
              <font>
                <color rgb="FF006100"/>
              </font>
              <fill>
                <patternFill>
                  <bgColor rgb="FFC6EFCE"/>
                </patternFill>
              </fill>
            </x14:dxf>
          </x14:cfRule>
          <x14:cfRule type="containsText" priority="153" operator="containsText" id="{AFA8FE54-5420-426E-8996-8178622CEB07}">
            <xm:f>NOT(ISERROR(SEARCH('\Users\ymarting\Documents\2021\Reordenamiento Judicial\[Matriz de Riesgos SIGCMA 5x5 Reordenamiento1.xlsx]Tabla probabilidad'!#REF!,I45)))</xm:f>
            <xm:f>'\Users\ymarting\Documents\2021\Reordenamiento Judicial\[Matriz de Riesgos SIGCMA 5x5 Reordenamiento1.xlsx]Tabla probabilidad'!#REF!</xm:f>
            <x14:dxf>
              <font>
                <color rgb="FF9C0006"/>
              </font>
              <fill>
                <patternFill>
                  <bgColor rgb="FFFFC7CE"/>
                </patternFill>
              </fill>
            </x14:dxf>
          </x14:cfRule>
          <xm:sqref>I45</xm:sqref>
        </x14:conditionalFormatting>
        <x14:conditionalFormatting xmlns:xm="http://schemas.microsoft.com/office/excel/2006/main">
          <x14:cfRule type="containsText" priority="99" operator="containsText" id="{A836696A-AB1A-4B43-B830-021BC4C5CFF0}">
            <xm:f>NOT(ISERROR(SEARCH('\Users\ymarting\Documents\2021\Reordenamiento Judicial\[Matriz de Riesgos SIGCMA 5x5 Reordenamiento1.xlsx]Tabla probabilidad'!#REF!,I50)))</xm:f>
            <xm:f>'\Users\ymarting\Documents\2021\Reordenamiento Judicial\[Matriz de Riesgos SIGCMA 5x5 Reordenamiento1.xlsx]Tabla probabilidad'!#REF!</xm:f>
            <x14:dxf>
              <font>
                <color rgb="FF006100"/>
              </font>
              <fill>
                <patternFill>
                  <bgColor rgb="FFC6EFCE"/>
                </patternFill>
              </fill>
            </x14:dxf>
          </x14:cfRule>
          <x14:cfRule type="containsText" priority="100" operator="containsText" id="{A44B1EE1-A6A9-4B4F-A830-2454EDF25C6E}">
            <xm:f>NOT(ISERROR(SEARCH('\Users\ymarting\Documents\2021\Reordenamiento Judicial\[Matriz de Riesgos SIGCMA 5x5 Reordenamiento1.xlsx]Tabla probabilidad'!#REF!,I50)))</xm:f>
            <xm:f>'\Users\ymarting\Documents\2021\Reordenamiento Judicial\[Matriz de Riesgos SIGCMA 5x5 Reordenamiento1.xlsx]Tabla probabilidad'!#REF!</xm:f>
            <x14:dxf>
              <font>
                <color rgb="FF9C0006"/>
              </font>
              <fill>
                <patternFill>
                  <bgColor rgb="FFFFC7CE"/>
                </patternFill>
              </fill>
            </x14:dxf>
          </x14:cfRule>
          <xm:sqref>I50</xm:sqref>
        </x14:conditionalFormatting>
        <x14:conditionalFormatting xmlns:xm="http://schemas.microsoft.com/office/excel/2006/main">
          <x14:cfRule type="containsText" priority="46" operator="containsText" id="{6D2AFC70-FE7F-45E3-A719-FE2397CA1272}">
            <xm:f>NOT(ISERROR(SEARCH('\Users\ymarting\Documents\2021\Reordenamiento Judicial\[Matriz de Riesgos SIGCMA 5x5 Reordenamiento1.xlsx]Tabla probabilidad'!#REF!,I55)))</xm:f>
            <xm:f>'\Users\ymarting\Documents\2021\Reordenamiento Judicial\[Matriz de Riesgos SIGCMA 5x5 Reordenamiento1.xlsx]Tabla probabilidad'!#REF!</xm:f>
            <x14:dxf>
              <font>
                <color rgb="FF006100"/>
              </font>
              <fill>
                <patternFill>
                  <bgColor rgb="FFC6EFCE"/>
                </patternFill>
              </fill>
            </x14:dxf>
          </x14:cfRule>
          <x14:cfRule type="containsText" priority="47" operator="containsText" id="{09996298-0302-4D61-BF9D-7980AA0D8C28}">
            <xm:f>NOT(ISERROR(SEARCH('\Users\ymarting\Documents\2021\Reordenamiento Judicial\[Matriz de Riesgos SIGCMA 5x5 Reordenamiento1.xlsx]Tabla probabilidad'!#REF!,I55)))</xm:f>
            <xm:f>'\Users\ymarting\Documents\2021\Reordenamiento Judicial\[Matriz de Riesgos SIGCMA 5x5 Reordenamiento1.xlsx]Tabla probabilidad'!#REF!</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1000000}">
          <x14:formula1>
            <xm:f>'C:\Users\pcram\OneDrive - Consejo Superior de la Judicatura\Centro de Servicio\SIGCMA\Riesgos\2021\Reordenamiento Judicial\[Matriz de Riesgos SIGCMA 5x5 Reordenamiento1.xlsx]LISTA'!#REF!</xm:f>
          </x14:formula1>
          <xm:sqref>C10:C59</xm:sqref>
        </x14:dataValidation>
        <x14:dataValidation type="list" allowBlank="1" showInputMessage="1" showErrorMessage="1" xr:uid="{00000000-0002-0000-0F00-000002000000}">
          <x14:formula1>
            <xm:f>'C:\Users\pcram\OneDrive - Consejo Superior de la Judicatura\Centro de Servicio\SIGCMA\Riesgos\2021\Reordenamiento Judicial\[Matriz de Riesgos SIGCMA 5x5 Reordenamiento1.xlsx]LISTA'!#REF!</xm:f>
          </x14:formula1>
          <xm:sqref>K10:K59 AN10 AN15 AN20 AN25 AN30 AN35 AN40 AN45 AN50 AN55 AH10 AH15 AH20 AH25 AH30 AH35 AH40 AH45 AH50 AH55 R10:S59 U10:W59 G10:G59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249977111117893"/>
  </sheetPr>
  <dimension ref="A1:KL59"/>
  <sheetViews>
    <sheetView topLeftCell="A28" zoomScale="120" zoomScaleNormal="120" workbookViewId="0">
      <selection activeCell="C30" sqref="C30:C34"/>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25" customWidth="1"/>
    <col min="36" max="36" width="15" customWidth="1"/>
    <col min="37" max="37" width="16.140625" customWidth="1"/>
    <col min="38" max="38" width="17.85546875" bestFit="1" customWidth="1"/>
    <col min="39" max="39" width="12" bestFit="1" customWidth="1"/>
    <col min="41" max="298" width="11.42578125" style="15"/>
    <col min="299" max="16384" width="11.42578125" style="16"/>
  </cols>
  <sheetData>
    <row r="1" spans="1:298" s="2" customFormat="1" ht="16.5" customHeight="1">
      <c r="A1" s="157"/>
      <c r="B1" s="158"/>
      <c r="C1" s="158"/>
      <c r="D1" s="161" t="s">
        <v>0</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3" t="s">
        <v>1</v>
      </c>
      <c r="AM1" s="163"/>
      <c r="AN1" s="163"/>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row>
    <row r="2" spans="1:298" s="2" customFormat="1" ht="39.75" customHeight="1">
      <c r="A2" s="159"/>
      <c r="B2" s="160"/>
      <c r="C2" s="160"/>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3"/>
      <c r="AN2" s="163"/>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row>
    <row r="3" spans="1:298" s="2" customFormat="1" ht="16.5">
      <c r="A3" s="3"/>
      <c r="B3" s="3"/>
      <c r="C3" s="4"/>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c r="AM3" s="163"/>
      <c r="AN3" s="163"/>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row>
    <row r="4" spans="1:298" s="2" customFormat="1" ht="31.5" customHeight="1">
      <c r="A4" s="148" t="s">
        <v>2</v>
      </c>
      <c r="B4" s="149"/>
      <c r="C4" s="150"/>
      <c r="D4" s="164" t="s">
        <v>417</v>
      </c>
      <c r="E4" s="165"/>
      <c r="F4" s="165"/>
      <c r="G4" s="165"/>
      <c r="H4" s="165"/>
      <c r="I4" s="165"/>
      <c r="J4" s="165"/>
      <c r="K4" s="165"/>
      <c r="L4" s="165"/>
      <c r="M4" s="165"/>
      <c r="N4" s="166"/>
      <c r="O4" s="167"/>
      <c r="P4" s="167"/>
      <c r="Q4" s="167"/>
      <c r="R4" s="5"/>
      <c r="S4" s="5"/>
      <c r="T4" s="5"/>
      <c r="U4" s="5"/>
      <c r="V4" s="5"/>
      <c r="W4" s="5"/>
      <c r="X4" s="5"/>
      <c r="Y4" s="5"/>
      <c r="Z4" s="5"/>
      <c r="AA4" s="5"/>
      <c r="AB4" s="5"/>
      <c r="AC4" s="5"/>
      <c r="AD4" s="5"/>
      <c r="AE4" s="5"/>
      <c r="AF4" s="5"/>
      <c r="AG4" s="5"/>
      <c r="AH4" s="5"/>
      <c r="AI4" s="5"/>
      <c r="AJ4" s="5"/>
      <c r="AK4" s="5"/>
      <c r="AL4" s="5"/>
      <c r="AM4" s="5"/>
      <c r="AN4" s="5"/>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2" customFormat="1" ht="57" customHeight="1">
      <c r="A5" s="148" t="s">
        <v>3</v>
      </c>
      <c r="B5" s="149"/>
      <c r="C5" s="150"/>
      <c r="D5" s="151" t="s">
        <v>418</v>
      </c>
      <c r="E5" s="152"/>
      <c r="F5" s="152"/>
      <c r="G5" s="152"/>
      <c r="H5" s="152"/>
      <c r="I5" s="152"/>
      <c r="J5" s="152"/>
      <c r="K5" s="152"/>
      <c r="L5" s="152"/>
      <c r="M5" s="152"/>
      <c r="N5" s="153"/>
      <c r="O5" s="5"/>
      <c r="P5" s="5"/>
      <c r="Q5" s="5"/>
      <c r="R5" s="5"/>
      <c r="S5" s="5"/>
      <c r="T5" s="5"/>
      <c r="U5" s="5"/>
      <c r="V5" s="5"/>
      <c r="W5" s="5"/>
      <c r="X5" s="5"/>
      <c r="Y5" s="5"/>
      <c r="Z5" s="5"/>
      <c r="AA5" s="5"/>
      <c r="AB5" s="5"/>
      <c r="AC5" s="5"/>
      <c r="AD5" s="5"/>
      <c r="AE5" s="5"/>
      <c r="AF5" s="5"/>
      <c r="AG5" s="5"/>
      <c r="AH5" s="5"/>
      <c r="AI5" s="5"/>
      <c r="AJ5" s="5"/>
      <c r="AK5" s="5"/>
      <c r="AL5" s="5"/>
      <c r="AM5" s="5"/>
      <c r="AN5" s="5"/>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row>
    <row r="6" spans="1:298" s="2" customFormat="1" ht="63.75" customHeight="1">
      <c r="A6" s="148" t="s">
        <v>5</v>
      </c>
      <c r="B6" s="149"/>
      <c r="C6" s="150"/>
      <c r="D6" s="151" t="s">
        <v>419</v>
      </c>
      <c r="E6" s="152"/>
      <c r="F6" s="152"/>
      <c r="G6" s="152"/>
      <c r="H6" s="152"/>
      <c r="I6" s="152"/>
      <c r="J6" s="152"/>
      <c r="K6" s="152"/>
      <c r="L6" s="152"/>
      <c r="M6" s="152"/>
      <c r="N6" s="153"/>
      <c r="O6" s="5"/>
      <c r="P6" s="5"/>
      <c r="Q6" s="5"/>
      <c r="R6" s="5"/>
      <c r="S6" s="5"/>
      <c r="T6" s="5"/>
      <c r="U6" s="5"/>
      <c r="V6" s="5"/>
      <c r="W6" s="5"/>
      <c r="X6" s="5"/>
      <c r="Y6" s="5"/>
      <c r="Z6" s="5"/>
      <c r="AA6" s="5"/>
      <c r="AB6" s="5"/>
      <c r="AC6" s="5"/>
      <c r="AD6" s="5"/>
      <c r="AE6" s="5"/>
      <c r="AF6" s="5"/>
      <c r="AG6" s="5"/>
      <c r="AH6" s="5"/>
      <c r="AI6" s="5"/>
      <c r="AJ6" s="5"/>
      <c r="AK6" s="5"/>
      <c r="AL6" s="5"/>
      <c r="AM6" s="5"/>
      <c r="AN6" s="5"/>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 customFormat="1" ht="16.5">
      <c r="A7" s="154" t="s">
        <v>7</v>
      </c>
      <c r="B7" s="155"/>
      <c r="C7" s="155"/>
      <c r="D7" s="155"/>
      <c r="E7" s="155"/>
      <c r="F7" s="155"/>
      <c r="G7" s="155"/>
      <c r="H7" s="156"/>
      <c r="I7" s="154" t="s">
        <v>8</v>
      </c>
      <c r="J7" s="155"/>
      <c r="K7" s="155"/>
      <c r="L7" s="155"/>
      <c r="M7" s="155"/>
      <c r="N7" s="156"/>
      <c r="O7" s="154" t="s">
        <v>9</v>
      </c>
      <c r="P7" s="155"/>
      <c r="Q7" s="155"/>
      <c r="R7" s="155"/>
      <c r="S7" s="155"/>
      <c r="T7" s="155"/>
      <c r="U7" s="155"/>
      <c r="V7" s="155"/>
      <c r="W7" s="156"/>
      <c r="X7" s="154" t="s">
        <v>10</v>
      </c>
      <c r="Y7" s="155"/>
      <c r="Z7" s="155"/>
      <c r="AA7" s="155"/>
      <c r="AB7" s="155"/>
      <c r="AC7" s="155"/>
      <c r="AD7" s="155"/>
      <c r="AE7" s="155"/>
      <c r="AF7" s="155"/>
      <c r="AG7" s="155"/>
      <c r="AH7" s="156"/>
      <c r="AI7" s="154" t="s">
        <v>11</v>
      </c>
      <c r="AJ7" s="155"/>
      <c r="AK7" s="155"/>
      <c r="AL7" s="155"/>
      <c r="AM7" s="155"/>
      <c r="AN7" s="168"/>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row>
    <row r="8" spans="1:298" s="2" customFormat="1" ht="16.5" customHeight="1">
      <c r="A8" s="169" t="s">
        <v>12</v>
      </c>
      <c r="B8" s="171" t="s">
        <v>13</v>
      </c>
      <c r="C8" s="173" t="s">
        <v>14</v>
      </c>
      <c r="D8" s="174" t="s">
        <v>15</v>
      </c>
      <c r="E8" s="174" t="s">
        <v>16</v>
      </c>
      <c r="F8" s="176" t="s">
        <v>17</v>
      </c>
      <c r="G8" s="175" t="s">
        <v>18</v>
      </c>
      <c r="H8" s="174" t="s">
        <v>19</v>
      </c>
      <c r="I8" s="177" t="s">
        <v>20</v>
      </c>
      <c r="J8" s="181" t="s">
        <v>21</v>
      </c>
      <c r="K8" s="175" t="s">
        <v>22</v>
      </c>
      <c r="L8" s="175" t="s">
        <v>23</v>
      </c>
      <c r="M8" s="181" t="s">
        <v>21</v>
      </c>
      <c r="N8" s="174" t="s">
        <v>24</v>
      </c>
      <c r="O8" s="182" t="s">
        <v>25</v>
      </c>
      <c r="P8" s="178" t="s">
        <v>26</v>
      </c>
      <c r="Q8" s="175" t="s">
        <v>27</v>
      </c>
      <c r="R8" s="178" t="s">
        <v>28</v>
      </c>
      <c r="S8" s="178"/>
      <c r="T8" s="178"/>
      <c r="U8" s="178"/>
      <c r="V8" s="178"/>
      <c r="W8" s="178"/>
      <c r="X8" s="184" t="s">
        <v>29</v>
      </c>
      <c r="Y8" s="182" t="s">
        <v>30</v>
      </c>
      <c r="Z8" s="182" t="s">
        <v>21</v>
      </c>
      <c r="AA8" s="6"/>
      <c r="AB8" s="6"/>
      <c r="AC8" s="182" t="s">
        <v>31</v>
      </c>
      <c r="AD8" s="182" t="s">
        <v>21</v>
      </c>
      <c r="AE8" s="6"/>
      <c r="AF8" s="6"/>
      <c r="AG8" s="184" t="s">
        <v>32</v>
      </c>
      <c r="AH8" s="182" t="s">
        <v>33</v>
      </c>
      <c r="AI8" s="178" t="s">
        <v>11</v>
      </c>
      <c r="AJ8" s="178" t="s">
        <v>34</v>
      </c>
      <c r="AK8" s="178" t="s">
        <v>35</v>
      </c>
      <c r="AL8" s="178" t="s">
        <v>36</v>
      </c>
      <c r="AM8" s="179" t="s">
        <v>37</v>
      </c>
      <c r="AN8" s="179" t="s">
        <v>38</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row>
    <row r="9" spans="1:298" s="11" customFormat="1" ht="94.5" customHeight="1" thickBot="1">
      <c r="A9" s="170"/>
      <c r="B9" s="172"/>
      <c r="C9" s="171"/>
      <c r="D9" s="175"/>
      <c r="E9" s="175"/>
      <c r="F9" s="171"/>
      <c r="G9" s="177"/>
      <c r="H9" s="175"/>
      <c r="I9" s="177"/>
      <c r="J9" s="181"/>
      <c r="K9" s="177"/>
      <c r="L9" s="177"/>
      <c r="M9" s="181"/>
      <c r="N9" s="175"/>
      <c r="O9" s="185"/>
      <c r="P9" s="175"/>
      <c r="Q9" s="177"/>
      <c r="R9" s="7" t="s">
        <v>39</v>
      </c>
      <c r="S9" s="7" t="s">
        <v>40</v>
      </c>
      <c r="T9" s="7" t="s">
        <v>41</v>
      </c>
      <c r="U9" s="7" t="s">
        <v>42</v>
      </c>
      <c r="V9" s="7" t="s">
        <v>43</v>
      </c>
      <c r="W9" s="7" t="s">
        <v>44</v>
      </c>
      <c r="X9" s="182"/>
      <c r="Y9" s="183"/>
      <c r="Z9" s="183"/>
      <c r="AA9" s="8" t="s">
        <v>45</v>
      </c>
      <c r="AB9" s="8" t="s">
        <v>21</v>
      </c>
      <c r="AC9" s="183"/>
      <c r="AD9" s="183"/>
      <c r="AE9" s="9" t="s">
        <v>31</v>
      </c>
      <c r="AF9" s="9" t="s">
        <v>21</v>
      </c>
      <c r="AG9" s="182"/>
      <c r="AH9" s="185"/>
      <c r="AI9" s="175"/>
      <c r="AJ9" s="175"/>
      <c r="AK9" s="175"/>
      <c r="AL9" s="175"/>
      <c r="AM9" s="180"/>
      <c r="AN9" s="18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row>
    <row r="10" spans="1:298" ht="57.75" customHeight="1">
      <c r="A10" s="186">
        <v>1</v>
      </c>
      <c r="B10" s="187" t="s">
        <v>420</v>
      </c>
      <c r="C10" s="186" t="s">
        <v>101</v>
      </c>
      <c r="D10" s="190" t="s">
        <v>421</v>
      </c>
      <c r="E10" s="186" t="s">
        <v>422</v>
      </c>
      <c r="F10" s="186" t="s">
        <v>423</v>
      </c>
      <c r="G10" s="186" t="s">
        <v>204</v>
      </c>
      <c r="H10" s="186">
        <v>501</v>
      </c>
      <c r="I10" s="194" t="str">
        <f>IF(H10&lt;=2,'[45]Tabla probabilidad'!$B$5,IF(H10&lt;=24,'[45]Tabla probabilidad'!$B$6,IF(H10&lt;=500,'[45]Tabla probabilidad'!$B$7,IF(H10&lt;=5000,'[45]Tabla probabilidad'!$B$8,IF(H10&gt;5000,'[45]Tabla probabilidad'!$B$9)))))</f>
        <v>Alta</v>
      </c>
      <c r="J10" s="195">
        <f>IF(H10&lt;=2,'[45]Tabla probabilidad'!$D$5,IF(H10&lt;=24,'[45]Tabla probabilidad'!$D$6,IF(H10&lt;=500,'[45]Tabla probabilidad'!$D$7,IF(H10&lt;=5000,'[45]Tabla probabilidad'!$D$8,IF(H10&gt;5000,'[45]Tabla probabilidad'!$D$9)))))</f>
        <v>0.8</v>
      </c>
      <c r="K10" s="186" t="s">
        <v>106</v>
      </c>
      <c r="L10" s="1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1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186" t="str">
        <f>VLOOKUP((I10&amp;L10),[45]Hoja1!$B$4:$C$28,2,0)</f>
        <v xml:space="preserve">Alto </v>
      </c>
      <c r="O10" s="12">
        <v>1</v>
      </c>
      <c r="P10" s="13" t="s">
        <v>283</v>
      </c>
      <c r="Q10" s="12" t="str">
        <f t="shared" ref="Q10:Q35" si="0">IF(R10="Preventivo","Probabilidad",IF(R10="Detectivo","Probabilidad", IF(R10="Correctivo","Impacto")))</f>
        <v>Probabilidad</v>
      </c>
      <c r="R10" s="12" t="s">
        <v>54</v>
      </c>
      <c r="S10" s="12" t="s">
        <v>55</v>
      </c>
      <c r="T10" s="14">
        <f>VLOOKUP(R10&amp;S10,[45]Hoja1!$Q$4:$R$9,2,0)</f>
        <v>0.45</v>
      </c>
      <c r="U10" s="12" t="s">
        <v>56</v>
      </c>
      <c r="V10" s="12" t="s">
        <v>57</v>
      </c>
      <c r="W10" s="12" t="s">
        <v>58</v>
      </c>
      <c r="X10" s="14">
        <f>IF(Q10="Probabilidad",($J$10*T10),IF(Q10="Impacto"," "))</f>
        <v>0.36000000000000004</v>
      </c>
      <c r="Y10" s="14" t="str">
        <f>IF(Z10&lt;=20%,'[45]Tabla probabilidad'!$B$5,IF(Z10&lt;=40%,'[45]Tabla probabilidad'!$B$6,IF(Z10&lt;=60%,'[45]Tabla probabilidad'!$B$7,IF(Z10&lt;=80%,'[45]Tabla probabilidad'!$B$8,IF(Z10&lt;=100%,'[45]Tabla probabilidad'!$B$9)))))</f>
        <v>Media</v>
      </c>
      <c r="Z10" s="14">
        <f>IF(R10="Preventivo",(J10-(J10*T10)),IF(R10="Detectivo",(J10-(J10*T10)),IF(R10="Correctivo",(J10))))</f>
        <v>0.44</v>
      </c>
      <c r="AA10" s="191" t="str">
        <f>IF(AB10&lt;=20%,'[45]Tabla probabilidad'!$B$5,IF(AB10&lt;=40%,'[45]Tabla probabilidad'!$B$6,IF(AB10&lt;=60%,'[45]Tabla probabilidad'!$B$7,IF(AB10&lt;=80%,'[45]Tabla probabilidad'!$B$8,IF(AB10&lt;=100%,'[45]Tabla probabilidad'!$B$9)))))</f>
        <v>Media</v>
      </c>
      <c r="AB10" s="191">
        <f>AVERAGE(Z10:Z14)</f>
        <v>0.55999999999999994</v>
      </c>
      <c r="AC10" s="14" t="str">
        <f t="shared" ref="AC10:AC59" si="1">IF(AD10&lt;=20%,"Leve",IF(AD10&lt;=40%,"Menor",IF(AD10&lt;=60%,"Moderado",IF(AD10&lt;=80%,"Mayor",IF(AD10&lt;=100%,"Catastrófico")))))</f>
        <v>Moderado</v>
      </c>
      <c r="AD10" s="14">
        <f>IF(Q10="Probabilidad",(($M$10-0)),IF(Q10="Impacto",($M$10-($M$10*T10))))</f>
        <v>0.6</v>
      </c>
      <c r="AE10" s="191" t="str">
        <f>IF(AF10&lt;=20%,"Leve",IF(AF10&lt;=40%,"Menor",IF(AF10&lt;=60%,"Moderado",IF(AF10&lt;=80%,"Mayor",IF(AF10&lt;=100%,"Catastrófico")))))</f>
        <v>Moderado</v>
      </c>
      <c r="AF10" s="191">
        <f>AVERAGE(AD10:AD14)</f>
        <v>0.54</v>
      </c>
      <c r="AG10" s="200" t="str">
        <f>VLOOKUP(AA10&amp;AE10,[45]Hoja1!$B$4:$C$28,2,0)</f>
        <v>Moderado</v>
      </c>
      <c r="AH10" s="200" t="s">
        <v>59</v>
      </c>
      <c r="AI10" s="200" t="s">
        <v>424</v>
      </c>
      <c r="AJ10" s="200" t="s">
        <v>61</v>
      </c>
      <c r="AK10" s="206">
        <v>44926</v>
      </c>
      <c r="AL10" s="206">
        <v>44926</v>
      </c>
      <c r="AM10" s="197" t="s">
        <v>178</v>
      </c>
      <c r="AN10" s="186" t="s">
        <v>63</v>
      </c>
    </row>
    <row r="11" spans="1:298" ht="57.75" customHeight="1">
      <c r="A11" s="186"/>
      <c r="B11" s="188"/>
      <c r="C11" s="186"/>
      <c r="D11" s="190"/>
      <c r="E11" s="186"/>
      <c r="F11" s="186"/>
      <c r="G11" s="186"/>
      <c r="H11" s="186"/>
      <c r="I11" s="194"/>
      <c r="J11" s="195"/>
      <c r="K11" s="186"/>
      <c r="L11" s="196"/>
      <c r="M11" s="196"/>
      <c r="N11" s="186"/>
      <c r="O11" s="12">
        <v>2</v>
      </c>
      <c r="P11" s="17" t="s">
        <v>425</v>
      </c>
      <c r="Q11" s="12" t="str">
        <f t="shared" si="0"/>
        <v>Impacto</v>
      </c>
      <c r="R11" s="12" t="s">
        <v>66</v>
      </c>
      <c r="S11" s="12" t="s">
        <v>55</v>
      </c>
      <c r="T11" s="14">
        <f>VLOOKUP(R11&amp;S11,[45]Hoja1!$Q$4:$R$9,2,0)</f>
        <v>0.3</v>
      </c>
      <c r="U11" s="12" t="s">
        <v>56</v>
      </c>
      <c r="V11" s="12" t="s">
        <v>57</v>
      </c>
      <c r="W11" s="12" t="s">
        <v>58</v>
      </c>
      <c r="X11" s="14" t="str">
        <f>IF(Q11="Probabilidad",($J$10*T11),IF(Q11="Impacto"," "))</f>
        <v xml:space="preserve"> </v>
      </c>
      <c r="Y11" s="14" t="str">
        <f>IF(Z11&lt;=20%,'[45]Tabla probabilidad'!$B$5,IF(Z11&lt;=40%,'[45]Tabla probabilidad'!$B$6,IF(Z11&lt;=60%,'[45]Tabla probabilidad'!$B$7,IF(Z11&lt;=80%,'[45]Tabla probabilidad'!$B$8,IF(Z11&lt;=100%,'[45]Tabla probabilidad'!$B$9)))))</f>
        <v>Alta</v>
      </c>
      <c r="Z11" s="14">
        <f>IF(R11="Preventivo",(J10-(J10*T11)),IF(R11="Detectivo",(J10-(J10*T11)),IF(R11="Correctivo",(J10))))</f>
        <v>0.8</v>
      </c>
      <c r="AA11" s="192"/>
      <c r="AB11" s="192"/>
      <c r="AC11" s="14" t="str">
        <f t="shared" si="1"/>
        <v>Moderado</v>
      </c>
      <c r="AD11" s="14">
        <f>IF(Q11="Probabilidad",(($M$10-0)),IF(Q11="Impacto",($M$10-($M$10*T11))))</f>
        <v>0.42</v>
      </c>
      <c r="AE11" s="192"/>
      <c r="AF11" s="192"/>
      <c r="AG11" s="201"/>
      <c r="AH11" s="201"/>
      <c r="AI11" s="201"/>
      <c r="AJ11" s="201"/>
      <c r="AK11" s="201"/>
      <c r="AL11" s="201"/>
      <c r="AM11" s="198"/>
      <c r="AN11" s="186"/>
    </row>
    <row r="12" spans="1:298" ht="69.75" customHeight="1">
      <c r="A12" s="186"/>
      <c r="B12" s="188"/>
      <c r="C12" s="186"/>
      <c r="D12" s="190"/>
      <c r="E12" s="186"/>
      <c r="F12" s="186"/>
      <c r="G12" s="186"/>
      <c r="H12" s="186"/>
      <c r="I12" s="194"/>
      <c r="J12" s="195"/>
      <c r="K12" s="186"/>
      <c r="L12" s="196"/>
      <c r="M12" s="196"/>
      <c r="N12" s="186"/>
      <c r="O12" s="12">
        <v>3</v>
      </c>
      <c r="P12" s="17" t="s">
        <v>426</v>
      </c>
      <c r="Q12" s="12" t="str">
        <f>IF(R12="Preventivo","Probabilidad",IF(R12="Detectivo","Probabilidad", IF(R12="Correctivo","Impacto")))</f>
        <v>Probabilidad</v>
      </c>
      <c r="R12" s="12" t="s">
        <v>54</v>
      </c>
      <c r="S12" s="12" t="s">
        <v>55</v>
      </c>
      <c r="T12" s="14">
        <f>VLOOKUP(R12&amp;S12,[45]Hoja1!$Q$4:$R$9,2,0)</f>
        <v>0.45</v>
      </c>
      <c r="U12" s="12" t="s">
        <v>56</v>
      </c>
      <c r="V12" s="12" t="s">
        <v>57</v>
      </c>
      <c r="W12" s="12" t="s">
        <v>58</v>
      </c>
      <c r="X12" s="14">
        <f t="shared" ref="X12:X14" si="2">IF(Q12="Probabilidad",($J$10*T12),IF(Q12="Impacto"," "))</f>
        <v>0.36000000000000004</v>
      </c>
      <c r="Y12" s="14" t="str">
        <f>IF(Z12&lt;=20%,'[45]Tabla probabilidad'!$B$5,IF(Z12&lt;=40%,'[45]Tabla probabilidad'!$B$6,IF(Z12&lt;=60%,'[45]Tabla probabilidad'!$B$7,IF(Z12&lt;=80%,'[45]Tabla probabilidad'!$B$8,IF(Z12&lt;=100%,'[45]Tabla probabilidad'!$B$9)))))</f>
        <v>Media</v>
      </c>
      <c r="Z12" s="14">
        <f>IF(R12="Preventivo",(J10-(J10*T12)),IF(R12="Detectivo",(J10-(J10*T12)),IF(R12="Correctivo",(J10))))</f>
        <v>0.44</v>
      </c>
      <c r="AA12" s="192"/>
      <c r="AB12" s="192"/>
      <c r="AC12" s="14" t="str">
        <f t="shared" si="1"/>
        <v>Moderado</v>
      </c>
      <c r="AD12" s="14">
        <f>IF(Q12="Probabilidad",(($M$10-0)),IF(Q12="Impacto",($M$10-($M$10*T12))))</f>
        <v>0.6</v>
      </c>
      <c r="AE12" s="192"/>
      <c r="AF12" s="192"/>
      <c r="AG12" s="201"/>
      <c r="AH12" s="201"/>
      <c r="AI12" s="201"/>
      <c r="AJ12" s="201"/>
      <c r="AK12" s="201"/>
      <c r="AL12" s="201"/>
      <c r="AM12" s="198"/>
      <c r="AN12" s="186"/>
    </row>
    <row r="13" spans="1:298" ht="72" customHeight="1">
      <c r="A13" s="186"/>
      <c r="B13" s="188"/>
      <c r="C13" s="186"/>
      <c r="D13" s="190"/>
      <c r="E13" s="186"/>
      <c r="F13" s="186"/>
      <c r="G13" s="186"/>
      <c r="H13" s="186"/>
      <c r="I13" s="194"/>
      <c r="J13" s="195"/>
      <c r="K13" s="186"/>
      <c r="L13" s="196"/>
      <c r="M13" s="196"/>
      <c r="N13" s="186"/>
      <c r="O13" s="12">
        <v>4</v>
      </c>
      <c r="P13" s="18"/>
      <c r="Q13" s="12"/>
      <c r="R13" s="12"/>
      <c r="S13" s="12"/>
      <c r="T13" s="14"/>
      <c r="U13" s="12"/>
      <c r="V13" s="12"/>
      <c r="W13" s="12"/>
      <c r="X13" s="14" t="b">
        <f t="shared" si="2"/>
        <v>0</v>
      </c>
      <c r="Y13" s="14" t="b">
        <f>IF(Z13&lt;=20%,'[45]Tabla probabilidad'!$B$5,IF(Z13&lt;=40%,'[45]Tabla probabilidad'!$B$6,IF(Z13&lt;=60%,'[45]Tabla probabilidad'!$B$7,IF(Z13&lt;=80%,'[45]Tabla probabilidad'!$B$8,IF(Z13&lt;=100%,'[45]Tabla probabilidad'!$B$9)))))</f>
        <v>0</v>
      </c>
      <c r="Z13" s="14" t="b">
        <f>IF(R13="Preventivo",(J10-(J10*T13)),IF(R13="Detectivo",(J10-(J10*T13)),IF(R13="Correctivo",(J10))))</f>
        <v>0</v>
      </c>
      <c r="AA13" s="192"/>
      <c r="AB13" s="192"/>
      <c r="AC13" s="14" t="b">
        <f t="shared" si="1"/>
        <v>0</v>
      </c>
      <c r="AD13" s="14" t="b">
        <f>IF(Q13="Probabilidad",(($M$10-0)),IF(Q13="Impacto",($M$10-($M$10*T13))))</f>
        <v>0</v>
      </c>
      <c r="AE13" s="192"/>
      <c r="AF13" s="192"/>
      <c r="AG13" s="201"/>
      <c r="AH13" s="201"/>
      <c r="AI13" s="201"/>
      <c r="AJ13" s="201"/>
      <c r="AK13" s="201"/>
      <c r="AL13" s="201"/>
      <c r="AM13" s="198"/>
      <c r="AN13" s="186"/>
    </row>
    <row r="14" spans="1:298" ht="54" customHeight="1" thickBot="1">
      <c r="A14" s="186"/>
      <c r="B14" s="189"/>
      <c r="C14" s="186"/>
      <c r="D14" s="190"/>
      <c r="E14" s="186"/>
      <c r="F14" s="186"/>
      <c r="G14" s="186"/>
      <c r="H14" s="186"/>
      <c r="I14" s="194"/>
      <c r="J14" s="195"/>
      <c r="K14" s="186"/>
      <c r="L14" s="196"/>
      <c r="M14" s="196"/>
      <c r="N14" s="186"/>
      <c r="O14" s="12">
        <v>5</v>
      </c>
      <c r="P14" s="18"/>
      <c r="Q14" s="12"/>
      <c r="R14" s="12"/>
      <c r="S14" s="12"/>
      <c r="T14" s="14"/>
      <c r="U14" s="12"/>
      <c r="V14" s="12"/>
      <c r="W14" s="12"/>
      <c r="X14" s="14" t="b">
        <f t="shared" si="2"/>
        <v>0</v>
      </c>
      <c r="Y14" s="14" t="b">
        <f>IF(Z14&lt;=20%,'[45]Tabla probabilidad'!$B$5,IF(Z14&lt;=40%,'[45]Tabla probabilidad'!$B$6,IF(Z14&lt;=60%,'[45]Tabla probabilidad'!$B$7,IF(Z14&lt;=80%,'[45]Tabla probabilidad'!$B$8,IF(Z14&lt;=100%,'[45]Tabla probabilidad'!$B$9)))))</f>
        <v>0</v>
      </c>
      <c r="Z14" s="14" t="b">
        <f>IF(R14="Preventivo",(J10-(J10*T14)),IF(R14="Detectivo",(J10-(J10*T14)),IF(R14="Correctivo",(J10))))</f>
        <v>0</v>
      </c>
      <c r="AA14" s="193"/>
      <c r="AB14" s="193"/>
      <c r="AC14" s="14" t="b">
        <f t="shared" si="1"/>
        <v>0</v>
      </c>
      <c r="AD14" s="14" t="b">
        <f>IF(Q14="Probabilidad",(($M$10-0)),IF(Q14="Impacto",($M$10-($M$10*T14))))</f>
        <v>0</v>
      </c>
      <c r="AE14" s="193"/>
      <c r="AF14" s="193"/>
      <c r="AG14" s="202"/>
      <c r="AH14" s="202"/>
      <c r="AI14" s="202"/>
      <c r="AJ14" s="202"/>
      <c r="AK14" s="202"/>
      <c r="AL14" s="202"/>
      <c r="AM14" s="199"/>
      <c r="AN14" s="186"/>
    </row>
    <row r="15" spans="1:298" ht="75" customHeight="1">
      <c r="A15" s="186">
        <v>2</v>
      </c>
      <c r="B15" s="200" t="s">
        <v>427</v>
      </c>
      <c r="C15" s="186" t="s">
        <v>101</v>
      </c>
      <c r="D15" s="203" t="s">
        <v>428</v>
      </c>
      <c r="E15" s="200" t="s">
        <v>429</v>
      </c>
      <c r="F15" s="200" t="s">
        <v>430</v>
      </c>
      <c r="G15" s="186" t="s">
        <v>204</v>
      </c>
      <c r="H15" s="200">
        <v>24</v>
      </c>
      <c r="I15" s="194" t="str">
        <f>IF(H15&lt;=2,'[45]Tabla probabilidad'!$B$5,IF(H15&lt;=24,'[45]Tabla probabilidad'!$B$6,IF(H15&lt;=500,'[45]Tabla probabilidad'!$B$7,IF(H15&lt;=5000,'[45]Tabla probabilidad'!$B$8,IF(H15&gt;5000,'[45]Tabla probabilidad'!$B$9)))))</f>
        <v>Baja</v>
      </c>
      <c r="J15" s="195">
        <f>IF(H15&lt;=2,'[45]Tabla probabilidad'!$D$5,IF(H15&lt;=24,'[45]Tabla probabilidad'!$D$6,IF(H15&lt;=500,'[45]Tabla probabilidad'!$D$7,IF(H15&lt;=5000,'[45]Tabla probabilidad'!$D$8,IF(H15&gt;5000,'[45]Tabla probabilidad'!$D$9)))))</f>
        <v>0.4</v>
      </c>
      <c r="K15" s="186" t="s">
        <v>214</v>
      </c>
      <c r="L15" s="18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Moderado</v>
      </c>
      <c r="M15" s="18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60%</v>
      </c>
      <c r="N15" s="186" t="str">
        <f>VLOOKUP((I15&amp;L15),[45]Hoja1!$B$4:$C$28,2,0)</f>
        <v>Moderado</v>
      </c>
      <c r="O15" s="12">
        <v>1</v>
      </c>
      <c r="P15" s="13" t="s">
        <v>431</v>
      </c>
      <c r="Q15" s="12" t="str">
        <f t="shared" si="0"/>
        <v>Impacto</v>
      </c>
      <c r="R15" s="12" t="s">
        <v>66</v>
      </c>
      <c r="S15" s="12" t="s">
        <v>55</v>
      </c>
      <c r="T15" s="14">
        <f>VLOOKUP(R15&amp;S15,[45]Hoja1!$Q$4:$R$9,2,0)</f>
        <v>0.3</v>
      </c>
      <c r="U15" s="12" t="s">
        <v>56</v>
      </c>
      <c r="V15" s="12" t="s">
        <v>57</v>
      </c>
      <c r="W15" s="12" t="s">
        <v>58</v>
      </c>
      <c r="X15" s="14" t="str">
        <f>IF(Q15="Probabilidad",($J$15*T15),IF(Q15="Impacto"," "))</f>
        <v xml:space="preserve"> </v>
      </c>
      <c r="Y15" s="14" t="str">
        <f>IF(Z15&lt;=20%,'[45]Tabla probabilidad'!$B$5,IF(Z15&lt;=40%,'[45]Tabla probabilidad'!$B$6,IF(Z15&lt;=60%,'[45]Tabla probabilidad'!$B$7,IF(Z15&lt;=80%,'[45]Tabla probabilidad'!$B$8,IF(Z15&lt;=100%,'[45]Tabla probabilidad'!$B$9)))))</f>
        <v>Baja</v>
      </c>
      <c r="Z15" s="14">
        <f>IF(R15="Preventivo",(J15-(J15*T15)),IF(R15="Detectivo",(J15-(J15*T15)),IF(R15="Correctivo",(J15))))</f>
        <v>0.4</v>
      </c>
      <c r="AA15" s="191" t="str">
        <f>IF(AB15&lt;=20%,'[45]Tabla probabilidad'!$B$5,IF(AB15&lt;=40%,'[45]Tabla probabilidad'!$B$6,IF(AB15&lt;=60%,'[45]Tabla probabilidad'!$B$7,IF(AB15&lt;=80%,'[45]Tabla probabilidad'!$B$8,IF(AB15&lt;=100%,'[45]Tabla probabilidad'!$B$9)))))</f>
        <v>Baja</v>
      </c>
      <c r="AB15" s="191">
        <f>AVERAGE(Z15:Z19)</f>
        <v>0.27999999999999997</v>
      </c>
      <c r="AC15" s="14" t="str">
        <f t="shared" si="1"/>
        <v>Moderado</v>
      </c>
      <c r="AD15" s="14">
        <f>IF(Q15="Probabilidad",(($M$15-0)),IF(Q15="Impacto",($M$15-($M$15*T15))))</f>
        <v>0.42</v>
      </c>
      <c r="AE15" s="191" t="str">
        <f>IF(AF15&lt;=20%,"Leve",IF(AF15&lt;=40%,"Menor",IF(AF15&lt;=60%,"Moderado",IF(AF15&lt;=80%,"Mayor",IF(AF15&lt;=100%,"Catastrófico")))))</f>
        <v>Moderado</v>
      </c>
      <c r="AF15" s="191">
        <f>AVERAGE(AD15:AD19)</f>
        <v>0.54</v>
      </c>
      <c r="AG15" s="200" t="str">
        <f>VLOOKUP(AA15&amp;AE15,[45]Hoja1!$B$4:$C$28,2,0)</f>
        <v>Moderado</v>
      </c>
      <c r="AH15" s="200" t="s">
        <v>59</v>
      </c>
      <c r="AI15" s="200" t="s">
        <v>432</v>
      </c>
      <c r="AJ15" s="200" t="s">
        <v>61</v>
      </c>
      <c r="AK15" s="206">
        <v>44926</v>
      </c>
      <c r="AL15" s="206">
        <v>44926</v>
      </c>
      <c r="AM15" s="197" t="s">
        <v>74</v>
      </c>
      <c r="AN15" s="186" t="s">
        <v>63</v>
      </c>
    </row>
    <row r="16" spans="1:298" ht="55.5" customHeight="1">
      <c r="A16" s="186"/>
      <c r="B16" s="201"/>
      <c r="C16" s="186"/>
      <c r="D16" s="204"/>
      <c r="E16" s="201"/>
      <c r="F16" s="201"/>
      <c r="G16" s="186"/>
      <c r="H16" s="201"/>
      <c r="I16" s="194"/>
      <c r="J16" s="195"/>
      <c r="K16" s="186"/>
      <c r="L16" s="196"/>
      <c r="M16" s="196"/>
      <c r="N16" s="186"/>
      <c r="O16" s="12">
        <v>2</v>
      </c>
      <c r="P16" s="17" t="s">
        <v>433</v>
      </c>
      <c r="Q16" s="12" t="str">
        <f t="shared" si="0"/>
        <v>Probabilidad</v>
      </c>
      <c r="R16" s="12" t="s">
        <v>54</v>
      </c>
      <c r="S16" s="12" t="s">
        <v>55</v>
      </c>
      <c r="T16" s="14">
        <f>VLOOKUP(R16&amp;S16,[45]Hoja1!$Q$4:$R$9,2,0)</f>
        <v>0.45</v>
      </c>
      <c r="U16" s="12" t="s">
        <v>56</v>
      </c>
      <c r="V16" s="12" t="s">
        <v>57</v>
      </c>
      <c r="W16" s="12" t="s">
        <v>58</v>
      </c>
      <c r="X16" s="14">
        <f>IF(Q16="Probabilidad",($J$15*T16),IF(Q16="Impacto"," "))</f>
        <v>0.18000000000000002</v>
      </c>
      <c r="Y16" s="14" t="str">
        <f>IF(Z16&lt;=20%,'[45]Tabla probabilidad'!$B$5,IF(Z16&lt;=40%,'[45]Tabla probabilidad'!$B$6,IF(Z16&lt;=60%,'[45]Tabla probabilidad'!$B$7,IF(Z16&lt;=80%,'[45]Tabla probabilidad'!$B$8,IF(Z16&lt;=100%,'[45]Tabla probabilidad'!$B$9)))))</f>
        <v>Baja</v>
      </c>
      <c r="Z16" s="14">
        <f>IF(R16="Preventivo",(J15-(J15*T16)),IF(R16="Detectivo",(J15-(J15*T16)),IF(R16="Correctivo",(J15))))</f>
        <v>0.22</v>
      </c>
      <c r="AA16" s="192"/>
      <c r="AB16" s="192"/>
      <c r="AC16" s="14" t="str">
        <f t="shared" si="1"/>
        <v>Moderado</v>
      </c>
      <c r="AD16" s="14">
        <f t="shared" ref="AD16:AD19" si="3">IF(Q16="Probabilidad",(($M$15-0)),IF(Q16="Impacto",($M$15-($M$15*T16))))</f>
        <v>0.6</v>
      </c>
      <c r="AE16" s="192"/>
      <c r="AF16" s="192"/>
      <c r="AG16" s="201"/>
      <c r="AH16" s="201"/>
      <c r="AI16" s="201"/>
      <c r="AJ16" s="201"/>
      <c r="AK16" s="201"/>
      <c r="AL16" s="201"/>
      <c r="AM16" s="198"/>
      <c r="AN16" s="186"/>
    </row>
    <row r="17" spans="1:40" ht="115.5" customHeight="1">
      <c r="A17" s="186"/>
      <c r="B17" s="201"/>
      <c r="C17" s="186"/>
      <c r="D17" s="204"/>
      <c r="E17" s="201"/>
      <c r="F17" s="201"/>
      <c r="G17" s="186"/>
      <c r="H17" s="201"/>
      <c r="I17" s="194"/>
      <c r="J17" s="195"/>
      <c r="K17" s="186"/>
      <c r="L17" s="196"/>
      <c r="M17" s="196"/>
      <c r="N17" s="186"/>
      <c r="O17" s="12">
        <v>3</v>
      </c>
      <c r="P17" s="17" t="s">
        <v>283</v>
      </c>
      <c r="Q17" s="12" t="str">
        <f t="shared" si="0"/>
        <v>Probabilidad</v>
      </c>
      <c r="R17" s="12" t="s">
        <v>54</v>
      </c>
      <c r="S17" s="12" t="s">
        <v>55</v>
      </c>
      <c r="T17" s="14">
        <f>VLOOKUP(R17&amp;S17,[45]Hoja1!$Q$4:$R$9,2,0)</f>
        <v>0.45</v>
      </c>
      <c r="U17" s="12" t="s">
        <v>56</v>
      </c>
      <c r="V17" s="12" t="s">
        <v>57</v>
      </c>
      <c r="W17" s="12" t="s">
        <v>58</v>
      </c>
      <c r="X17" s="14">
        <f t="shared" ref="X17:X19" si="4">IF(Q17="Probabilidad",($J$15*T17),IF(Q17="Impacto"," "))</f>
        <v>0.18000000000000002</v>
      </c>
      <c r="Y17" s="14" t="str">
        <f>IF(Z17&lt;=20%,'[45]Tabla probabilidad'!$B$5,IF(Z17&lt;=40%,'[45]Tabla probabilidad'!$B$6,IF(Z17&lt;=60%,'[45]Tabla probabilidad'!$B$7,IF(Z17&lt;=80%,'[45]Tabla probabilidad'!$B$8,IF(Z17&lt;=100%,'[45]Tabla probabilidad'!$B$9)))))</f>
        <v>Baja</v>
      </c>
      <c r="Z17" s="14">
        <f>IF(R17="Preventivo",(J15-(J15*T17)),IF(R17="Detectivo",(J15-(J15*T17)),IF(R17="Correctivo",(J15))))</f>
        <v>0.22</v>
      </c>
      <c r="AA17" s="192"/>
      <c r="AB17" s="192"/>
      <c r="AC17" s="14" t="str">
        <f t="shared" si="1"/>
        <v>Moderado</v>
      </c>
      <c r="AD17" s="14">
        <f t="shared" si="3"/>
        <v>0.6</v>
      </c>
      <c r="AE17" s="192"/>
      <c r="AF17" s="192"/>
      <c r="AG17" s="201"/>
      <c r="AH17" s="201"/>
      <c r="AI17" s="201"/>
      <c r="AJ17" s="201"/>
      <c r="AK17" s="201"/>
      <c r="AL17" s="201"/>
      <c r="AM17" s="198"/>
      <c r="AN17" s="186"/>
    </row>
    <row r="18" spans="1:40" ht="60" customHeight="1">
      <c r="A18" s="186"/>
      <c r="B18" s="201"/>
      <c r="C18" s="186"/>
      <c r="D18" s="204"/>
      <c r="E18" s="201"/>
      <c r="F18" s="201"/>
      <c r="G18" s="186"/>
      <c r="H18" s="201"/>
      <c r="I18" s="194"/>
      <c r="J18" s="195"/>
      <c r="K18" s="186"/>
      <c r="L18" s="196"/>
      <c r="M18" s="196"/>
      <c r="N18" s="186"/>
      <c r="O18" s="12">
        <v>4</v>
      </c>
      <c r="P18" s="17"/>
      <c r="Q18" s="12"/>
      <c r="R18" s="12"/>
      <c r="S18" s="12"/>
      <c r="T18" s="14"/>
      <c r="U18" s="12"/>
      <c r="V18" s="12"/>
      <c r="W18" s="12"/>
      <c r="X18" s="14" t="b">
        <f t="shared" si="4"/>
        <v>0</v>
      </c>
      <c r="Y18" s="14" t="b">
        <f>IF(Z18&lt;=20%,'[45]Tabla probabilidad'!$B$5,IF(Z18&lt;=40%,'[45]Tabla probabilidad'!$B$6,IF(Z18&lt;=60%,'[45]Tabla probabilidad'!$B$7,IF(Z18&lt;=80%,'[45]Tabla probabilidad'!$B$8,IF(Z18&lt;=100%,'[45]Tabla probabilidad'!$B$9)))))</f>
        <v>0</v>
      </c>
      <c r="Z18" s="14" t="b">
        <f>IF(R18="Preventivo",(J15-(J15*T18)),IF(R18="Detectivo",(J15-(J15*T18)),IF(R18="Correctivo",(J15))))</f>
        <v>0</v>
      </c>
      <c r="AA18" s="192"/>
      <c r="AB18" s="192"/>
      <c r="AC18" s="14" t="b">
        <f t="shared" si="1"/>
        <v>0</v>
      </c>
      <c r="AD18" s="14" t="b">
        <f t="shared" si="3"/>
        <v>0</v>
      </c>
      <c r="AE18" s="192"/>
      <c r="AF18" s="192"/>
      <c r="AG18" s="201"/>
      <c r="AH18" s="201"/>
      <c r="AI18" s="201"/>
      <c r="AJ18" s="201"/>
      <c r="AK18" s="201"/>
      <c r="AL18" s="201"/>
      <c r="AM18" s="198"/>
      <c r="AN18" s="186"/>
    </row>
    <row r="19" spans="1:40" ht="40.5" customHeight="1" thickBot="1">
      <c r="A19" s="186"/>
      <c r="B19" s="202"/>
      <c r="C19" s="186"/>
      <c r="D19" s="205"/>
      <c r="E19" s="202"/>
      <c r="F19" s="202"/>
      <c r="G19" s="186"/>
      <c r="H19" s="202"/>
      <c r="I19" s="194"/>
      <c r="J19" s="195"/>
      <c r="K19" s="186"/>
      <c r="L19" s="196"/>
      <c r="M19" s="196"/>
      <c r="N19" s="186"/>
      <c r="O19" s="12">
        <v>5</v>
      </c>
      <c r="P19" s="19"/>
      <c r="Q19" s="12"/>
      <c r="R19" s="12"/>
      <c r="S19" s="12"/>
      <c r="T19" s="14"/>
      <c r="U19" s="12"/>
      <c r="V19" s="12"/>
      <c r="W19" s="12"/>
      <c r="X19" s="14" t="b">
        <f t="shared" si="4"/>
        <v>0</v>
      </c>
      <c r="Y19" s="14" t="b">
        <f>IF(Z19&lt;=20%,'[45]Tabla probabilidad'!$B$5,IF(Z19&lt;=40%,'[45]Tabla probabilidad'!$B$6,IF(Z19&lt;=60%,'[45]Tabla probabilidad'!$B$7,IF(Z19&lt;=80%,'[45]Tabla probabilidad'!$B$8,IF(Z19&lt;=100%,'[45]Tabla probabilidad'!$B$9)))))</f>
        <v>0</v>
      </c>
      <c r="Z19" s="14" t="b">
        <f>IF(R19="Preventivo",(J15-(J15*T19)),IF(R19="Detectivo",(J15-(J15*T19)),IF(R19="Correctivo",(J15))))</f>
        <v>0</v>
      </c>
      <c r="AA19" s="193"/>
      <c r="AB19" s="193"/>
      <c r="AC19" s="14" t="b">
        <f t="shared" si="1"/>
        <v>0</v>
      </c>
      <c r="AD19" s="14" t="b">
        <f t="shared" si="3"/>
        <v>0</v>
      </c>
      <c r="AE19" s="193"/>
      <c r="AF19" s="193"/>
      <c r="AG19" s="202"/>
      <c r="AH19" s="202"/>
      <c r="AI19" s="202"/>
      <c r="AJ19" s="202"/>
      <c r="AK19" s="202"/>
      <c r="AL19" s="202"/>
      <c r="AM19" s="199"/>
      <c r="AN19" s="186"/>
    </row>
    <row r="20" spans="1:40" ht="38.25" customHeight="1">
      <c r="A20" s="186">
        <v>3</v>
      </c>
      <c r="B20" s="187" t="s">
        <v>434</v>
      </c>
      <c r="C20" s="186" t="s">
        <v>101</v>
      </c>
      <c r="D20" s="203" t="s">
        <v>435</v>
      </c>
      <c r="E20" s="186" t="s">
        <v>436</v>
      </c>
      <c r="F20" s="186" t="s">
        <v>437</v>
      </c>
      <c r="G20" s="186" t="s">
        <v>204</v>
      </c>
      <c r="H20" s="186">
        <v>500</v>
      </c>
      <c r="I20" s="194" t="str">
        <f>IF(H20&lt;=2,'[45]Tabla probabilidad'!$B$5,IF(H20&lt;=24,'[45]Tabla probabilidad'!$B$6,IF(H20&lt;=500,'[45]Tabla probabilidad'!$B$7,IF(H20&lt;=5000,'[45]Tabla probabilidad'!$B$8,IF(H20&gt;5000,'[45]Tabla probabilidad'!$B$9)))))</f>
        <v>Media</v>
      </c>
      <c r="J20" s="195">
        <f>IF(H20&lt;=2,'[45]Tabla probabilidad'!$D$5,IF(H20&lt;=24,'[45]Tabla probabilidad'!$D$6,IF(H20&lt;=500,'[45]Tabla probabilidad'!$D$7,IF(H20&lt;=5000,'[45]Tabla probabilidad'!$D$8,IF(H20&gt;5000,'[45]Tabla probabilidad'!$D$9)))))</f>
        <v>0.6</v>
      </c>
      <c r="K20" s="186" t="s">
        <v>82</v>
      </c>
      <c r="L20" s="1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1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186" t="str">
        <f>VLOOKUP((I20&amp;L20),[45]Hoja1!$B$4:$C$28,2,0)</f>
        <v>Moderado</v>
      </c>
      <c r="O20" s="12">
        <v>1</v>
      </c>
      <c r="P20" s="13" t="s">
        <v>438</v>
      </c>
      <c r="Q20" s="12" t="str">
        <f t="shared" si="0"/>
        <v>Impacto</v>
      </c>
      <c r="R20" s="12" t="s">
        <v>66</v>
      </c>
      <c r="S20" s="12" t="s">
        <v>55</v>
      </c>
      <c r="T20" s="14">
        <f>VLOOKUP(R20&amp;S20,[45]Hoja1!$Q$4:$R$9,2,0)</f>
        <v>0.3</v>
      </c>
      <c r="U20" s="12" t="s">
        <v>56</v>
      </c>
      <c r="V20" s="12" t="s">
        <v>57</v>
      </c>
      <c r="W20" s="12" t="s">
        <v>58</v>
      </c>
      <c r="X20" s="14" t="str">
        <f>IF(Q20="Probabilidad",($J$20*T20),IF(Q20="Impacto"," "))</f>
        <v xml:space="preserve"> </v>
      </c>
      <c r="Y20" s="14" t="str">
        <f>IF(Z20&lt;=20%,'[45]Tabla probabilidad'!$B$5,IF(Z20&lt;=40%,'[45]Tabla probabilidad'!$B$6,IF(Z20&lt;=60%,'[45]Tabla probabilidad'!$B$7,IF(Z20&lt;=80%,'[45]Tabla probabilidad'!$B$8,IF(Z20&lt;=100%,'[45]Tabla probabilidad'!$B$9)))))</f>
        <v>Media</v>
      </c>
      <c r="Z20" s="14">
        <f>IF(R20="Preventivo",(J20-(J20*T20)),IF(R20="Detectivo",(J20-(J20*T20)),IF(R20="Correctivo",(J20))))</f>
        <v>0.6</v>
      </c>
      <c r="AA20" s="191" t="str">
        <f>IF(AB20&lt;=20%,'[45]Tabla probabilidad'!$B$5,IF(AB20&lt;=40%,'[45]Tabla probabilidad'!$B$6,IF(AB20&lt;=60%,'[45]Tabla probabilidad'!$B$7,IF(AB20&lt;=80%,'[45]Tabla probabilidad'!$B$8,IF(AB20&lt;=100%,'[45]Tabla probabilidad'!$B$9)))))</f>
        <v>Baja</v>
      </c>
      <c r="AB20" s="191">
        <f>AVERAGE(Z20:Z24)</f>
        <v>0.39749999999999996</v>
      </c>
      <c r="AC20" s="14" t="str">
        <f t="shared" si="1"/>
        <v>Moderado</v>
      </c>
      <c r="AD20" s="14">
        <f>IF(Q20="Probabilidad",(($M$20-0)),IF(Q20="Impacto",($M$20-($M$20*T20))))</f>
        <v>0.42</v>
      </c>
      <c r="AE20" s="191" t="str">
        <f>IF(AF20&lt;=20%,"Leve",IF(AF20&lt;=40%,"Menor",IF(AF20&lt;=60%,"Moderado",IF(AF20&lt;=80%,"Mayor",IF(AF20&lt;=100%,"Catastrófico")))))</f>
        <v>Moderado</v>
      </c>
      <c r="AF20" s="191">
        <f>AVERAGE(AD20:AD24)</f>
        <v>0.55500000000000005</v>
      </c>
      <c r="AG20" s="200" t="str">
        <f>VLOOKUP(AA20&amp;AE20,[45]Hoja1!$B$4:$C$28,2,0)</f>
        <v>Moderado</v>
      </c>
      <c r="AH20" s="200" t="s">
        <v>84</v>
      </c>
      <c r="AI20" s="200" t="s">
        <v>439</v>
      </c>
      <c r="AJ20" s="200" t="s">
        <v>61</v>
      </c>
      <c r="AK20" s="206">
        <v>44926</v>
      </c>
      <c r="AL20" s="206">
        <v>44926</v>
      </c>
      <c r="AM20" s="197" t="s">
        <v>74</v>
      </c>
      <c r="AN20" s="186" t="s">
        <v>63</v>
      </c>
    </row>
    <row r="21" spans="1:40" ht="45" customHeight="1">
      <c r="A21" s="186"/>
      <c r="B21" s="188"/>
      <c r="C21" s="186"/>
      <c r="D21" s="204"/>
      <c r="E21" s="186"/>
      <c r="F21" s="186"/>
      <c r="G21" s="186"/>
      <c r="H21" s="186"/>
      <c r="I21" s="194"/>
      <c r="J21" s="195"/>
      <c r="K21" s="186"/>
      <c r="L21" s="196"/>
      <c r="M21" s="196"/>
      <c r="N21" s="186"/>
      <c r="O21" s="12">
        <v>2</v>
      </c>
      <c r="P21" s="17" t="s">
        <v>440</v>
      </c>
      <c r="Q21" s="12" t="str">
        <f t="shared" si="0"/>
        <v>Probabilidad</v>
      </c>
      <c r="R21" s="12" t="s">
        <v>54</v>
      </c>
      <c r="S21" s="12" t="s">
        <v>55</v>
      </c>
      <c r="T21" s="14">
        <f>VLOOKUP(R21&amp;S21,[45]Hoja1!$Q$4:$R$9,2,0)</f>
        <v>0.45</v>
      </c>
      <c r="U21" s="12" t="s">
        <v>56</v>
      </c>
      <c r="V21" s="12" t="s">
        <v>57</v>
      </c>
      <c r="W21" s="12" t="s">
        <v>58</v>
      </c>
      <c r="X21" s="14">
        <f t="shared" ref="X21:X24" si="5">IF(Q21="Probabilidad",($J$20*T21),IF(Q21="Impacto"," "))</f>
        <v>0.27</v>
      </c>
      <c r="Y21" s="14" t="str">
        <f>IF(Z21&lt;=20%,'[45]Tabla probabilidad'!$B$5,IF(Z21&lt;=40%,'[45]Tabla probabilidad'!$B$6,IF(Z21&lt;=60%,'[45]Tabla probabilidad'!$B$7,IF(Z21&lt;=80%,'[45]Tabla probabilidad'!$B$8,IF(Z21&lt;=100%,'[45]Tabla probabilidad'!$B$9)))))</f>
        <v>Baja</v>
      </c>
      <c r="Z21" s="14">
        <f>IF(R21="Preventivo",(J20-(J20*T21)),IF(R21="Detectivo",(J20-(J20*T21)),IF(R21="Correctivo",(J20))))</f>
        <v>0.32999999999999996</v>
      </c>
      <c r="AA21" s="192"/>
      <c r="AB21" s="192"/>
      <c r="AC21" s="14" t="str">
        <f t="shared" si="1"/>
        <v>Moderado</v>
      </c>
      <c r="AD21" s="14">
        <f t="shared" ref="AD21:AD24" si="6">IF(Q21="Probabilidad",(($M$20-0)),IF(Q21="Impacto",($M$20-($M$20*T21))))</f>
        <v>0.6</v>
      </c>
      <c r="AE21" s="192"/>
      <c r="AF21" s="192"/>
      <c r="AG21" s="201"/>
      <c r="AH21" s="201"/>
      <c r="AI21" s="201"/>
      <c r="AJ21" s="201"/>
      <c r="AK21" s="201"/>
      <c r="AL21" s="201"/>
      <c r="AM21" s="198"/>
      <c r="AN21" s="186"/>
    </row>
    <row r="22" spans="1:40" ht="45" customHeight="1">
      <c r="A22" s="186"/>
      <c r="B22" s="188"/>
      <c r="C22" s="186"/>
      <c r="D22" s="204"/>
      <c r="E22" s="186"/>
      <c r="F22" s="186"/>
      <c r="G22" s="186"/>
      <c r="H22" s="186"/>
      <c r="I22" s="194"/>
      <c r="J22" s="195"/>
      <c r="K22" s="186"/>
      <c r="L22" s="196"/>
      <c r="M22" s="196"/>
      <c r="N22" s="186"/>
      <c r="O22" s="12">
        <v>3</v>
      </c>
      <c r="P22" s="17" t="s">
        <v>441</v>
      </c>
      <c r="Q22" s="12" t="str">
        <f t="shared" si="0"/>
        <v>Probabilidad</v>
      </c>
      <c r="R22" s="12" t="s">
        <v>54</v>
      </c>
      <c r="S22" s="12" t="s">
        <v>55</v>
      </c>
      <c r="T22" s="14">
        <f>VLOOKUP(R22&amp;S22,[45]Hoja1!$Q$4:$R$9,2,0)</f>
        <v>0.45</v>
      </c>
      <c r="U22" s="12" t="s">
        <v>56</v>
      </c>
      <c r="V22" s="12" t="s">
        <v>57</v>
      </c>
      <c r="W22" s="12" t="s">
        <v>58</v>
      </c>
      <c r="X22" s="14">
        <f t="shared" si="5"/>
        <v>0.27</v>
      </c>
      <c r="Y22" s="14" t="str">
        <f>IF(Z22&lt;=20%,'[45]Tabla probabilidad'!$B$5,IF(Z22&lt;=40%,'[45]Tabla probabilidad'!$B$6,IF(Z22&lt;=60%,'[45]Tabla probabilidad'!$B$7,IF(Z22&lt;=80%,'[45]Tabla probabilidad'!$B$8,IF(Z22&lt;=100%,'[45]Tabla probabilidad'!$B$9)))))</f>
        <v>Baja</v>
      </c>
      <c r="Z22" s="14">
        <f>IF(R22="Preventivo",(J20-(J20*T22)),IF(R22="Detectivo",(J20-(J20*T22)),IF(R22="Correctivo",(J20))))</f>
        <v>0.32999999999999996</v>
      </c>
      <c r="AA22" s="192"/>
      <c r="AB22" s="192"/>
      <c r="AC22" s="14" t="str">
        <f t="shared" si="1"/>
        <v>Moderado</v>
      </c>
      <c r="AD22" s="14">
        <f t="shared" si="6"/>
        <v>0.6</v>
      </c>
      <c r="AE22" s="192"/>
      <c r="AF22" s="192"/>
      <c r="AG22" s="201"/>
      <c r="AH22" s="201"/>
      <c r="AI22" s="201"/>
      <c r="AJ22" s="201"/>
      <c r="AK22" s="201"/>
      <c r="AL22" s="201"/>
      <c r="AM22" s="198"/>
      <c r="AN22" s="186"/>
    </row>
    <row r="23" spans="1:40" ht="47.25" customHeight="1">
      <c r="A23" s="186"/>
      <c r="B23" s="188"/>
      <c r="C23" s="186"/>
      <c r="D23" s="204"/>
      <c r="E23" s="186"/>
      <c r="F23" s="186"/>
      <c r="G23" s="186"/>
      <c r="H23" s="186"/>
      <c r="I23" s="194"/>
      <c r="J23" s="195"/>
      <c r="K23" s="186"/>
      <c r="L23" s="196"/>
      <c r="M23" s="196"/>
      <c r="N23" s="186"/>
      <c r="O23" s="12">
        <v>4</v>
      </c>
      <c r="P23" s="17" t="s">
        <v>442</v>
      </c>
      <c r="Q23" s="12" t="str">
        <f t="shared" si="0"/>
        <v>Probabilidad</v>
      </c>
      <c r="R23" s="12" t="s">
        <v>54</v>
      </c>
      <c r="S23" s="12" t="s">
        <v>55</v>
      </c>
      <c r="T23" s="14">
        <f>VLOOKUP(R23&amp;S23,[45]Hoja1!$Q$4:$R$9,2,0)</f>
        <v>0.45</v>
      </c>
      <c r="U23" s="12" t="s">
        <v>56</v>
      </c>
      <c r="V23" s="12" t="s">
        <v>57</v>
      </c>
      <c r="W23" s="12" t="s">
        <v>58</v>
      </c>
      <c r="X23" s="14">
        <f t="shared" si="5"/>
        <v>0.27</v>
      </c>
      <c r="Y23" s="14" t="str">
        <f>IF(Z23&lt;=20%,'[45]Tabla probabilidad'!$B$5,IF(Z23&lt;=40%,'[45]Tabla probabilidad'!$B$6,IF(Z23&lt;=60%,'[45]Tabla probabilidad'!$B$7,IF(Z23&lt;=80%,'[45]Tabla probabilidad'!$B$8,IF(Z23&lt;=100%,'[45]Tabla probabilidad'!$B$9)))))</f>
        <v>Baja</v>
      </c>
      <c r="Z23" s="14">
        <f>IF(R23="Preventivo",(J20-(J20*T23)),IF(R23="Detectivo",(J20-(J20*T23)),IF(R23="Correctivo",(J20))))</f>
        <v>0.32999999999999996</v>
      </c>
      <c r="AA23" s="192"/>
      <c r="AB23" s="192"/>
      <c r="AC23" s="14" t="str">
        <f t="shared" si="1"/>
        <v>Moderado</v>
      </c>
      <c r="AD23" s="14">
        <f t="shared" si="6"/>
        <v>0.6</v>
      </c>
      <c r="AE23" s="192"/>
      <c r="AF23" s="192"/>
      <c r="AG23" s="201"/>
      <c r="AH23" s="201"/>
      <c r="AI23" s="201"/>
      <c r="AJ23" s="201"/>
      <c r="AK23" s="201"/>
      <c r="AL23" s="201"/>
      <c r="AM23" s="198"/>
      <c r="AN23" s="186"/>
    </row>
    <row r="24" spans="1:40" ht="55.5" customHeight="1" thickBot="1">
      <c r="A24" s="186"/>
      <c r="B24" s="189"/>
      <c r="C24" s="186"/>
      <c r="D24" s="205"/>
      <c r="E24" s="186"/>
      <c r="F24" s="186"/>
      <c r="G24" s="186"/>
      <c r="H24" s="186"/>
      <c r="I24" s="194"/>
      <c r="J24" s="195"/>
      <c r="K24" s="186"/>
      <c r="L24" s="196"/>
      <c r="M24" s="196"/>
      <c r="N24" s="186"/>
      <c r="O24" s="12">
        <v>5</v>
      </c>
      <c r="P24" s="20"/>
      <c r="Q24" s="12"/>
      <c r="R24" s="12"/>
      <c r="S24" s="12"/>
      <c r="T24" s="14"/>
      <c r="U24" s="12"/>
      <c r="V24" s="12"/>
      <c r="W24" s="12"/>
      <c r="X24" s="14" t="b">
        <f t="shared" si="5"/>
        <v>0</v>
      </c>
      <c r="Y24" s="14" t="b">
        <f>IF(Z24&lt;=20%,'[45]Tabla probabilidad'!$B$5,IF(Z24&lt;=40%,'[45]Tabla probabilidad'!$B$6,IF(Z24&lt;=60%,'[45]Tabla probabilidad'!$B$7,IF(Z24&lt;=80%,'[45]Tabla probabilidad'!$B$8,IF(Z24&lt;=100%,'[45]Tabla probabilidad'!$B$9)))))</f>
        <v>0</v>
      </c>
      <c r="Z24" s="14" t="b">
        <f>IF(R24="Preventivo",(J20-(J20*T24)),IF(R24="Detectivo",(J20-(J20*T24)),IF(R24="Correctivo",(J20))))</f>
        <v>0</v>
      </c>
      <c r="AA24" s="193"/>
      <c r="AB24" s="193"/>
      <c r="AC24" s="14" t="b">
        <f t="shared" si="1"/>
        <v>0</v>
      </c>
      <c r="AD24" s="14" t="b">
        <f t="shared" si="6"/>
        <v>0</v>
      </c>
      <c r="AE24" s="193"/>
      <c r="AF24" s="193"/>
      <c r="AG24" s="202"/>
      <c r="AH24" s="202"/>
      <c r="AI24" s="202"/>
      <c r="AJ24" s="202"/>
      <c r="AK24" s="202"/>
      <c r="AL24" s="202"/>
      <c r="AM24" s="199"/>
      <c r="AN24" s="186"/>
    </row>
    <row r="25" spans="1:40" ht="57" customHeight="1">
      <c r="A25" s="186">
        <v>4</v>
      </c>
      <c r="B25" s="200" t="s">
        <v>89</v>
      </c>
      <c r="C25" s="186" t="s">
        <v>90</v>
      </c>
      <c r="D25" s="203" t="s">
        <v>91</v>
      </c>
      <c r="E25" s="186" t="s">
        <v>92</v>
      </c>
      <c r="F25" s="186" t="s">
        <v>93</v>
      </c>
      <c r="G25" s="186" t="s">
        <v>94</v>
      </c>
      <c r="H25" s="186">
        <v>6</v>
      </c>
      <c r="I25" s="194" t="str">
        <f>IF(H25&lt;=2,'[45]Tabla probabilidad'!$B$5,IF(H25&lt;=24,'[45]Tabla probabilidad'!$B$6,IF(H25&lt;=500,'[45]Tabla probabilidad'!$B$7,IF(H25&lt;=5000,'[45]Tabla probabilidad'!$B$8,IF(H25&gt;5000,'[45]Tabla probabilidad'!$B$9)))))</f>
        <v>Baja</v>
      </c>
      <c r="J25" s="195">
        <f>IF(H25&lt;=2,'[45]Tabla probabilidad'!$D$5,IF(H25&lt;=24,'[45]Tabla probabilidad'!$D$6,IF(H25&lt;=500,'[45]Tabla probabilidad'!$D$7,IF(H25&lt;=5000,'[45]Tabla probabilidad'!$D$8,IF(H25&gt;5000,'[45]Tabla probabilidad'!$D$9)))))</f>
        <v>0.4</v>
      </c>
      <c r="K25" s="186" t="s">
        <v>95</v>
      </c>
      <c r="L25" s="18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Mayor</v>
      </c>
      <c r="M25" s="18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80%</v>
      </c>
      <c r="N25" s="186" t="str">
        <f>VLOOKUP((I25&amp;L25),[45]Hoja1!$B$4:$C$28,2,0)</f>
        <v xml:space="preserve">Alto </v>
      </c>
      <c r="O25" s="12">
        <v>1</v>
      </c>
      <c r="P25" s="17" t="s">
        <v>96</v>
      </c>
      <c r="Q25" s="12" t="str">
        <f t="shared" si="0"/>
        <v>Probabilidad</v>
      </c>
      <c r="R25" s="12" t="s">
        <v>54</v>
      </c>
      <c r="S25" s="12" t="s">
        <v>55</v>
      </c>
      <c r="T25" s="14">
        <f>VLOOKUP(R25&amp;S25,[45]Hoja1!$Q$4:$R$9,2,0)</f>
        <v>0.45</v>
      </c>
      <c r="U25" s="12" t="s">
        <v>56</v>
      </c>
      <c r="V25" s="12" t="s">
        <v>57</v>
      </c>
      <c r="W25" s="12" t="s">
        <v>58</v>
      </c>
      <c r="X25" s="14">
        <f>IF(Q25="Probabilidad",($J$25*T25),IF(Q25="Impacto"," "))</f>
        <v>0.18000000000000002</v>
      </c>
      <c r="Y25" s="14" t="str">
        <f>IF(Z25&lt;=20%,'[45]Tabla probabilidad'!$B$5,IF(Z25&lt;=40%,'[45]Tabla probabilidad'!$B$6,IF(Z25&lt;=60%,'[45]Tabla probabilidad'!$B$7,IF(Z25&lt;=80%,'[45]Tabla probabilidad'!$B$8,IF(Z25&lt;=100%,'[45]Tabla probabilidad'!$B$9)))))</f>
        <v>Baja</v>
      </c>
      <c r="Z25" s="14">
        <f>IF(R25="Preventivo",(J25-(J25*T25)),IF(R25="Detectivo",(J25-(J25*T25)),IF(R25="Correctivo",(J25))))</f>
        <v>0.22</v>
      </c>
      <c r="AA25" s="191" t="str">
        <f>IF(AB25&lt;=20%,'[45]Tabla probabilidad'!$B$5,IF(AB25&lt;=40%,'[45]Tabla probabilidad'!$B$6,IF(AB25&lt;=60%,'[45]Tabla probabilidad'!$B$7,IF(AB25&lt;=80%,'[45]Tabla probabilidad'!$B$8,IF(AB25&lt;=100%,'[45]Tabla probabilidad'!$B$9)))))</f>
        <v>Baja</v>
      </c>
      <c r="AB25" s="191">
        <f>AVERAGE(Z25:Z29)</f>
        <v>0.23600000000000004</v>
      </c>
      <c r="AC25" s="14" t="str">
        <f t="shared" si="1"/>
        <v>Mayor</v>
      </c>
      <c r="AD25" s="14">
        <f>IF(Q25="Probabilidad",(($M$25-0)),IF(Q25="Impacto",($M$25-($M$25*T25))))</f>
        <v>0.8</v>
      </c>
      <c r="AE25" s="191" t="str">
        <f>IF(AF25&lt;=20%,"Leve",IF(AF25&lt;=40%,"Menor",IF(AF25&lt;=60%,"Moderado",IF(AF25&lt;=80%,"Mayor",IF(AF25&lt;=100%,"Catastrófico")))))</f>
        <v>Mayor</v>
      </c>
      <c r="AF25" s="191">
        <f>AVERAGE(AD25:AD29)</f>
        <v>0.8</v>
      </c>
      <c r="AG25" s="200" t="str">
        <f>VLOOKUP(AA25&amp;AE25,[45]Hoja1!$B$4:$C$28,2,0)</f>
        <v xml:space="preserve">Alto </v>
      </c>
      <c r="AH25" s="200" t="s">
        <v>59</v>
      </c>
      <c r="AI25" s="200" t="s">
        <v>97</v>
      </c>
      <c r="AJ25" s="200" t="s">
        <v>61</v>
      </c>
      <c r="AK25" s="206">
        <v>44926</v>
      </c>
      <c r="AL25" s="206">
        <v>44926</v>
      </c>
      <c r="AM25" s="197" t="s">
        <v>74</v>
      </c>
      <c r="AN25" s="186" t="s">
        <v>63</v>
      </c>
    </row>
    <row r="26" spans="1:40" ht="42.75" customHeight="1">
      <c r="A26" s="186"/>
      <c r="B26" s="201"/>
      <c r="C26" s="186"/>
      <c r="D26" s="204"/>
      <c r="E26" s="186"/>
      <c r="F26" s="186"/>
      <c r="G26" s="186"/>
      <c r="H26" s="186"/>
      <c r="I26" s="194"/>
      <c r="J26" s="195"/>
      <c r="K26" s="186"/>
      <c r="L26" s="196"/>
      <c r="M26" s="196"/>
      <c r="N26" s="186"/>
      <c r="O26" s="12">
        <v>2</v>
      </c>
      <c r="P26" s="17" t="s">
        <v>98</v>
      </c>
      <c r="Q26" s="12" t="str">
        <f t="shared" si="0"/>
        <v>Probabilidad</v>
      </c>
      <c r="R26" s="12" t="s">
        <v>54</v>
      </c>
      <c r="S26" s="12" t="s">
        <v>55</v>
      </c>
      <c r="T26" s="14">
        <f>VLOOKUP(R26&amp;S26,[45]Hoja1!$Q$4:$R$9,2,0)</f>
        <v>0.45</v>
      </c>
      <c r="U26" s="12" t="s">
        <v>56</v>
      </c>
      <c r="V26" s="12" t="s">
        <v>57</v>
      </c>
      <c r="W26" s="12" t="s">
        <v>58</v>
      </c>
      <c r="X26" s="14">
        <f t="shared" ref="X26:X29" si="7">IF(Q26="Probabilidad",($J$25*T26),IF(Q26="Impacto"," "))</f>
        <v>0.18000000000000002</v>
      </c>
      <c r="Y26" s="14" t="str">
        <f>IF(Z26&lt;=20%,'[45]Tabla probabilidad'!$B$5,IF(Z26&lt;=40%,'[45]Tabla probabilidad'!$B$6,IF(Z26&lt;=60%,'[45]Tabla probabilidad'!$B$7,IF(Z26&lt;=80%,'[45]Tabla probabilidad'!$B$8,IF(Z26&lt;=100%,'[45]Tabla probabilidad'!$B$9)))))</f>
        <v>Baja</v>
      </c>
      <c r="Z26" s="14">
        <f>IF(R26="Preventivo",(J25-(J25*T26)),IF(R26="Detectivo",(J25-(J25*T26)),IF(R26="Correctivo",(J25))))</f>
        <v>0.22</v>
      </c>
      <c r="AA26" s="192"/>
      <c r="AB26" s="192"/>
      <c r="AC26" s="14" t="str">
        <f t="shared" si="1"/>
        <v>Mayor</v>
      </c>
      <c r="AD26" s="14">
        <f t="shared" ref="AD26:AD29" si="8">IF(Q26="Probabilidad",(($M$25-0)),IF(Q26="Impacto",($M$25-($M$25*T26))))</f>
        <v>0.8</v>
      </c>
      <c r="AE26" s="192"/>
      <c r="AF26" s="192"/>
      <c r="AG26" s="201"/>
      <c r="AH26" s="201"/>
      <c r="AI26" s="201"/>
      <c r="AJ26" s="201"/>
      <c r="AK26" s="201"/>
      <c r="AL26" s="201"/>
      <c r="AM26" s="198"/>
      <c r="AN26" s="186"/>
    </row>
    <row r="27" spans="1:40" ht="75.75" customHeight="1">
      <c r="A27" s="186"/>
      <c r="B27" s="201"/>
      <c r="C27" s="186"/>
      <c r="D27" s="204"/>
      <c r="E27" s="186"/>
      <c r="F27" s="186"/>
      <c r="G27" s="186"/>
      <c r="H27" s="186"/>
      <c r="I27" s="194"/>
      <c r="J27" s="195"/>
      <c r="K27" s="186"/>
      <c r="L27" s="196"/>
      <c r="M27" s="196"/>
      <c r="N27" s="186"/>
      <c r="O27" s="12">
        <v>3</v>
      </c>
      <c r="P27" s="17" t="s">
        <v>99</v>
      </c>
      <c r="Q27" s="12" t="str">
        <f t="shared" si="0"/>
        <v>Probabilidad</v>
      </c>
      <c r="R27" s="12" t="s">
        <v>54</v>
      </c>
      <c r="S27" s="12" t="s">
        <v>55</v>
      </c>
      <c r="T27" s="14">
        <f>VLOOKUP(R27&amp;S27,[45]Hoja1!$Q$4:$R$9,2,0)</f>
        <v>0.45</v>
      </c>
      <c r="U27" s="12" t="s">
        <v>56</v>
      </c>
      <c r="V27" s="12" t="s">
        <v>57</v>
      </c>
      <c r="W27" s="12" t="s">
        <v>58</v>
      </c>
      <c r="X27" s="14">
        <f t="shared" si="7"/>
        <v>0.18000000000000002</v>
      </c>
      <c r="Y27" s="14" t="str">
        <f>IF(Z27&lt;=20%,'[45]Tabla probabilidad'!$B$5,IF(Z27&lt;=40%,'[45]Tabla probabilidad'!$B$6,IF(Z27&lt;=60%,'[45]Tabla probabilidad'!$B$7,IF(Z27&lt;=80%,'[45]Tabla probabilidad'!$B$8,IF(Z27&lt;=100%,'[45]Tabla probabilidad'!$B$9)))))</f>
        <v>Baja</v>
      </c>
      <c r="Z27" s="14">
        <f>IF(R27="Preventivo",(J25-(J25*T27)),IF(R27="Detectivo",(J25-(J25*T27)),IF(R27="Correctivo",(J25))))</f>
        <v>0.22</v>
      </c>
      <c r="AA27" s="192"/>
      <c r="AB27" s="192"/>
      <c r="AC27" s="14" t="str">
        <f t="shared" si="1"/>
        <v>Mayor</v>
      </c>
      <c r="AD27" s="14">
        <f t="shared" si="8"/>
        <v>0.8</v>
      </c>
      <c r="AE27" s="192"/>
      <c r="AF27" s="192"/>
      <c r="AG27" s="201"/>
      <c r="AH27" s="201"/>
      <c r="AI27" s="201"/>
      <c r="AJ27" s="201"/>
      <c r="AK27" s="201"/>
      <c r="AL27" s="201"/>
      <c r="AM27" s="198"/>
      <c r="AN27" s="186"/>
    </row>
    <row r="28" spans="1:40" ht="72" customHeight="1" thickBot="1">
      <c r="A28" s="186"/>
      <c r="B28" s="201"/>
      <c r="C28" s="186"/>
      <c r="D28" s="204"/>
      <c r="E28" s="186"/>
      <c r="F28" s="186"/>
      <c r="G28" s="186"/>
      <c r="H28" s="186"/>
      <c r="I28" s="194"/>
      <c r="J28" s="195"/>
      <c r="K28" s="186"/>
      <c r="L28" s="196"/>
      <c r="M28" s="196"/>
      <c r="N28" s="186"/>
      <c r="O28" s="12">
        <v>4</v>
      </c>
      <c r="P28" s="21"/>
      <c r="Q28" s="12" t="str">
        <f t="shared" si="0"/>
        <v>Probabilidad</v>
      </c>
      <c r="R28" s="12" t="s">
        <v>100</v>
      </c>
      <c r="S28" s="12" t="s">
        <v>55</v>
      </c>
      <c r="T28" s="14">
        <f>VLOOKUP(R28&amp;S28,[45]Hoja1!$Q$4:$R$9,2,0)</f>
        <v>0.35</v>
      </c>
      <c r="U28" s="12" t="s">
        <v>56</v>
      </c>
      <c r="V28" s="12" t="s">
        <v>57</v>
      </c>
      <c r="W28" s="12" t="s">
        <v>58</v>
      </c>
      <c r="X28" s="14">
        <f t="shared" si="7"/>
        <v>0.13999999999999999</v>
      </c>
      <c r="Y28" s="14" t="str">
        <f>IF(Z28&lt;=20%,'[45]Tabla probabilidad'!$B$5,IF(Z28&lt;=40%,'[45]Tabla probabilidad'!$B$6,IF(Z28&lt;=60%,'[45]Tabla probabilidad'!$B$7,IF(Z28&lt;=80%,'[45]Tabla probabilidad'!$B$8,IF(Z28&lt;=100%,'[45]Tabla probabilidad'!$B$9)))))</f>
        <v>Baja</v>
      </c>
      <c r="Z28" s="14">
        <f>IF(R28="Preventivo",(J25-(J25*T28)),IF(R28="Detectivo",(J25-(J25*T28)),IF(R28="Correctivo",(J25))))</f>
        <v>0.26</v>
      </c>
      <c r="AA28" s="192"/>
      <c r="AB28" s="192"/>
      <c r="AC28" s="14" t="str">
        <f t="shared" si="1"/>
        <v>Mayor</v>
      </c>
      <c r="AD28" s="14">
        <f t="shared" si="8"/>
        <v>0.8</v>
      </c>
      <c r="AE28" s="192"/>
      <c r="AF28" s="192"/>
      <c r="AG28" s="201"/>
      <c r="AH28" s="201"/>
      <c r="AI28" s="201"/>
      <c r="AJ28" s="201"/>
      <c r="AK28" s="201"/>
      <c r="AL28" s="201"/>
      <c r="AM28" s="198"/>
      <c r="AN28" s="186"/>
    </row>
    <row r="29" spans="1:40" ht="74.25" customHeight="1" thickBot="1">
      <c r="A29" s="186"/>
      <c r="B29" s="202"/>
      <c r="C29" s="186"/>
      <c r="D29" s="205"/>
      <c r="E29" s="186"/>
      <c r="F29" s="186"/>
      <c r="G29" s="186"/>
      <c r="H29" s="186"/>
      <c r="I29" s="194"/>
      <c r="J29" s="195"/>
      <c r="K29" s="186"/>
      <c r="L29" s="196"/>
      <c r="M29" s="196"/>
      <c r="N29" s="186"/>
      <c r="O29" s="12">
        <v>5</v>
      </c>
      <c r="P29" s="20"/>
      <c r="Q29" s="12" t="str">
        <f t="shared" si="0"/>
        <v>Probabilidad</v>
      </c>
      <c r="R29" s="12" t="s">
        <v>100</v>
      </c>
      <c r="S29" s="12" t="s">
        <v>55</v>
      </c>
      <c r="T29" s="14">
        <f>VLOOKUP(R29&amp;S29,[45]Hoja1!$Q$4:$R$9,2,0)</f>
        <v>0.35</v>
      </c>
      <c r="U29" s="12" t="s">
        <v>56</v>
      </c>
      <c r="V29" s="12" t="s">
        <v>57</v>
      </c>
      <c r="W29" s="12" t="s">
        <v>58</v>
      </c>
      <c r="X29" s="14">
        <f t="shared" si="7"/>
        <v>0.13999999999999999</v>
      </c>
      <c r="Y29" s="14" t="str">
        <f>IF(Z29&lt;=20%,'[45]Tabla probabilidad'!$B$5,IF(Z29&lt;=40%,'[45]Tabla probabilidad'!$B$6,IF(Z29&lt;=60%,'[45]Tabla probabilidad'!$B$7,IF(Z29&lt;=80%,'[45]Tabla probabilidad'!$B$8,IF(Z29&lt;=100%,'[45]Tabla probabilidad'!$B$9)))))</f>
        <v>Baja</v>
      </c>
      <c r="Z29" s="14">
        <f>IF(R29="Preventivo",(J25-(J25*T29)),IF(R29="Detectivo",(J25-(J25*T29)),IF(R29="Correctivo",(J25))))</f>
        <v>0.26</v>
      </c>
      <c r="AA29" s="193"/>
      <c r="AB29" s="193"/>
      <c r="AC29" s="14" t="str">
        <f t="shared" si="1"/>
        <v>Mayor</v>
      </c>
      <c r="AD29" s="14">
        <f t="shared" si="8"/>
        <v>0.8</v>
      </c>
      <c r="AE29" s="193"/>
      <c r="AF29" s="193"/>
      <c r="AG29" s="202"/>
      <c r="AH29" s="202"/>
      <c r="AI29" s="202"/>
      <c r="AJ29" s="202"/>
      <c r="AK29" s="202"/>
      <c r="AL29" s="202"/>
      <c r="AM29" s="199"/>
      <c r="AN29" s="186"/>
    </row>
    <row r="30" spans="1:40" ht="48" customHeight="1">
      <c r="A30" s="186">
        <v>5</v>
      </c>
      <c r="B30" s="200" t="s">
        <v>457</v>
      </c>
      <c r="C30" s="186" t="s">
        <v>101</v>
      </c>
      <c r="D30" s="203" t="s">
        <v>102</v>
      </c>
      <c r="E30" s="186" t="s">
        <v>103</v>
      </c>
      <c r="F30" s="186" t="s">
        <v>104</v>
      </c>
      <c r="G30" s="186" t="s">
        <v>105</v>
      </c>
      <c r="H30" s="186">
        <v>10000</v>
      </c>
      <c r="I30" s="194" t="str">
        <f>IF(H30&lt;=2,'[45]Tabla probabilidad'!$B$5,IF(H30&lt;=24,'[45]Tabla probabilidad'!$B$6,IF(H30&lt;=500,'[45]Tabla probabilidad'!$B$7,IF(H30&lt;=5000,'[45]Tabla probabilidad'!$B$8,IF(H30&gt;5000,'[45]Tabla probabilidad'!$B$9)))))</f>
        <v>Muy Alta</v>
      </c>
      <c r="J30" s="195">
        <f>IF(H30&lt;=2,'[45]Tabla probabilidad'!$D$5,IF(H30&lt;=24,'[45]Tabla probabilidad'!$D$6,IF(H30&lt;=500,'[45]Tabla probabilidad'!$D$7,IF(H30&lt;=5000,'[45]Tabla probabilidad'!$D$8,IF(H30&gt;5000,'[45]Tabla probabilidad'!$D$9)))))</f>
        <v>1</v>
      </c>
      <c r="K30" s="186" t="s">
        <v>106</v>
      </c>
      <c r="L30" s="18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18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186" t="str">
        <f>VLOOKUP((I30&amp;L30),[45]Hoja1!$B$4:$C$28,2,0)</f>
        <v xml:space="preserve">Alto </v>
      </c>
      <c r="O30" s="12">
        <v>1</v>
      </c>
      <c r="P30" s="17" t="s">
        <v>107</v>
      </c>
      <c r="Q30" s="12" t="str">
        <f t="shared" si="0"/>
        <v>Probabilidad</v>
      </c>
      <c r="R30" s="12" t="s">
        <v>54</v>
      </c>
      <c r="S30" s="12" t="s">
        <v>55</v>
      </c>
      <c r="T30" s="14">
        <f>VLOOKUP(R30&amp;S30,[45]Hoja1!$Q$4:$R$9,2,0)</f>
        <v>0.45</v>
      </c>
      <c r="U30" s="12" t="s">
        <v>56</v>
      </c>
      <c r="V30" s="12" t="s">
        <v>57</v>
      </c>
      <c r="W30" s="12" t="s">
        <v>58</v>
      </c>
      <c r="X30" s="14">
        <f>IF(Q30="Probabilidad",($J$30*T30),IF(Q30="Impacto"," "))</f>
        <v>0.45</v>
      </c>
      <c r="Y30" s="14" t="str">
        <f>IF(Z30&lt;=20%,'[45]Tabla probabilidad'!$B$5,IF(Z30&lt;=40%,'[45]Tabla probabilidad'!$B$6,IF(Z30&lt;=60%,'[45]Tabla probabilidad'!$B$7,IF(Z30&lt;=80%,'[45]Tabla probabilidad'!$B$8,IF(Z30&lt;=100%,'[45]Tabla probabilidad'!$B$9)))))</f>
        <v>Media</v>
      </c>
      <c r="Z30" s="14">
        <f>IF(R30="Preventivo",(J30-(J30*T30)),IF(R30="Detectivo",(J30-(J30*T30)),IF(R30="Correctivo",(J30))))</f>
        <v>0.55000000000000004</v>
      </c>
      <c r="AA30" s="191" t="str">
        <f>IF(AB30&lt;=20%,'[45]Tabla probabilidad'!$B$5,IF(AB30&lt;=40%,'[45]Tabla probabilidad'!$B$6,IF(AB30&lt;=60%,'[45]Tabla probabilidad'!$B$7,IF(AB30&lt;=80%,'[45]Tabla probabilidad'!$B$8,IF(AB30&lt;=100%,'[45]Tabla probabilidad'!$B$9)))))</f>
        <v>Media</v>
      </c>
      <c r="AB30" s="191">
        <f>AVERAGE(Z30:Z34)</f>
        <v>0.55000000000000004</v>
      </c>
      <c r="AC30" s="14" t="str">
        <f t="shared" si="1"/>
        <v>Moderado</v>
      </c>
      <c r="AD30" s="14">
        <f>IF(Q30="Probabilidad",(($M$30-0)),IF(Q30="Impacto",($M$30-($M$30*T30))))</f>
        <v>0.6</v>
      </c>
      <c r="AE30" s="191" t="str">
        <f>IF(AF30&lt;=20%,"Leve",IF(AF30&lt;=40%,"Menor",IF(AF30&lt;=60%,"Moderado",IF(AF30&lt;=80%,"Mayor",IF(AF30&lt;=100%,"Catastrófico")))))</f>
        <v>Moderado</v>
      </c>
      <c r="AF30" s="191">
        <f>AVERAGE(AD30:AD34)</f>
        <v>0.6</v>
      </c>
      <c r="AG30" s="200" t="str">
        <f>VLOOKUP(AA30&amp;AE30,[45]Hoja1!$B$4:$C$28,2,0)</f>
        <v>Moderado</v>
      </c>
      <c r="AH30" s="200" t="s">
        <v>84</v>
      </c>
      <c r="AI30" s="200" t="s">
        <v>108</v>
      </c>
      <c r="AJ30" s="200" t="s">
        <v>61</v>
      </c>
      <c r="AK30" s="206">
        <v>44926</v>
      </c>
      <c r="AL30" s="206">
        <v>44926</v>
      </c>
      <c r="AM30" s="197" t="s">
        <v>74</v>
      </c>
      <c r="AN30" s="186" t="s">
        <v>63</v>
      </c>
    </row>
    <row r="31" spans="1:40" ht="55.5" customHeight="1">
      <c r="A31" s="186"/>
      <c r="B31" s="201"/>
      <c r="C31" s="186"/>
      <c r="D31" s="204"/>
      <c r="E31" s="186"/>
      <c r="F31" s="186"/>
      <c r="G31" s="186"/>
      <c r="H31" s="186"/>
      <c r="I31" s="194"/>
      <c r="J31" s="195"/>
      <c r="K31" s="186"/>
      <c r="L31" s="196"/>
      <c r="M31" s="196"/>
      <c r="N31" s="186"/>
      <c r="O31" s="12">
        <v>2</v>
      </c>
      <c r="P31" s="17" t="s">
        <v>109</v>
      </c>
      <c r="Q31" s="12" t="str">
        <f t="shared" si="0"/>
        <v>Probabilidad</v>
      </c>
      <c r="R31" s="12" t="s">
        <v>54</v>
      </c>
      <c r="S31" s="12" t="s">
        <v>55</v>
      </c>
      <c r="T31" s="14">
        <f>VLOOKUP(R31&amp;S31,[45]Hoja1!$Q$4:$R$9,2,0)</f>
        <v>0.45</v>
      </c>
      <c r="U31" s="12" t="s">
        <v>56</v>
      </c>
      <c r="V31" s="12" t="s">
        <v>57</v>
      </c>
      <c r="W31" s="12" t="s">
        <v>58</v>
      </c>
      <c r="X31" s="14">
        <f t="shared" ref="X31:X34" si="9">IF(Q31="Probabilidad",($J$30*T31),IF(Q31="Impacto"," "))</f>
        <v>0.45</v>
      </c>
      <c r="Y31" s="14" t="str">
        <f>IF(Z31&lt;=20%,'[45]Tabla probabilidad'!$B$5,IF(Z31&lt;=40%,'[45]Tabla probabilidad'!$B$6,IF(Z31&lt;=60%,'[45]Tabla probabilidad'!$B$7,IF(Z31&lt;=80%,'[45]Tabla probabilidad'!$B$8,IF(Z31&lt;=100%,'[45]Tabla probabilidad'!$B$9)))))</f>
        <v>Media</v>
      </c>
      <c r="Z31" s="14">
        <f>IF(R31="Preventivo",(J30-(J30*T31)),IF(R31="Detectivo",(J30-(J30*T31)),IF(R31="Correctivo",(J30))))</f>
        <v>0.55000000000000004</v>
      </c>
      <c r="AA31" s="192"/>
      <c r="AB31" s="192"/>
      <c r="AC31" s="14" t="str">
        <f t="shared" si="1"/>
        <v>Moderado</v>
      </c>
      <c r="AD31" s="14">
        <f t="shared" ref="AD31:AD34" si="10">IF(Q31="Probabilidad",(($M$30-0)),IF(Q31="Impacto",($M$30-($M$30*T31))))</f>
        <v>0.6</v>
      </c>
      <c r="AE31" s="192"/>
      <c r="AF31" s="192"/>
      <c r="AG31" s="201"/>
      <c r="AH31" s="201"/>
      <c r="AI31" s="201"/>
      <c r="AJ31" s="201"/>
      <c r="AK31" s="201"/>
      <c r="AL31" s="201"/>
      <c r="AM31" s="198"/>
      <c r="AN31" s="186"/>
    </row>
    <row r="32" spans="1:40" ht="42" customHeight="1">
      <c r="A32" s="186"/>
      <c r="B32" s="201"/>
      <c r="C32" s="186"/>
      <c r="D32" s="204"/>
      <c r="E32" s="186"/>
      <c r="F32" s="186"/>
      <c r="G32" s="186"/>
      <c r="H32" s="186"/>
      <c r="I32" s="194"/>
      <c r="J32" s="195"/>
      <c r="K32" s="186"/>
      <c r="L32" s="196"/>
      <c r="M32" s="196"/>
      <c r="N32" s="186"/>
      <c r="O32" s="12">
        <v>3</v>
      </c>
      <c r="P32" s="17" t="s">
        <v>110</v>
      </c>
      <c r="Q32" s="12" t="str">
        <f t="shared" si="0"/>
        <v>Probabilidad</v>
      </c>
      <c r="R32" s="12" t="s">
        <v>54</v>
      </c>
      <c r="S32" s="12" t="s">
        <v>55</v>
      </c>
      <c r="T32" s="14">
        <f>VLOOKUP(R32&amp;S32,[45]Hoja1!$Q$4:$R$9,2,0)</f>
        <v>0.45</v>
      </c>
      <c r="U32" s="12" t="s">
        <v>56</v>
      </c>
      <c r="V32" s="12" t="s">
        <v>57</v>
      </c>
      <c r="W32" s="12" t="s">
        <v>58</v>
      </c>
      <c r="X32" s="14">
        <f t="shared" si="9"/>
        <v>0.45</v>
      </c>
      <c r="Y32" s="14" t="str">
        <f>IF(Z32&lt;=20%,'[45]Tabla probabilidad'!$B$5,IF(Z32&lt;=40%,'[45]Tabla probabilidad'!$B$6,IF(Z32&lt;=60%,'[45]Tabla probabilidad'!$B$7,IF(Z32&lt;=80%,'[45]Tabla probabilidad'!$B$8,IF(Z32&lt;=100%,'[45]Tabla probabilidad'!$B$9)))))</f>
        <v>Media</v>
      </c>
      <c r="Z32" s="14">
        <f>IF(R32="Preventivo",(J30-(J30*T32)),IF(R32="Detectivo",(J30-(J30*T32)),IF(R32="Correctivo",(J30))))</f>
        <v>0.55000000000000004</v>
      </c>
      <c r="AA32" s="192"/>
      <c r="AB32" s="192"/>
      <c r="AC32" s="14" t="str">
        <f t="shared" si="1"/>
        <v>Moderado</v>
      </c>
      <c r="AD32" s="14">
        <f t="shared" si="10"/>
        <v>0.6</v>
      </c>
      <c r="AE32" s="192"/>
      <c r="AF32" s="192"/>
      <c r="AG32" s="201"/>
      <c r="AH32" s="201"/>
      <c r="AI32" s="201"/>
      <c r="AJ32" s="201"/>
      <c r="AK32" s="201"/>
      <c r="AL32" s="201"/>
      <c r="AM32" s="198"/>
      <c r="AN32" s="186"/>
    </row>
    <row r="33" spans="1:40" ht="96.75" customHeight="1" thickBot="1">
      <c r="A33" s="186"/>
      <c r="B33" s="201"/>
      <c r="C33" s="186"/>
      <c r="D33" s="204"/>
      <c r="E33" s="186"/>
      <c r="F33" s="186"/>
      <c r="G33" s="186"/>
      <c r="H33" s="186"/>
      <c r="I33" s="194"/>
      <c r="J33" s="195"/>
      <c r="K33" s="186"/>
      <c r="L33" s="196"/>
      <c r="M33" s="196"/>
      <c r="N33" s="186"/>
      <c r="O33" s="12">
        <v>4</v>
      </c>
      <c r="P33" s="21" t="s">
        <v>111</v>
      </c>
      <c r="Q33" s="12" t="str">
        <f t="shared" si="0"/>
        <v>Probabilidad</v>
      </c>
      <c r="R33" s="12" t="s">
        <v>54</v>
      </c>
      <c r="S33" s="12" t="s">
        <v>55</v>
      </c>
      <c r="T33" s="14">
        <f>VLOOKUP(R33&amp;S33,[45]Hoja1!$Q$4:$R$9,2,0)</f>
        <v>0.45</v>
      </c>
      <c r="U33" s="12" t="s">
        <v>56</v>
      </c>
      <c r="V33" s="12" t="s">
        <v>57</v>
      </c>
      <c r="W33" s="12" t="s">
        <v>58</v>
      </c>
      <c r="X33" s="14">
        <f t="shared" si="9"/>
        <v>0.45</v>
      </c>
      <c r="Y33" s="14" t="str">
        <f>IF(Z33&lt;=20%,'[45]Tabla probabilidad'!$B$5,IF(Z33&lt;=40%,'[45]Tabla probabilidad'!$B$6,IF(Z33&lt;=60%,'[45]Tabla probabilidad'!$B$7,IF(Z33&lt;=80%,'[45]Tabla probabilidad'!$B$8,IF(Z33&lt;=100%,'[45]Tabla probabilidad'!$B$9)))))</f>
        <v>Media</v>
      </c>
      <c r="Z33" s="14">
        <f>IF(R33="Preventivo",(J30-(J30*T33)),IF(R33="Detectivo",(J30-(J30*T33)),IF(R33="Correctivo",(J30))))</f>
        <v>0.55000000000000004</v>
      </c>
      <c r="AA33" s="192"/>
      <c r="AB33" s="192"/>
      <c r="AC33" s="14" t="str">
        <f t="shared" si="1"/>
        <v>Moderado</v>
      </c>
      <c r="AD33" s="14">
        <f t="shared" si="10"/>
        <v>0.6</v>
      </c>
      <c r="AE33" s="192"/>
      <c r="AF33" s="192"/>
      <c r="AG33" s="201"/>
      <c r="AH33" s="201"/>
      <c r="AI33" s="201"/>
      <c r="AJ33" s="201"/>
      <c r="AK33" s="201"/>
      <c r="AL33" s="201"/>
      <c r="AM33" s="198"/>
      <c r="AN33" s="186"/>
    </row>
    <row r="34" spans="1:40" ht="104.25" customHeight="1">
      <c r="A34" s="200"/>
      <c r="B34" s="202"/>
      <c r="C34" s="186"/>
      <c r="D34" s="204"/>
      <c r="E34" s="200"/>
      <c r="F34" s="200"/>
      <c r="G34" s="186"/>
      <c r="H34" s="200"/>
      <c r="I34" s="207"/>
      <c r="J34" s="191"/>
      <c r="K34" s="186"/>
      <c r="L34" s="196"/>
      <c r="M34" s="196"/>
      <c r="N34" s="200"/>
      <c r="O34" s="22">
        <v>5</v>
      </c>
      <c r="P34" s="23" t="s">
        <v>112</v>
      </c>
      <c r="Q34" s="22" t="str">
        <f t="shared" si="0"/>
        <v>Probabilidad</v>
      </c>
      <c r="R34" s="22" t="s">
        <v>54</v>
      </c>
      <c r="S34" s="22" t="s">
        <v>55</v>
      </c>
      <c r="T34" s="24">
        <f>VLOOKUP(R34&amp;S34,[45]Hoja1!$Q$4:$R$9,2,0)</f>
        <v>0.45</v>
      </c>
      <c r="U34" s="22" t="s">
        <v>56</v>
      </c>
      <c r="V34" s="22" t="s">
        <v>57</v>
      </c>
      <c r="W34" s="22" t="s">
        <v>58</v>
      </c>
      <c r="X34" s="24">
        <f t="shared" si="9"/>
        <v>0.45</v>
      </c>
      <c r="Y34" s="24" t="str">
        <f>IF(Z34&lt;=20%,'[45]Tabla probabilidad'!$B$5,IF(Z34&lt;=40%,'[45]Tabla probabilidad'!$B$6,IF(Z34&lt;=60%,'[45]Tabla probabilidad'!$B$7,IF(Z34&lt;=80%,'[45]Tabla probabilidad'!$B$8,IF(Z34&lt;=100%,'[45]Tabla probabilidad'!$B$9)))))</f>
        <v>Media</v>
      </c>
      <c r="Z34" s="24">
        <f>IF(R34="Preventivo",(J30-(J30*T34)),IF(R34="Detectivo",(J30-(J30*T34)),IF(R34="Correctivo",(J30))))</f>
        <v>0.55000000000000004</v>
      </c>
      <c r="AA34" s="193"/>
      <c r="AB34" s="192"/>
      <c r="AC34" s="24" t="str">
        <f t="shared" si="1"/>
        <v>Moderado</v>
      </c>
      <c r="AD34" s="24">
        <f t="shared" si="10"/>
        <v>0.6</v>
      </c>
      <c r="AE34" s="192"/>
      <c r="AF34" s="192"/>
      <c r="AG34" s="201"/>
      <c r="AH34" s="201"/>
      <c r="AI34" s="201"/>
      <c r="AJ34" s="202"/>
      <c r="AK34" s="202"/>
      <c r="AL34" s="202"/>
      <c r="AM34" s="199"/>
      <c r="AN34" s="200"/>
    </row>
    <row r="35" spans="1:40" ht="90" customHeight="1">
      <c r="A35" s="186">
        <v>6</v>
      </c>
      <c r="B35" s="200" t="s">
        <v>113</v>
      </c>
      <c r="C35" s="186" t="s">
        <v>114</v>
      </c>
      <c r="D35" s="190" t="s">
        <v>115</v>
      </c>
      <c r="E35" s="186" t="s">
        <v>116</v>
      </c>
      <c r="F35" s="186" t="s">
        <v>117</v>
      </c>
      <c r="G35" s="186" t="s">
        <v>118</v>
      </c>
      <c r="H35" s="186">
        <v>120</v>
      </c>
      <c r="I35" s="194" t="str">
        <f>IF(H35&lt;=2,'[45]Tabla probabilidad'!$B$5,IF(H35&lt;=24,'[45]Tabla probabilidad'!$B$6,IF(H35&lt;=500,'[45]Tabla probabilidad'!$B$7,IF(H35&lt;=5000,'[45]Tabla probabilidad'!$B$8,IF(H35&gt;5000,'[45]Tabla probabilidad'!$B$9)))))</f>
        <v>Media</v>
      </c>
      <c r="J35" s="195">
        <f>IF(H35&lt;=2,'[45]Tabla probabilidad'!$D$5,IF(H35&lt;=24,'[45]Tabla probabilidad'!$D$6,IF(H35&lt;=500,'[45]Tabla probabilidad'!$D$7,IF(H35&lt;=5000,'[45]Tabla probabilidad'!$D$8,IF(H35&gt;5000,'[45]Tabla probabilidad'!$D$9)))))</f>
        <v>0.6</v>
      </c>
      <c r="K35" s="186" t="s">
        <v>119</v>
      </c>
      <c r="L35" s="18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18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186" t="str">
        <f>VLOOKUP((I35&amp;L35),[45]Hoja1!$B$4:$C$28,2,0)</f>
        <v>Moderado</v>
      </c>
      <c r="O35" s="12">
        <v>1</v>
      </c>
      <c r="P35" s="25" t="s">
        <v>120</v>
      </c>
      <c r="Q35" s="12" t="str">
        <f t="shared" si="0"/>
        <v>Probabilidad</v>
      </c>
      <c r="R35" s="12" t="s">
        <v>54</v>
      </c>
      <c r="S35" s="12" t="s">
        <v>55</v>
      </c>
      <c r="T35" s="14">
        <f>VLOOKUP(R35&amp;S35,[45]Hoja1!$Q$4:$R$9,2,0)</f>
        <v>0.45</v>
      </c>
      <c r="U35" s="12" t="s">
        <v>56</v>
      </c>
      <c r="V35" s="12" t="s">
        <v>57</v>
      </c>
      <c r="W35" s="12" t="s">
        <v>58</v>
      </c>
      <c r="X35" s="14">
        <f>IF(Q35="Probabilidad",($J$35*T35),IF(Q35="Impacto"," "))</f>
        <v>0.27</v>
      </c>
      <c r="Y35" s="14" t="str">
        <f>IF(Z35&lt;=20%,'[45]Tabla probabilidad'!$B$5,IF(Z35&lt;=40%,'[45]Tabla probabilidad'!$B$6,IF(Z35&lt;=60%,'[45]Tabla probabilidad'!$B$7,IF(Z35&lt;=80%,'[45]Tabla probabilidad'!$B$8,IF(Z35&lt;=100%,'[45]Tabla probabilidad'!$B$9)))))</f>
        <v>Baja</v>
      </c>
      <c r="Z35" s="14">
        <f>IF(R35="Preventivo",(J35-(J35*T35)),IF(R35="Detectivo",(J35-(J35*T35)),IF(R35="Correctivo",(J35))))</f>
        <v>0.32999999999999996</v>
      </c>
      <c r="AA35" s="191" t="str">
        <f>IF(AB35&lt;=20%,'[45]Tabla probabilidad'!$B$5,IF(AB35&lt;=40%,'[45]Tabla probabilidad'!$B$6,IF(AB35&lt;=60%,'[45]Tabla probabilidad'!$B$7,IF(AB35&lt;=80%,'[45]Tabla probabilidad'!$B$8,IF(AB35&lt;=100%,'[45]Tabla probabilidad'!$B$9)))))</f>
        <v>Baja</v>
      </c>
      <c r="AB35" s="191">
        <f>AVERAGE(Z35:Z39)</f>
        <v>0.32999999999999996</v>
      </c>
      <c r="AC35" s="14" t="str">
        <f t="shared" si="1"/>
        <v>Moderado</v>
      </c>
      <c r="AD35" s="14">
        <f>IF(Q35="Probabilidad",(($M$35-0)),IF(Q35="Impacto",($M$35-($M$35*T35))))</f>
        <v>0.6</v>
      </c>
      <c r="AE35" s="191" t="str">
        <f>IF(AF35&lt;=20%,"Leve",IF(AF35&lt;=40%,"Menor",IF(AF35&lt;=60%,"Moderado",IF(AF35&lt;=80%,"Mayor",IF(AF35&lt;=100%,"Catastrófico")))))</f>
        <v>Moderado</v>
      </c>
      <c r="AF35" s="191">
        <f>AVERAGE(AD35:AD39)</f>
        <v>0.6</v>
      </c>
      <c r="AG35" s="200" t="str">
        <f>VLOOKUP(AA35&amp;AE35,[45]Hoja1!$B$4:$C$28,2,0)</f>
        <v>Moderado</v>
      </c>
      <c r="AH35" s="200" t="s">
        <v>84</v>
      </c>
      <c r="AI35" s="208" t="s">
        <v>121</v>
      </c>
      <c r="AJ35" s="200" t="s">
        <v>61</v>
      </c>
      <c r="AK35" s="206">
        <v>44926</v>
      </c>
      <c r="AL35" s="206">
        <v>44926</v>
      </c>
      <c r="AM35" s="197" t="s">
        <v>74</v>
      </c>
      <c r="AN35" s="186" t="s">
        <v>63</v>
      </c>
    </row>
    <row r="36" spans="1:40" ht="84.75" customHeight="1">
      <c r="A36" s="186"/>
      <c r="B36" s="201"/>
      <c r="C36" s="186"/>
      <c r="D36" s="190"/>
      <c r="E36" s="186"/>
      <c r="F36" s="186"/>
      <c r="G36" s="186"/>
      <c r="H36" s="186"/>
      <c r="I36" s="194"/>
      <c r="J36" s="195"/>
      <c r="K36" s="186"/>
      <c r="L36" s="196"/>
      <c r="M36" s="196"/>
      <c r="N36" s="186"/>
      <c r="O36" s="12">
        <v>2</v>
      </c>
      <c r="P36" s="25"/>
      <c r="Q36" s="12"/>
      <c r="R36" s="12"/>
      <c r="S36" s="12"/>
      <c r="T36" s="14"/>
      <c r="U36" s="12"/>
      <c r="V36" s="12"/>
      <c r="W36" s="12"/>
      <c r="X36" s="14" t="b">
        <f t="shared" ref="X36:X39" si="11">IF(Q36="Probabilidad",($J$35*T36),IF(Q36="Impacto"," "))</f>
        <v>0</v>
      </c>
      <c r="Y36" s="14" t="b">
        <f>IF(Z36&lt;=20%,'[45]Tabla probabilidad'!$B$5,IF(Z36&lt;=40%,'[45]Tabla probabilidad'!$B$6,IF(Z36&lt;=60%,'[45]Tabla probabilidad'!$B$7,IF(Z36&lt;=80%,'[45]Tabla probabilidad'!$B$8,IF(Z36&lt;=100%,'[45]Tabla probabilidad'!$B$9)))))</f>
        <v>0</v>
      </c>
      <c r="Z36" s="14" t="b">
        <f>IF(R36="Preventivo",(J35-(J35*T36)),IF(R36="Detectivo",(J35-(J35*T36)),IF(R36="Correctivo",(J35))))</f>
        <v>0</v>
      </c>
      <c r="AA36" s="192"/>
      <c r="AB36" s="192"/>
      <c r="AC36" s="14" t="b">
        <f t="shared" si="1"/>
        <v>0</v>
      </c>
      <c r="AD36" s="14" t="b">
        <f t="shared" ref="AD36:AD39" si="12">IF(Q36="Probabilidad",(($M$35-0)),IF(Q36="Impacto",($M$35-($M$35*T36))))</f>
        <v>0</v>
      </c>
      <c r="AE36" s="192"/>
      <c r="AF36" s="192"/>
      <c r="AG36" s="201"/>
      <c r="AH36" s="201"/>
      <c r="AI36" s="209"/>
      <c r="AJ36" s="201"/>
      <c r="AK36" s="201"/>
      <c r="AL36" s="201"/>
      <c r="AM36" s="198"/>
      <c r="AN36" s="186"/>
    </row>
    <row r="37" spans="1:40">
      <c r="A37" s="186"/>
      <c r="B37" s="201"/>
      <c r="C37" s="186"/>
      <c r="D37" s="190"/>
      <c r="E37" s="186"/>
      <c r="F37" s="186"/>
      <c r="G37" s="186"/>
      <c r="H37" s="186"/>
      <c r="I37" s="194"/>
      <c r="J37" s="195"/>
      <c r="K37" s="186"/>
      <c r="L37" s="196"/>
      <c r="M37" s="196"/>
      <c r="N37" s="186"/>
      <c r="O37" s="12">
        <v>3</v>
      </c>
      <c r="P37" s="25"/>
      <c r="Q37" s="12"/>
      <c r="R37" s="12"/>
      <c r="S37" s="12"/>
      <c r="T37" s="14"/>
      <c r="U37" s="12"/>
      <c r="V37" s="12"/>
      <c r="W37" s="12"/>
      <c r="X37" s="14" t="b">
        <f t="shared" si="11"/>
        <v>0</v>
      </c>
      <c r="Y37" s="14" t="b">
        <f>IF(Z37&lt;=20%,'[45]Tabla probabilidad'!$B$5,IF(Z37&lt;=40%,'[45]Tabla probabilidad'!$B$6,IF(Z37&lt;=60%,'[45]Tabla probabilidad'!$B$7,IF(Z37&lt;=80%,'[45]Tabla probabilidad'!$B$8,IF(Z37&lt;=100%,'[45]Tabla probabilidad'!$B$9)))))</f>
        <v>0</v>
      </c>
      <c r="Z37" s="14" t="b">
        <f>IF(R37="Preventivo",(J35-(J35*T37)),IF(R37="Detectivo",(J35-(J35*T37)),IF(R37="Correctivo",(J35))))</f>
        <v>0</v>
      </c>
      <c r="AA37" s="192"/>
      <c r="AB37" s="192"/>
      <c r="AC37" s="14" t="b">
        <f t="shared" si="1"/>
        <v>0</v>
      </c>
      <c r="AD37" s="14" t="b">
        <f t="shared" si="12"/>
        <v>0</v>
      </c>
      <c r="AE37" s="192"/>
      <c r="AF37" s="192"/>
      <c r="AG37" s="201"/>
      <c r="AH37" s="201"/>
      <c r="AI37" s="209"/>
      <c r="AJ37" s="201"/>
      <c r="AK37" s="201"/>
      <c r="AL37" s="201"/>
      <c r="AM37" s="198"/>
      <c r="AN37" s="186"/>
    </row>
    <row r="38" spans="1:40" ht="121.5" customHeight="1">
      <c r="A38" s="186"/>
      <c r="B38" s="201"/>
      <c r="C38" s="186"/>
      <c r="D38" s="190"/>
      <c r="E38" s="186"/>
      <c r="F38" s="186"/>
      <c r="G38" s="186"/>
      <c r="H38" s="186"/>
      <c r="I38" s="194"/>
      <c r="J38" s="195"/>
      <c r="K38" s="186"/>
      <c r="L38" s="196"/>
      <c r="M38" s="196"/>
      <c r="N38" s="186"/>
      <c r="O38" s="12">
        <v>4</v>
      </c>
      <c r="P38" s="26"/>
      <c r="Q38" s="12"/>
      <c r="R38" s="12"/>
      <c r="S38" s="12"/>
      <c r="T38" s="14"/>
      <c r="U38" s="12"/>
      <c r="V38" s="12"/>
      <c r="W38" s="12"/>
      <c r="X38" s="14" t="b">
        <f t="shared" si="11"/>
        <v>0</v>
      </c>
      <c r="Y38" s="14" t="b">
        <f>IF(Z38&lt;=20%,'[45]Tabla probabilidad'!$B$5,IF(Z38&lt;=40%,'[45]Tabla probabilidad'!$B$6,IF(Z38&lt;=60%,'[45]Tabla probabilidad'!$B$7,IF(Z38&lt;=80%,'[45]Tabla probabilidad'!$B$8,IF(Z38&lt;=100%,'[45]Tabla probabilidad'!$B$9)))))</f>
        <v>0</v>
      </c>
      <c r="Z38" s="14" t="b">
        <f>IF(R38="Preventivo",(J35-(J35*T38)),IF(R38="Detectivo",(J35-(J35*T38)),IF(R38="Correctivo",(J35))))</f>
        <v>0</v>
      </c>
      <c r="AA38" s="192"/>
      <c r="AB38" s="192"/>
      <c r="AC38" s="14" t="b">
        <f t="shared" si="1"/>
        <v>0</v>
      </c>
      <c r="AD38" s="14" t="b">
        <f t="shared" si="12"/>
        <v>0</v>
      </c>
      <c r="AE38" s="192"/>
      <c r="AF38" s="192"/>
      <c r="AG38" s="201"/>
      <c r="AH38" s="201"/>
      <c r="AI38" s="209"/>
      <c r="AJ38" s="201"/>
      <c r="AK38" s="201"/>
      <c r="AL38" s="201"/>
      <c r="AM38" s="198"/>
      <c r="AN38" s="186"/>
    </row>
    <row r="39" spans="1:40" ht="162" customHeight="1">
      <c r="A39" s="186"/>
      <c r="B39" s="202"/>
      <c r="C39" s="186"/>
      <c r="D39" s="190"/>
      <c r="E39" s="186"/>
      <c r="F39" s="186"/>
      <c r="G39" s="186"/>
      <c r="H39" s="186"/>
      <c r="I39" s="194"/>
      <c r="J39" s="195"/>
      <c r="K39" s="186"/>
      <c r="L39" s="196"/>
      <c r="M39" s="196"/>
      <c r="N39" s="186"/>
      <c r="O39" s="12">
        <v>5</v>
      </c>
      <c r="P39" s="27"/>
      <c r="Q39" s="12"/>
      <c r="R39" s="12"/>
      <c r="S39" s="12"/>
      <c r="T39" s="14"/>
      <c r="U39" s="12"/>
      <c r="V39" s="12"/>
      <c r="W39" s="12"/>
      <c r="X39" s="14" t="b">
        <f t="shared" si="11"/>
        <v>0</v>
      </c>
      <c r="Y39" s="14" t="b">
        <f>IF(Z39&lt;=20%,'[45]Tabla probabilidad'!$B$5,IF(Z39&lt;=40%,'[45]Tabla probabilidad'!$B$6,IF(Z39&lt;=60%,'[45]Tabla probabilidad'!$B$7,IF(Z39&lt;=80%,'[45]Tabla probabilidad'!$B$8,IF(Z39&lt;=100%,'[45]Tabla probabilidad'!$B$9)))))</f>
        <v>0</v>
      </c>
      <c r="Z39" s="14" t="b">
        <f>IF(R39="Preventivo",(J35-(J35*T39)),IF(R39="Detectivo",(J35-(J35*T39)),IF(R39="Correctivo",(J35))))</f>
        <v>0</v>
      </c>
      <c r="AA39" s="193"/>
      <c r="AB39" s="193"/>
      <c r="AC39" s="14" t="b">
        <f t="shared" si="1"/>
        <v>0</v>
      </c>
      <c r="AD39" s="14" t="b">
        <f t="shared" si="12"/>
        <v>0</v>
      </c>
      <c r="AE39" s="193"/>
      <c r="AF39" s="193"/>
      <c r="AG39" s="202"/>
      <c r="AH39" s="201"/>
      <c r="AI39" s="210"/>
      <c r="AJ39" s="202"/>
      <c r="AK39" s="202"/>
      <c r="AL39" s="202"/>
      <c r="AM39" s="199"/>
      <c r="AN39" s="200"/>
    </row>
    <row r="40" spans="1:40" ht="42.75" customHeight="1">
      <c r="A40" s="186"/>
      <c r="B40" s="200"/>
      <c r="C40" s="186"/>
      <c r="D40" s="190"/>
      <c r="E40" s="186"/>
      <c r="F40" s="186"/>
      <c r="G40" s="186"/>
      <c r="H40" s="186"/>
      <c r="I40" s="194" t="str">
        <f>IF(H40&lt;=2,'[45]Tabla probabilidad'!$B$5,IF(H40&lt;=24,'[45]Tabla probabilidad'!$B$6,IF(H40&lt;=500,'[45]Tabla probabilidad'!$B$7,IF(H40&lt;=5000,'[45]Tabla probabilidad'!$B$8,IF(H40&gt;5000,'[45]Tabla probabilidad'!$B$9)))))</f>
        <v>Muy Baja</v>
      </c>
      <c r="J40" s="195">
        <f>IF(H40&lt;=2,'[45]Tabla probabilidad'!$D$5,IF(H40&lt;=24,'[45]Tabla probabilidad'!$D$6,IF(H40&lt;=500,'[45]Tabla probabilidad'!$D$7,IF(H40&lt;=5000,'[45]Tabla probabilidad'!$D$8,IF(H40&gt;5000,'[45]Tabla probabilidad'!$D$9)))))</f>
        <v>0.2</v>
      </c>
      <c r="K40" s="186"/>
      <c r="L40" s="186"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186"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186" t="e">
        <f>VLOOKUP((I40&amp;L40),[45]Hoja1!$B$4:$C$28,2,0)</f>
        <v>#N/A</v>
      </c>
      <c r="O40" s="12">
        <v>1</v>
      </c>
      <c r="P40" s="25"/>
      <c r="Q40" s="12" t="b">
        <f t="shared" ref="Q40:Q59" si="13">IF(R40="Preventivo","Probabilidad",IF(R40="Detectivo","Probabilidad", IF(R40="Correctivo","Impacto")))</f>
        <v>0</v>
      </c>
      <c r="R40" s="12"/>
      <c r="S40" s="12"/>
      <c r="T40" s="14" t="e">
        <f>VLOOKUP(R40&amp;S40,[45]Hoja1!$Q$4:$R$9,2,0)</f>
        <v>#N/A</v>
      </c>
      <c r="U40" s="12"/>
      <c r="V40" s="12"/>
      <c r="W40" s="12"/>
      <c r="X40" s="14" t="b">
        <f>IF(Q40="Probabilidad",($J$40*T40),IF(Q40="Impacto"," "))</f>
        <v>0</v>
      </c>
      <c r="Y40" s="14" t="b">
        <f>IF(Z40&lt;=20%,'[45]Tabla probabilidad'!$B$5,IF(Z40&lt;=40%,'[45]Tabla probabilidad'!$B$6,IF(Z40&lt;=60%,'[45]Tabla probabilidad'!$B$7,IF(Z40&lt;=80%,'[45]Tabla probabilidad'!$B$8,IF(Z40&lt;=100%,'[45]Tabla probabilidad'!$B$9)))))</f>
        <v>0</v>
      </c>
      <c r="Z40" s="14" t="b">
        <f>IF(R40="Preventivo",(J40-(J40*T40)),IF(R40="Detectivo",(J40-(J40*T40)),IF(R40="Correctivo",(J40))))</f>
        <v>0</v>
      </c>
      <c r="AA40" s="191" t="e">
        <f>IF(AB40&lt;=20%,'[45]Tabla probabilidad'!$B$5,IF(AB40&lt;=40%,'[45]Tabla probabilidad'!$B$6,IF(AB40&lt;=60%,'[45]Tabla probabilidad'!$B$7,IF(AB40&lt;=80%,'[45]Tabla probabilidad'!$B$8,IF(AB40&lt;=100%,'[45]Tabla probabilidad'!$B$9)))))</f>
        <v>#DIV/0!</v>
      </c>
      <c r="AB40" s="191" t="e">
        <f>AVERAGE(Z40:Z44)</f>
        <v>#DIV/0!</v>
      </c>
      <c r="AC40" s="14" t="b">
        <f t="shared" si="1"/>
        <v>0</v>
      </c>
      <c r="AD40" s="14" t="b">
        <f>IF(Q40="Probabilidad",(($M$40-0)),IF(Q40="Impacto",($M$40-($M$40*T40))))</f>
        <v>0</v>
      </c>
      <c r="AE40" s="191" t="e">
        <f>IF(AF40&lt;=20%,"Leve",IF(AF40&lt;=40%,"Menor",IF(AF40&lt;=60%,"Moderado",IF(AF40&lt;=80%,"Mayor",IF(AF40&lt;=100%,"Catastrófico")))))</f>
        <v>#DIV/0!</v>
      </c>
      <c r="AF40" s="191" t="e">
        <f>AVERAGE(AD40:AD44)</f>
        <v>#DIV/0!</v>
      </c>
      <c r="AG40" s="200" t="e">
        <f>VLOOKUP(AA40&amp;AE40,[45]Hoja1!$B$4:$C$28,2,0)</f>
        <v>#DIV/0!</v>
      </c>
      <c r="AH40" s="200"/>
      <c r="AI40" s="211"/>
      <c r="AJ40" s="211"/>
      <c r="AK40" s="211"/>
      <c r="AL40" s="211"/>
      <c r="AM40" s="211"/>
      <c r="AN40" s="186"/>
    </row>
    <row r="41" spans="1:40">
      <c r="A41" s="186"/>
      <c r="B41" s="201"/>
      <c r="C41" s="186"/>
      <c r="D41" s="190"/>
      <c r="E41" s="186"/>
      <c r="F41" s="186"/>
      <c r="G41" s="186"/>
      <c r="H41" s="186"/>
      <c r="I41" s="194"/>
      <c r="J41" s="195"/>
      <c r="K41" s="186"/>
      <c r="L41" s="196"/>
      <c r="M41" s="196"/>
      <c r="N41" s="186"/>
      <c r="O41" s="12">
        <v>2</v>
      </c>
      <c r="P41" s="25"/>
      <c r="Q41" s="12" t="b">
        <f t="shared" si="13"/>
        <v>0</v>
      </c>
      <c r="R41" s="12"/>
      <c r="S41" s="12"/>
      <c r="T41" s="14" t="e">
        <f>VLOOKUP(R41&amp;S41,[45]Hoja1!$Q$4:$R$9,2,0)</f>
        <v>#N/A</v>
      </c>
      <c r="U41" s="12"/>
      <c r="V41" s="12"/>
      <c r="W41" s="12"/>
      <c r="X41" s="14" t="b">
        <f t="shared" ref="X41:X44" si="14">IF(Q41="Probabilidad",($J$40*T41),IF(Q41="Impacto"," "))</f>
        <v>0</v>
      </c>
      <c r="Y41" s="14" t="b">
        <f>IF(Z41&lt;=20%,'[45]Tabla probabilidad'!$B$5,IF(Z41&lt;=40%,'[45]Tabla probabilidad'!$B$6,IF(Z41&lt;=60%,'[45]Tabla probabilidad'!$B$7,IF(Z41&lt;=80%,'[45]Tabla probabilidad'!$B$8,IF(Z41&lt;=100%,'[45]Tabla probabilidad'!$B$9)))))</f>
        <v>0</v>
      </c>
      <c r="Z41" s="14" t="b">
        <f>IF(R41="Preventivo",(J40-(J40*T41)),IF(R41="Detectivo",(J40-(J40*T41)),IF(R41="Correctivo",(J40))))</f>
        <v>0</v>
      </c>
      <c r="AA41" s="192"/>
      <c r="AB41" s="192"/>
      <c r="AC41" s="14" t="b">
        <f t="shared" si="1"/>
        <v>0</v>
      </c>
      <c r="AD41" s="14" t="b">
        <f t="shared" ref="AD41:AD44" si="15">IF(Q41="Probabilidad",(($M$40-0)),IF(Q41="Impacto",($M$40-($M$40*T41))))</f>
        <v>0</v>
      </c>
      <c r="AE41" s="192"/>
      <c r="AF41" s="192"/>
      <c r="AG41" s="201"/>
      <c r="AH41" s="201"/>
      <c r="AI41" s="212"/>
      <c r="AJ41" s="212"/>
      <c r="AK41" s="212"/>
      <c r="AL41" s="212"/>
      <c r="AM41" s="212"/>
      <c r="AN41" s="186"/>
    </row>
    <row r="42" spans="1:40">
      <c r="A42" s="186"/>
      <c r="B42" s="201"/>
      <c r="C42" s="186"/>
      <c r="D42" s="190"/>
      <c r="E42" s="186"/>
      <c r="F42" s="186"/>
      <c r="G42" s="186"/>
      <c r="H42" s="186"/>
      <c r="I42" s="194"/>
      <c r="J42" s="195"/>
      <c r="K42" s="186"/>
      <c r="L42" s="196"/>
      <c r="M42" s="196"/>
      <c r="N42" s="186"/>
      <c r="O42" s="12">
        <v>3</v>
      </c>
      <c r="P42" s="25"/>
      <c r="Q42" s="12" t="b">
        <f t="shared" si="13"/>
        <v>0</v>
      </c>
      <c r="R42" s="12"/>
      <c r="S42" s="12"/>
      <c r="T42" s="14" t="e">
        <f>VLOOKUP(R42&amp;S42,[45]Hoja1!$Q$4:$R$9,2,0)</f>
        <v>#N/A</v>
      </c>
      <c r="U42" s="12"/>
      <c r="V42" s="12"/>
      <c r="W42" s="12"/>
      <c r="X42" s="14" t="b">
        <f t="shared" si="14"/>
        <v>0</v>
      </c>
      <c r="Y42" s="14" t="b">
        <f>IF(Z42&lt;=20%,'[45]Tabla probabilidad'!$B$5,IF(Z42&lt;=40%,'[45]Tabla probabilidad'!$B$6,IF(Z42&lt;=60%,'[45]Tabla probabilidad'!$B$7,IF(Z42&lt;=80%,'[45]Tabla probabilidad'!$B$8,IF(Z42&lt;=100%,'[45]Tabla probabilidad'!$B$9)))))</f>
        <v>0</v>
      </c>
      <c r="Z42" s="14" t="b">
        <f>IF(R42="Preventivo",(J40-(J40*T42)),IF(R42="Detectivo",(J40-(J40*T42)),IF(R42="Correctivo",(J40))))</f>
        <v>0</v>
      </c>
      <c r="AA42" s="192"/>
      <c r="AB42" s="192"/>
      <c r="AC42" s="14" t="b">
        <f t="shared" si="1"/>
        <v>0</v>
      </c>
      <c r="AD42" s="14" t="b">
        <f t="shared" si="15"/>
        <v>0</v>
      </c>
      <c r="AE42" s="192"/>
      <c r="AF42" s="192"/>
      <c r="AG42" s="201"/>
      <c r="AH42" s="201"/>
      <c r="AI42" s="212"/>
      <c r="AJ42" s="212"/>
      <c r="AK42" s="212"/>
      <c r="AL42" s="212"/>
      <c r="AM42" s="212"/>
      <c r="AN42" s="186"/>
    </row>
    <row r="43" spans="1:40">
      <c r="A43" s="186"/>
      <c r="B43" s="201"/>
      <c r="C43" s="186"/>
      <c r="D43" s="190"/>
      <c r="E43" s="186"/>
      <c r="F43" s="186"/>
      <c r="G43" s="186"/>
      <c r="H43" s="186"/>
      <c r="I43" s="194"/>
      <c r="J43" s="195"/>
      <c r="K43" s="186"/>
      <c r="L43" s="196"/>
      <c r="M43" s="196"/>
      <c r="N43" s="186"/>
      <c r="O43" s="12">
        <v>4</v>
      </c>
      <c r="P43" s="26"/>
      <c r="Q43" s="12" t="b">
        <f t="shared" si="13"/>
        <v>0</v>
      </c>
      <c r="R43" s="12"/>
      <c r="S43" s="12"/>
      <c r="T43" s="14" t="e">
        <f>VLOOKUP(R43&amp;S43,[45]Hoja1!$Q$4:$R$9,2,0)</f>
        <v>#N/A</v>
      </c>
      <c r="U43" s="12"/>
      <c r="V43" s="12"/>
      <c r="W43" s="12"/>
      <c r="X43" s="14" t="b">
        <f t="shared" si="14"/>
        <v>0</v>
      </c>
      <c r="Y43" s="14" t="b">
        <f>IF(Z43&lt;=20%,'[45]Tabla probabilidad'!$B$5,IF(Z43&lt;=40%,'[45]Tabla probabilidad'!$B$6,IF(Z43&lt;=60%,'[45]Tabla probabilidad'!$B$7,IF(Z43&lt;=80%,'[45]Tabla probabilidad'!$B$8,IF(Z43&lt;=100%,'[45]Tabla probabilidad'!$B$9)))))</f>
        <v>0</v>
      </c>
      <c r="Z43" s="14" t="b">
        <f>IF(R43="Preventivo",(J40-(J40*T43)),IF(R43="Detectivo",(J40-(J40*T43)),IF(R43="Correctivo",(J40))))</f>
        <v>0</v>
      </c>
      <c r="AA43" s="192"/>
      <c r="AB43" s="192"/>
      <c r="AC43" s="14" t="b">
        <f t="shared" si="1"/>
        <v>0</v>
      </c>
      <c r="AD43" s="14" t="b">
        <f t="shared" si="15"/>
        <v>0</v>
      </c>
      <c r="AE43" s="192"/>
      <c r="AF43" s="192"/>
      <c r="AG43" s="201"/>
      <c r="AH43" s="201"/>
      <c r="AI43" s="212"/>
      <c r="AJ43" s="212"/>
      <c r="AK43" s="212"/>
      <c r="AL43" s="212"/>
      <c r="AM43" s="212"/>
      <c r="AN43" s="186"/>
    </row>
    <row r="44" spans="1:40">
      <c r="A44" s="186"/>
      <c r="B44" s="202"/>
      <c r="C44" s="186"/>
      <c r="D44" s="190"/>
      <c r="E44" s="186"/>
      <c r="F44" s="186"/>
      <c r="G44" s="186"/>
      <c r="H44" s="186"/>
      <c r="I44" s="194"/>
      <c r="J44" s="195"/>
      <c r="K44" s="186"/>
      <c r="L44" s="196"/>
      <c r="M44" s="196"/>
      <c r="N44" s="186"/>
      <c r="O44" s="12">
        <v>5</v>
      </c>
      <c r="P44" s="27"/>
      <c r="Q44" s="12" t="b">
        <f t="shared" si="13"/>
        <v>0</v>
      </c>
      <c r="R44" s="12"/>
      <c r="S44" s="12"/>
      <c r="T44" s="14" t="e">
        <f>VLOOKUP(R44&amp;S44,[45]Hoja1!$Q$4:$R$9,2,0)</f>
        <v>#N/A</v>
      </c>
      <c r="U44" s="12"/>
      <c r="V44" s="12"/>
      <c r="W44" s="12"/>
      <c r="X44" s="14" t="b">
        <f t="shared" si="14"/>
        <v>0</v>
      </c>
      <c r="Y44" s="14" t="b">
        <f>IF(Z44&lt;=20%,'[45]Tabla probabilidad'!$B$5,IF(Z44&lt;=40%,'[45]Tabla probabilidad'!$B$6,IF(Z44&lt;=60%,'[45]Tabla probabilidad'!$B$7,IF(Z44&lt;=80%,'[45]Tabla probabilidad'!$B$8,IF(Z44&lt;=100%,'[45]Tabla probabilidad'!$B$9)))))</f>
        <v>0</v>
      </c>
      <c r="Z44" s="14" t="b">
        <f>IF(R44="Preventivo",(J40-(J40*T44)),IF(R44="Detectivo",(J40-(J40*T44)),IF(R44="Correctivo",(J40))))</f>
        <v>0</v>
      </c>
      <c r="AA44" s="193"/>
      <c r="AB44" s="193"/>
      <c r="AC44" s="14" t="b">
        <f t="shared" si="1"/>
        <v>0</v>
      </c>
      <c r="AD44" s="14" t="b">
        <f t="shared" si="15"/>
        <v>0</v>
      </c>
      <c r="AE44" s="193"/>
      <c r="AF44" s="193"/>
      <c r="AG44" s="202"/>
      <c r="AH44" s="201"/>
      <c r="AI44" s="213"/>
      <c r="AJ44" s="213"/>
      <c r="AK44" s="213"/>
      <c r="AL44" s="213"/>
      <c r="AM44" s="213"/>
      <c r="AN44" s="200"/>
    </row>
    <row r="45" spans="1:40">
      <c r="A45" s="186"/>
      <c r="B45" s="200"/>
      <c r="C45" s="186"/>
      <c r="D45" s="190"/>
      <c r="E45" s="186"/>
      <c r="F45" s="186"/>
      <c r="G45" s="186"/>
      <c r="H45" s="186"/>
      <c r="I45" s="194" t="str">
        <f>IF(H45&lt;=2,'[45]Tabla probabilidad'!$B$5,IF(H45&lt;=24,'[45]Tabla probabilidad'!$B$6,IF(H45&lt;=500,'[45]Tabla probabilidad'!$B$7,IF(H45&lt;=5000,'[45]Tabla probabilidad'!$B$8,IF(H45&gt;5000,'[45]Tabla probabilidad'!$B$9)))))</f>
        <v>Muy Baja</v>
      </c>
      <c r="J45" s="195">
        <f>IF(H45&lt;=2,'[45]Tabla probabilidad'!$D$5,IF(H45&lt;=24,'[45]Tabla probabilidad'!$D$6,IF(H45&lt;=500,'[45]Tabla probabilidad'!$D$7,IF(H45&lt;=5000,'[45]Tabla probabilidad'!$D$8,IF(H45&gt;5000,'[45]Tabla probabilidad'!$D$9)))))</f>
        <v>0.2</v>
      </c>
      <c r="K45" s="186"/>
      <c r="L45" s="186"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186"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186" t="e">
        <f>VLOOKUP((I45&amp;L45),[45]Hoja1!$B$4:$C$28,2,0)</f>
        <v>#N/A</v>
      </c>
      <c r="O45" s="12">
        <v>1</v>
      </c>
      <c r="P45" s="25"/>
      <c r="Q45" s="12" t="b">
        <f t="shared" si="13"/>
        <v>0</v>
      </c>
      <c r="R45" s="12"/>
      <c r="S45" s="12"/>
      <c r="T45" s="14" t="e">
        <f>VLOOKUP(R45&amp;S45,[45]Hoja1!$Q$4:$R$9,2,0)</f>
        <v>#N/A</v>
      </c>
      <c r="U45" s="12"/>
      <c r="V45" s="12"/>
      <c r="W45" s="12"/>
      <c r="X45" s="14" t="b">
        <f>IF(Q45="Probabilidad",($J$45*T45),IF(Q45="Impacto"," "))</f>
        <v>0</v>
      </c>
      <c r="Y45" s="14" t="b">
        <f>IF(Z45&lt;=20%,'[45]Tabla probabilidad'!$B$5,IF(Z45&lt;=40%,'[45]Tabla probabilidad'!$B$6,IF(Z45&lt;=60%,'[45]Tabla probabilidad'!$B$7,IF(Z45&lt;=80%,'[45]Tabla probabilidad'!$B$8,IF(Z45&lt;=100%,'[45]Tabla probabilidad'!$B$9)))))</f>
        <v>0</v>
      </c>
      <c r="Z45" s="14" t="b">
        <f>IF(R45="Preventivo",(J45-(J45*T45)),IF(R45="Detectivo",(J45-(J45*T45)),IF(R45="Correctivo",(J45))))</f>
        <v>0</v>
      </c>
      <c r="AA45" s="191" t="e">
        <f>IF(AB45&lt;=20%,'[45]Tabla probabilidad'!$B$5,IF(AB45&lt;=40%,'[45]Tabla probabilidad'!$B$6,IF(AB45&lt;=60%,'[45]Tabla probabilidad'!$B$7,IF(AB45&lt;=80%,'[45]Tabla probabilidad'!$B$8,IF(AB45&lt;=100%,'[45]Tabla probabilidad'!$B$9)))))</f>
        <v>#DIV/0!</v>
      </c>
      <c r="AB45" s="191" t="e">
        <f>AVERAGE(Z45:Z49)</f>
        <v>#DIV/0!</v>
      </c>
      <c r="AC45" s="14" t="b">
        <f t="shared" si="1"/>
        <v>0</v>
      </c>
      <c r="AD45" s="14" t="b">
        <f>IF(Q45="Probabilidad",(($M$45-0)),IF(Q45="Impacto",($M$45-($M$45*T45))))</f>
        <v>0</v>
      </c>
      <c r="AE45" s="191" t="e">
        <f>IF(AF45&lt;=20%,"Leve",IF(AF45&lt;=40%,"Menor",IF(AF45&lt;=60%,"Moderado",IF(AF45&lt;=80%,"Mayor",IF(AF45&lt;=100%,"Catastrófico")))))</f>
        <v>#DIV/0!</v>
      </c>
      <c r="AF45" s="191" t="e">
        <f>AVERAGE(AD45:AD49)</f>
        <v>#DIV/0!</v>
      </c>
      <c r="AG45" s="200" t="e">
        <f>VLOOKUP(AA45&amp;AE45,[45]Hoja1!$B$4:$C$28,2,0)</f>
        <v>#DIV/0!</v>
      </c>
      <c r="AH45" s="200"/>
      <c r="AI45" s="211"/>
      <c r="AJ45" s="211"/>
      <c r="AK45" s="211"/>
      <c r="AL45" s="211"/>
      <c r="AM45" s="211"/>
      <c r="AN45" s="186"/>
    </row>
    <row r="46" spans="1:40">
      <c r="A46" s="186"/>
      <c r="B46" s="201"/>
      <c r="C46" s="186"/>
      <c r="D46" s="190"/>
      <c r="E46" s="186"/>
      <c r="F46" s="186"/>
      <c r="G46" s="186"/>
      <c r="H46" s="186"/>
      <c r="I46" s="194"/>
      <c r="J46" s="195"/>
      <c r="K46" s="186"/>
      <c r="L46" s="196"/>
      <c r="M46" s="196"/>
      <c r="N46" s="186"/>
      <c r="O46" s="12">
        <v>2</v>
      </c>
      <c r="P46" s="25"/>
      <c r="Q46" s="12" t="b">
        <f t="shared" si="13"/>
        <v>0</v>
      </c>
      <c r="R46" s="12"/>
      <c r="S46" s="12"/>
      <c r="T46" s="14" t="e">
        <f>VLOOKUP(R46&amp;S46,[45]Hoja1!$Q$4:$R$9,2,0)</f>
        <v>#N/A</v>
      </c>
      <c r="U46" s="12"/>
      <c r="V46" s="12"/>
      <c r="W46" s="12"/>
      <c r="X46" s="14" t="b">
        <f t="shared" ref="X46:X49" si="16">IF(Q46="Probabilidad",($J$45*T46),IF(Q46="Impacto"," "))</f>
        <v>0</v>
      </c>
      <c r="Y46" s="14" t="b">
        <f>IF(Z46&lt;=20%,'[45]Tabla probabilidad'!$B$5,IF(Z46&lt;=40%,'[45]Tabla probabilidad'!$B$6,IF(Z46&lt;=60%,'[45]Tabla probabilidad'!$B$7,IF(Z46&lt;=80%,'[45]Tabla probabilidad'!$B$8,IF(Z46&lt;=100%,'[45]Tabla probabilidad'!$B$9)))))</f>
        <v>0</v>
      </c>
      <c r="Z46" s="14" t="b">
        <f>IF(R46="Preventivo",(J45-(J45*T46)),IF(R46="Detectivo",(J45-(J45*T46)),IF(R46="Correctivo",(J45))))</f>
        <v>0</v>
      </c>
      <c r="AA46" s="192"/>
      <c r="AB46" s="192"/>
      <c r="AC46" s="14" t="b">
        <f t="shared" si="1"/>
        <v>0</v>
      </c>
      <c r="AD46" s="14" t="b">
        <f t="shared" ref="AD46:AD49" si="17">IF(Q46="Probabilidad",(($M$45-0)),IF(Q46="Impacto",($M$45-($M$45*T46))))</f>
        <v>0</v>
      </c>
      <c r="AE46" s="192"/>
      <c r="AF46" s="192"/>
      <c r="AG46" s="201"/>
      <c r="AH46" s="201"/>
      <c r="AI46" s="212"/>
      <c r="AJ46" s="212"/>
      <c r="AK46" s="212"/>
      <c r="AL46" s="212"/>
      <c r="AM46" s="212"/>
      <c r="AN46" s="186"/>
    </row>
    <row r="47" spans="1:40">
      <c r="A47" s="186"/>
      <c r="B47" s="201"/>
      <c r="C47" s="186"/>
      <c r="D47" s="190"/>
      <c r="E47" s="186"/>
      <c r="F47" s="186"/>
      <c r="G47" s="186"/>
      <c r="H47" s="186"/>
      <c r="I47" s="194"/>
      <c r="J47" s="195"/>
      <c r="K47" s="186"/>
      <c r="L47" s="196"/>
      <c r="M47" s="196"/>
      <c r="N47" s="186"/>
      <c r="O47" s="12">
        <v>3</v>
      </c>
      <c r="P47" s="25"/>
      <c r="Q47" s="12" t="b">
        <f t="shared" si="13"/>
        <v>0</v>
      </c>
      <c r="R47" s="12"/>
      <c r="S47" s="12"/>
      <c r="T47" s="14" t="e">
        <f>VLOOKUP(R47&amp;S47,[45]Hoja1!$Q$4:$R$9,2,0)</f>
        <v>#N/A</v>
      </c>
      <c r="U47" s="12"/>
      <c r="V47" s="12"/>
      <c r="W47" s="12"/>
      <c r="X47" s="14" t="b">
        <f t="shared" si="16"/>
        <v>0</v>
      </c>
      <c r="Y47" s="14" t="b">
        <f>IF(Z47&lt;=20%,'[45]Tabla probabilidad'!$B$5,IF(Z47&lt;=40%,'[45]Tabla probabilidad'!$B$6,IF(Z47&lt;=60%,'[45]Tabla probabilidad'!$B$7,IF(Z47&lt;=80%,'[45]Tabla probabilidad'!$B$8,IF(Z47&lt;=100%,'[45]Tabla probabilidad'!$B$9)))))</f>
        <v>0</v>
      </c>
      <c r="Z47" s="14" t="b">
        <f>IF(R47="Preventivo",(J45-(J45*T47)),IF(R47="Detectivo",(J45-(J45*T47)),IF(R47="Correctivo",(J45))))</f>
        <v>0</v>
      </c>
      <c r="AA47" s="192"/>
      <c r="AB47" s="192"/>
      <c r="AC47" s="14" t="b">
        <f t="shared" si="1"/>
        <v>0</v>
      </c>
      <c r="AD47" s="14" t="b">
        <f t="shared" si="17"/>
        <v>0</v>
      </c>
      <c r="AE47" s="192"/>
      <c r="AF47" s="192"/>
      <c r="AG47" s="201"/>
      <c r="AH47" s="201"/>
      <c r="AI47" s="212"/>
      <c r="AJ47" s="212"/>
      <c r="AK47" s="212"/>
      <c r="AL47" s="212"/>
      <c r="AM47" s="212"/>
      <c r="AN47" s="186"/>
    </row>
    <row r="48" spans="1:40">
      <c r="A48" s="186"/>
      <c r="B48" s="201"/>
      <c r="C48" s="186"/>
      <c r="D48" s="190"/>
      <c r="E48" s="186"/>
      <c r="F48" s="186"/>
      <c r="G48" s="186"/>
      <c r="H48" s="186"/>
      <c r="I48" s="194"/>
      <c r="J48" s="195"/>
      <c r="K48" s="186"/>
      <c r="L48" s="196"/>
      <c r="M48" s="196"/>
      <c r="N48" s="186"/>
      <c r="O48" s="12">
        <v>4</v>
      </c>
      <c r="P48" s="26"/>
      <c r="Q48" s="12" t="b">
        <f t="shared" si="13"/>
        <v>0</v>
      </c>
      <c r="R48" s="12"/>
      <c r="S48" s="12"/>
      <c r="T48" s="14" t="e">
        <f>VLOOKUP(R48&amp;S48,[45]Hoja1!$Q$4:$R$9,2,0)</f>
        <v>#N/A</v>
      </c>
      <c r="U48" s="12"/>
      <c r="V48" s="12"/>
      <c r="W48" s="12"/>
      <c r="X48" s="14" t="b">
        <f t="shared" si="16"/>
        <v>0</v>
      </c>
      <c r="Y48" s="14" t="b">
        <f>IF(Z48&lt;=20%,'[45]Tabla probabilidad'!$B$5,IF(Z48&lt;=40%,'[45]Tabla probabilidad'!$B$6,IF(Z48&lt;=60%,'[45]Tabla probabilidad'!$B$7,IF(Z48&lt;=80%,'[45]Tabla probabilidad'!$B$8,IF(Z48&lt;=100%,'[45]Tabla probabilidad'!$B$9)))))</f>
        <v>0</v>
      </c>
      <c r="Z48" s="14" t="b">
        <f>IF(R48="Preventivo",(J45-(J45*T48)),IF(R48="Detectivo",(J45-(J45*T48)),IF(R48="Correctivo",(J45))))</f>
        <v>0</v>
      </c>
      <c r="AA48" s="192"/>
      <c r="AB48" s="192"/>
      <c r="AC48" s="14" t="b">
        <f t="shared" si="1"/>
        <v>0</v>
      </c>
      <c r="AD48" s="14" t="b">
        <f t="shared" si="17"/>
        <v>0</v>
      </c>
      <c r="AE48" s="192"/>
      <c r="AF48" s="192"/>
      <c r="AG48" s="201"/>
      <c r="AH48" s="201"/>
      <c r="AI48" s="212"/>
      <c r="AJ48" s="212"/>
      <c r="AK48" s="212"/>
      <c r="AL48" s="212"/>
      <c r="AM48" s="212"/>
      <c r="AN48" s="186"/>
    </row>
    <row r="49" spans="1:40">
      <c r="A49" s="186"/>
      <c r="B49" s="202"/>
      <c r="C49" s="186"/>
      <c r="D49" s="190"/>
      <c r="E49" s="186"/>
      <c r="F49" s="186"/>
      <c r="G49" s="186"/>
      <c r="H49" s="186"/>
      <c r="I49" s="194"/>
      <c r="J49" s="195"/>
      <c r="K49" s="186"/>
      <c r="L49" s="196"/>
      <c r="M49" s="196"/>
      <c r="N49" s="186"/>
      <c r="O49" s="12">
        <v>5</v>
      </c>
      <c r="P49" s="27"/>
      <c r="Q49" s="12" t="b">
        <f t="shared" si="13"/>
        <v>0</v>
      </c>
      <c r="R49" s="12"/>
      <c r="S49" s="12"/>
      <c r="T49" s="14" t="e">
        <f>VLOOKUP(R49&amp;S49,[45]Hoja1!$Q$4:$R$9,2,0)</f>
        <v>#N/A</v>
      </c>
      <c r="U49" s="12"/>
      <c r="V49" s="12"/>
      <c r="W49" s="12"/>
      <c r="X49" s="14" t="b">
        <f t="shared" si="16"/>
        <v>0</v>
      </c>
      <c r="Y49" s="14" t="b">
        <f>IF(Z49&lt;=20%,'[45]Tabla probabilidad'!$B$5,IF(Z49&lt;=40%,'[45]Tabla probabilidad'!$B$6,IF(Z49&lt;=60%,'[45]Tabla probabilidad'!$B$7,IF(Z49&lt;=80%,'[45]Tabla probabilidad'!$B$8,IF(Z49&lt;=100%,'[45]Tabla probabilidad'!$B$9)))))</f>
        <v>0</v>
      </c>
      <c r="Z49" s="14" t="b">
        <f>IF(R49="Preventivo",(J45-(J45*T49)),IF(R49="Detectivo",(J45-(J45*T49)),IF(R49="Correctivo",(J45))))</f>
        <v>0</v>
      </c>
      <c r="AA49" s="193"/>
      <c r="AB49" s="193"/>
      <c r="AC49" s="14" t="b">
        <f t="shared" si="1"/>
        <v>0</v>
      </c>
      <c r="AD49" s="14" t="b">
        <f t="shared" si="17"/>
        <v>0</v>
      </c>
      <c r="AE49" s="193"/>
      <c r="AF49" s="193"/>
      <c r="AG49" s="202"/>
      <c r="AH49" s="201"/>
      <c r="AI49" s="213"/>
      <c r="AJ49" s="213"/>
      <c r="AK49" s="213"/>
      <c r="AL49" s="213"/>
      <c r="AM49" s="213"/>
      <c r="AN49" s="200"/>
    </row>
    <row r="50" spans="1:40">
      <c r="A50" s="186"/>
      <c r="B50" s="200"/>
      <c r="C50" s="186"/>
      <c r="D50" s="190"/>
      <c r="E50" s="186"/>
      <c r="F50" s="186"/>
      <c r="G50" s="186"/>
      <c r="H50" s="186"/>
      <c r="I50" s="194" t="str">
        <f>IF(H50&lt;=2,'[45]Tabla probabilidad'!$B$5,IF(H50&lt;=24,'[45]Tabla probabilidad'!$B$6,IF(H50&lt;=500,'[45]Tabla probabilidad'!$B$7,IF(H50&lt;=5000,'[45]Tabla probabilidad'!$B$8,IF(H50&gt;5000,'[45]Tabla probabilidad'!$B$9)))))</f>
        <v>Muy Baja</v>
      </c>
      <c r="J50" s="195">
        <f>IF(H50&lt;=2,'[45]Tabla probabilidad'!$D$5,IF(H50&lt;=24,'[45]Tabla probabilidad'!$D$6,IF(H50&lt;=500,'[45]Tabla probabilidad'!$D$7,IF(H50&lt;=5000,'[45]Tabla probabilidad'!$D$8,IF(H50&gt;5000,'[45]Tabla probabilidad'!$D$9)))))</f>
        <v>0.2</v>
      </c>
      <c r="K50" s="186"/>
      <c r="L50" s="18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18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186" t="e">
        <f>VLOOKUP((I50&amp;L50),[45]Hoja1!$B$4:$C$28,2,0)</f>
        <v>#N/A</v>
      </c>
      <c r="O50" s="12">
        <v>1</v>
      </c>
      <c r="P50" s="25"/>
      <c r="Q50" s="12" t="b">
        <f t="shared" si="13"/>
        <v>0</v>
      </c>
      <c r="R50" s="12"/>
      <c r="S50" s="12"/>
      <c r="T50" s="14" t="e">
        <f>VLOOKUP(R50&amp;S50,[45]Hoja1!$Q$4:$R$9,2,0)</f>
        <v>#N/A</v>
      </c>
      <c r="U50" s="12"/>
      <c r="V50" s="12"/>
      <c r="W50" s="12"/>
      <c r="X50" s="14" t="b">
        <f>IF(Q50="Probabilidad",($J$50*T50),IF(Q50="Impacto"," "))</f>
        <v>0</v>
      </c>
      <c r="Y50" s="14" t="b">
        <f>IF(Z50&lt;=20%,'[45]Tabla probabilidad'!$B$5,IF(Z50&lt;=40%,'[45]Tabla probabilidad'!$B$6,IF(Z50&lt;=60%,'[45]Tabla probabilidad'!$B$7,IF(Z50&lt;=80%,'[45]Tabla probabilidad'!$B$8,IF(Z50&lt;=100%,'[45]Tabla probabilidad'!$B$9)))))</f>
        <v>0</v>
      </c>
      <c r="Z50" s="14" t="b">
        <f>IF(R50="Preventivo",(J50-(J50*T50)),IF(R50="Detectivo",(J50-(J50*T50)),IF(R50="Correctivo",(J50))))</f>
        <v>0</v>
      </c>
      <c r="AA50" s="191" t="e">
        <f>IF(AB50&lt;=20%,'[45]Tabla probabilidad'!$B$5,IF(AB50&lt;=40%,'[45]Tabla probabilidad'!$B$6,IF(AB50&lt;=60%,'[45]Tabla probabilidad'!$B$7,IF(AB50&lt;=80%,'[45]Tabla probabilidad'!$B$8,IF(AB50&lt;=100%,'[45]Tabla probabilidad'!$B$9)))))</f>
        <v>#DIV/0!</v>
      </c>
      <c r="AB50" s="191" t="e">
        <f>AVERAGE(Z50:Z54)</f>
        <v>#DIV/0!</v>
      </c>
      <c r="AC50" s="14" t="b">
        <f t="shared" si="1"/>
        <v>0</v>
      </c>
      <c r="AD50" s="14" t="b">
        <f>IF(Q50="Probabilidad",(($M$50-0)),IF(Q50="Impacto",($M$50-($M$50*T50))))</f>
        <v>0</v>
      </c>
      <c r="AE50" s="191" t="e">
        <f>IF(AF50&lt;=20%,"Leve",IF(AF50&lt;=40%,"Menor",IF(AF50&lt;=60%,"Moderado",IF(AF50&lt;=80%,"Mayor",IF(AF50&lt;=100%,"Catastrófico")))))</f>
        <v>#DIV/0!</v>
      </c>
      <c r="AF50" s="191" t="e">
        <f>AVERAGE(AD50:AD54)</f>
        <v>#DIV/0!</v>
      </c>
      <c r="AG50" s="200" t="e">
        <f>VLOOKUP(AA50&amp;AE50,[45]Hoja1!$B$4:$C$28,2,0)</f>
        <v>#DIV/0!</v>
      </c>
      <c r="AH50" s="200"/>
      <c r="AI50" s="211"/>
      <c r="AJ50" s="211"/>
      <c r="AK50" s="211"/>
      <c r="AL50" s="211"/>
      <c r="AM50" s="211"/>
      <c r="AN50" s="186"/>
    </row>
    <row r="51" spans="1:40">
      <c r="A51" s="186"/>
      <c r="B51" s="201"/>
      <c r="C51" s="186"/>
      <c r="D51" s="190"/>
      <c r="E51" s="186"/>
      <c r="F51" s="186"/>
      <c r="G51" s="186"/>
      <c r="H51" s="186"/>
      <c r="I51" s="194"/>
      <c r="J51" s="195"/>
      <c r="K51" s="186"/>
      <c r="L51" s="196"/>
      <c r="M51" s="196"/>
      <c r="N51" s="186"/>
      <c r="O51" s="12">
        <v>2</v>
      </c>
      <c r="P51" s="25"/>
      <c r="Q51" s="12" t="b">
        <f t="shared" si="13"/>
        <v>0</v>
      </c>
      <c r="R51" s="12"/>
      <c r="S51" s="12"/>
      <c r="T51" s="14" t="e">
        <f>VLOOKUP(R51&amp;S51,[45]Hoja1!$Q$4:$R$9,2,0)</f>
        <v>#N/A</v>
      </c>
      <c r="U51" s="12"/>
      <c r="V51" s="12"/>
      <c r="W51" s="12"/>
      <c r="X51" s="14" t="b">
        <f>IF(Q51="Probabilidad",($J$50*T51),IF(Q51="Impacto"," "))</f>
        <v>0</v>
      </c>
      <c r="Y51" s="14" t="b">
        <f>IF(Z51&lt;=20%,'[45]Tabla probabilidad'!$B$5,IF(Z51&lt;=40%,'[45]Tabla probabilidad'!$B$6,IF(Z51&lt;=60%,'[45]Tabla probabilidad'!$B$7,IF(Z51&lt;=80%,'[45]Tabla probabilidad'!$B$8,IF(Z51&lt;=100%,'[45]Tabla probabilidad'!$B$9)))))</f>
        <v>0</v>
      </c>
      <c r="Z51" s="14" t="b">
        <f>IF(R51="Preventivo",(J50-(J50*T51)),IF(R51="Detectivo",(J50-(J50*T51)),IF(R51="Correctivo",(J50))))</f>
        <v>0</v>
      </c>
      <c r="AA51" s="192"/>
      <c r="AB51" s="192"/>
      <c r="AC51" s="14" t="b">
        <f t="shared" si="1"/>
        <v>0</v>
      </c>
      <c r="AD51" s="14" t="b">
        <f t="shared" ref="AD51:AD54" si="18">IF(Q51="Probabilidad",(($M$50-0)),IF(Q51="Impacto",($M$50-($M$50*T51))))</f>
        <v>0</v>
      </c>
      <c r="AE51" s="192"/>
      <c r="AF51" s="192"/>
      <c r="AG51" s="201"/>
      <c r="AH51" s="201"/>
      <c r="AI51" s="212"/>
      <c r="AJ51" s="212"/>
      <c r="AK51" s="212"/>
      <c r="AL51" s="212"/>
      <c r="AM51" s="212"/>
      <c r="AN51" s="186"/>
    </row>
    <row r="52" spans="1:40">
      <c r="A52" s="186"/>
      <c r="B52" s="201"/>
      <c r="C52" s="186"/>
      <c r="D52" s="190"/>
      <c r="E52" s="186"/>
      <c r="F52" s="186"/>
      <c r="G52" s="186"/>
      <c r="H52" s="186"/>
      <c r="I52" s="194"/>
      <c r="J52" s="195"/>
      <c r="K52" s="186"/>
      <c r="L52" s="196"/>
      <c r="M52" s="196"/>
      <c r="N52" s="186"/>
      <c r="O52" s="12">
        <v>3</v>
      </c>
      <c r="P52" s="25"/>
      <c r="Q52" s="12" t="b">
        <f t="shared" si="13"/>
        <v>0</v>
      </c>
      <c r="R52" s="12"/>
      <c r="S52" s="12"/>
      <c r="T52" s="14" t="e">
        <f>VLOOKUP(R52&amp;S52,[45]Hoja1!$Q$4:$R$9,2,0)</f>
        <v>#N/A</v>
      </c>
      <c r="U52" s="12"/>
      <c r="V52" s="12"/>
      <c r="W52" s="12"/>
      <c r="X52" s="14" t="b">
        <f>IF(Q52="Probabilidad",($J$50*T52),IF(Q52="Impacto"," "))</f>
        <v>0</v>
      </c>
      <c r="Y52" s="14" t="b">
        <f>IF(Z52&lt;=20%,'[45]Tabla probabilidad'!$B$5,IF(Z52&lt;=40%,'[45]Tabla probabilidad'!$B$6,IF(Z52&lt;=60%,'[45]Tabla probabilidad'!$B$7,IF(Z52&lt;=80%,'[45]Tabla probabilidad'!$B$8,IF(Z52&lt;=100%,'[45]Tabla probabilidad'!$B$9)))))</f>
        <v>0</v>
      </c>
      <c r="Z52" s="14" t="b">
        <f>IF(R52="Preventivo",(J50-(J50*T52)),IF(R52="Detectivo",(J50-(J50*T52)),IF(R52="Correctivo",(J50))))</f>
        <v>0</v>
      </c>
      <c r="AA52" s="192"/>
      <c r="AB52" s="192"/>
      <c r="AC52" s="14" t="b">
        <f t="shared" si="1"/>
        <v>0</v>
      </c>
      <c r="AD52" s="14" t="b">
        <f t="shared" si="18"/>
        <v>0</v>
      </c>
      <c r="AE52" s="192"/>
      <c r="AF52" s="192"/>
      <c r="AG52" s="201"/>
      <c r="AH52" s="201"/>
      <c r="AI52" s="212"/>
      <c r="AJ52" s="212"/>
      <c r="AK52" s="212"/>
      <c r="AL52" s="212"/>
      <c r="AM52" s="212"/>
      <c r="AN52" s="186"/>
    </row>
    <row r="53" spans="1:40">
      <c r="A53" s="186"/>
      <c r="B53" s="201"/>
      <c r="C53" s="186"/>
      <c r="D53" s="190"/>
      <c r="E53" s="186"/>
      <c r="F53" s="186"/>
      <c r="G53" s="186"/>
      <c r="H53" s="186"/>
      <c r="I53" s="194"/>
      <c r="J53" s="195"/>
      <c r="K53" s="186"/>
      <c r="L53" s="196"/>
      <c r="M53" s="196"/>
      <c r="N53" s="186"/>
      <c r="O53" s="12">
        <v>4</v>
      </c>
      <c r="P53" s="26"/>
      <c r="Q53" s="12" t="b">
        <f t="shared" si="13"/>
        <v>0</v>
      </c>
      <c r="R53" s="12"/>
      <c r="S53" s="12"/>
      <c r="T53" s="14" t="e">
        <f>VLOOKUP(R53&amp;S53,[45]Hoja1!$Q$4:$R$9,2,0)</f>
        <v>#N/A</v>
      </c>
      <c r="U53" s="12"/>
      <c r="V53" s="12"/>
      <c r="W53" s="12"/>
      <c r="X53" s="14" t="b">
        <f>IF(Q53="Probabilidad",($J$50*T53),IF(Q53="Impacto"," "))</f>
        <v>0</v>
      </c>
      <c r="Y53" s="14" t="b">
        <f>IF(Z53&lt;=20%,'[45]Tabla probabilidad'!$B$5,IF(Z53&lt;=40%,'[45]Tabla probabilidad'!$B$6,IF(Z53&lt;=60%,'[45]Tabla probabilidad'!$B$7,IF(Z53&lt;=80%,'[45]Tabla probabilidad'!$B$8,IF(Z53&lt;=100%,'[45]Tabla probabilidad'!$B$9)))))</f>
        <v>0</v>
      </c>
      <c r="Z53" s="14" t="b">
        <f>IF(R53="Preventivo",(J50-(J50*T53)),IF(R53="Detectivo",(J50-(J50*T53)),IF(R53="Correctivo",(J50))))</f>
        <v>0</v>
      </c>
      <c r="AA53" s="192"/>
      <c r="AB53" s="192"/>
      <c r="AC53" s="14" t="b">
        <f t="shared" si="1"/>
        <v>0</v>
      </c>
      <c r="AD53" s="14" t="b">
        <f t="shared" si="18"/>
        <v>0</v>
      </c>
      <c r="AE53" s="192"/>
      <c r="AF53" s="192"/>
      <c r="AG53" s="201"/>
      <c r="AH53" s="201"/>
      <c r="AI53" s="212"/>
      <c r="AJ53" s="212"/>
      <c r="AK53" s="212"/>
      <c r="AL53" s="212"/>
      <c r="AM53" s="212"/>
      <c r="AN53" s="186"/>
    </row>
    <row r="54" spans="1:40">
      <c r="A54" s="186"/>
      <c r="B54" s="202"/>
      <c r="C54" s="186"/>
      <c r="D54" s="190"/>
      <c r="E54" s="186"/>
      <c r="F54" s="186"/>
      <c r="G54" s="186"/>
      <c r="H54" s="186"/>
      <c r="I54" s="194"/>
      <c r="J54" s="195"/>
      <c r="K54" s="186"/>
      <c r="L54" s="196"/>
      <c r="M54" s="196"/>
      <c r="N54" s="186"/>
      <c r="O54" s="12">
        <v>5</v>
      </c>
      <c r="P54" s="27"/>
      <c r="Q54" s="12" t="b">
        <f t="shared" si="13"/>
        <v>0</v>
      </c>
      <c r="R54" s="12"/>
      <c r="S54" s="12"/>
      <c r="T54" s="14" t="e">
        <f>VLOOKUP(R54&amp;S54,[45]Hoja1!$Q$4:$R$9,2,0)</f>
        <v>#N/A</v>
      </c>
      <c r="U54" s="12"/>
      <c r="V54" s="12"/>
      <c r="W54" s="12"/>
      <c r="X54" s="14" t="b">
        <f t="shared" ref="X54" si="19">IF(Q54="Probabilidad",($J$35*T54),IF(Q54="Impacto"," "))</f>
        <v>0</v>
      </c>
      <c r="Y54" s="14" t="b">
        <f>IF(Z54&lt;=20%,'[45]Tabla probabilidad'!$B$5,IF(Z54&lt;=40%,'[45]Tabla probabilidad'!$B$6,IF(Z54&lt;=60%,'[45]Tabla probabilidad'!$B$7,IF(Z54&lt;=80%,'[45]Tabla probabilidad'!$B$8,IF(Z54&lt;=100%,'[45]Tabla probabilidad'!$B$9)))))</f>
        <v>0</v>
      </c>
      <c r="Z54" s="14" t="b">
        <f>IF(R54="Preventivo",(J50-(J50*T54)),IF(R54="Detectivo",(J50-(J50*T54)),IF(R54="Correctivo",(J50))))</f>
        <v>0</v>
      </c>
      <c r="AA54" s="193"/>
      <c r="AB54" s="193"/>
      <c r="AC54" s="14" t="b">
        <f t="shared" si="1"/>
        <v>0</v>
      </c>
      <c r="AD54" s="14" t="b">
        <f t="shared" si="18"/>
        <v>0</v>
      </c>
      <c r="AE54" s="193"/>
      <c r="AF54" s="193"/>
      <c r="AG54" s="202"/>
      <c r="AH54" s="201"/>
      <c r="AI54" s="213"/>
      <c r="AJ54" s="213"/>
      <c r="AK54" s="213"/>
      <c r="AL54" s="213"/>
      <c r="AM54" s="213"/>
      <c r="AN54" s="200"/>
    </row>
    <row r="55" spans="1:40">
      <c r="A55" s="186"/>
      <c r="B55" s="200"/>
      <c r="C55" s="186"/>
      <c r="D55" s="190"/>
      <c r="E55" s="186"/>
      <c r="F55" s="186"/>
      <c r="G55" s="186"/>
      <c r="H55" s="186"/>
      <c r="I55" s="194" t="str">
        <f>IF(H55&lt;=2,'[45]Tabla probabilidad'!$B$5,IF(H55&lt;=24,'[45]Tabla probabilidad'!$B$6,IF(H55&lt;=500,'[45]Tabla probabilidad'!$B$7,IF(H55&lt;=5000,'[45]Tabla probabilidad'!$B$8,IF(H55&gt;5000,'[45]Tabla probabilidad'!$B$9)))))</f>
        <v>Muy Baja</v>
      </c>
      <c r="J55" s="195">
        <f>IF(H55&lt;=2,'[45]Tabla probabilidad'!$D$5,IF(H55&lt;=24,'[45]Tabla probabilidad'!$D$6,IF(H55&lt;=500,'[45]Tabla probabilidad'!$D$7,IF(H55&lt;=5000,'[45]Tabla probabilidad'!$D$8,IF(H55&gt;5000,'[45]Tabla probabilidad'!$D$9)))))</f>
        <v>0.2</v>
      </c>
      <c r="K55" s="186"/>
      <c r="L55" s="18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18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186" t="e">
        <f>VLOOKUP((I55&amp;L55),[45]Hoja1!$B$4:$C$28,2,0)</f>
        <v>#N/A</v>
      </c>
      <c r="O55" s="12">
        <v>1</v>
      </c>
      <c r="P55" s="25"/>
      <c r="Q55" s="12" t="b">
        <f t="shared" si="13"/>
        <v>0</v>
      </c>
      <c r="R55" s="12"/>
      <c r="S55" s="12"/>
      <c r="T55" s="14" t="e">
        <f>VLOOKUP(R55&amp;S55,[45]Hoja1!$Q$4:$R$9,2,0)</f>
        <v>#N/A</v>
      </c>
      <c r="U55" s="12"/>
      <c r="V55" s="12"/>
      <c r="W55" s="12"/>
      <c r="X55" s="14" t="b">
        <f>IF(Q55="Probabilidad",($J$55*T55),IF(Q55="Impacto"," "))</f>
        <v>0</v>
      </c>
      <c r="Y55" s="14" t="b">
        <f>IF(Z55&lt;=20%,'[45]Tabla probabilidad'!$B$5,IF(Z55&lt;=40%,'[45]Tabla probabilidad'!$B$6,IF(Z55&lt;=60%,'[45]Tabla probabilidad'!$B$7,IF(Z55&lt;=80%,'[45]Tabla probabilidad'!$B$8,IF(Z55&lt;=100%,'[45]Tabla probabilidad'!$B$9)))))</f>
        <v>0</v>
      </c>
      <c r="Z55" s="14" t="b">
        <f>IF(R55="Preventivo",(J55-(J55*T55)),IF(R55="Detectivo",(J55-(J55*T55)),IF(R55="Correctivo",(J55))))</f>
        <v>0</v>
      </c>
      <c r="AA55" s="191" t="e">
        <f>IF(AB55&lt;=20%,'[45]Tabla probabilidad'!$B$5,IF(AB55&lt;=40%,'[45]Tabla probabilidad'!$B$6,IF(AB55&lt;=60%,'[45]Tabla probabilidad'!$B$7,IF(AB55&lt;=80%,'[45]Tabla probabilidad'!$B$8,IF(AB55&lt;=100%,'[45]Tabla probabilidad'!$B$9)))))</f>
        <v>#DIV/0!</v>
      </c>
      <c r="AB55" s="191" t="e">
        <f>AVERAGE(Z55:Z59)</f>
        <v>#DIV/0!</v>
      </c>
      <c r="AC55" s="14" t="b">
        <f t="shared" si="1"/>
        <v>0</v>
      </c>
      <c r="AD55" s="14" t="b">
        <f>IF(Q55="Probabilidad",(($M$55-0)),IF(Q55="Impacto",($M$55-($M$55*T55))))</f>
        <v>0</v>
      </c>
      <c r="AE55" s="191" t="e">
        <f>IF(AF55&lt;=20%,"Leve",IF(AF55&lt;=40%,"Menor",IF(AF55&lt;=60%,"Moderado",IF(AF55&lt;=80%,"Mayor",IF(AF55&lt;=100%,"Catastrófico")))))</f>
        <v>#DIV/0!</v>
      </c>
      <c r="AF55" s="191" t="e">
        <f>AVERAGE(AD55:AD59)</f>
        <v>#DIV/0!</v>
      </c>
      <c r="AG55" s="200" t="e">
        <f>VLOOKUP(AA55&amp;AE55,[45]Hoja1!$B$4:$C$28,2,0)</f>
        <v>#DIV/0!</v>
      </c>
      <c r="AH55" s="186"/>
      <c r="AI55" s="211"/>
      <c r="AJ55" s="211"/>
      <c r="AK55" s="211"/>
      <c r="AL55" s="211"/>
      <c r="AM55" s="211"/>
      <c r="AN55" s="211"/>
    </row>
    <row r="56" spans="1:40">
      <c r="A56" s="186"/>
      <c r="B56" s="201"/>
      <c r="C56" s="186"/>
      <c r="D56" s="190"/>
      <c r="E56" s="186"/>
      <c r="F56" s="186"/>
      <c r="G56" s="186"/>
      <c r="H56" s="186"/>
      <c r="I56" s="194"/>
      <c r="J56" s="195"/>
      <c r="K56" s="186"/>
      <c r="L56" s="196"/>
      <c r="M56" s="196"/>
      <c r="N56" s="186"/>
      <c r="O56" s="12">
        <v>2</v>
      </c>
      <c r="P56" s="25"/>
      <c r="Q56" s="12" t="b">
        <f t="shared" si="13"/>
        <v>0</v>
      </c>
      <c r="R56" s="12"/>
      <c r="S56" s="12"/>
      <c r="T56" s="14" t="e">
        <f>VLOOKUP(R56&amp;S56,[45]Hoja1!$Q$4:$R$9,2,0)</f>
        <v>#N/A</v>
      </c>
      <c r="U56" s="12"/>
      <c r="V56" s="12"/>
      <c r="W56" s="12"/>
      <c r="X56" s="14" t="b">
        <f t="shared" ref="X56:X59" si="20">IF(Q56="Probabilidad",($J$55*T56),IF(Q56="Impacto"," "))</f>
        <v>0</v>
      </c>
      <c r="Y56" s="14" t="b">
        <f>IF(Z56&lt;=20%,'[45]Tabla probabilidad'!$B$5,IF(Z56&lt;=40%,'[45]Tabla probabilidad'!$B$6,IF(Z56&lt;=60%,'[45]Tabla probabilidad'!$B$7,IF(Z56&lt;=80%,'[45]Tabla probabilidad'!$B$8,IF(Z56&lt;=100%,'[45]Tabla probabilidad'!$B$9)))))</f>
        <v>0</v>
      </c>
      <c r="Z56" s="14" t="b">
        <f>IF(R56="Preventivo",(J55-(J55*T56)),IF(R56="Detectivo",(J55-(J55*T56)),IF(R56="Correctivo",(J55))))</f>
        <v>0</v>
      </c>
      <c r="AA56" s="192"/>
      <c r="AB56" s="192"/>
      <c r="AC56" s="14" t="b">
        <f t="shared" si="1"/>
        <v>0</v>
      </c>
      <c r="AD56" s="14" t="b">
        <f t="shared" ref="AD56:AD59" si="21">IF(Q56="Probabilidad",(($M$55-0)),IF(Q56="Impacto",($M$55-($M$55*T56))))</f>
        <v>0</v>
      </c>
      <c r="AE56" s="192"/>
      <c r="AF56" s="192"/>
      <c r="AG56" s="201"/>
      <c r="AH56" s="186"/>
      <c r="AI56" s="212"/>
      <c r="AJ56" s="212"/>
      <c r="AK56" s="212"/>
      <c r="AL56" s="212"/>
      <c r="AM56" s="212"/>
      <c r="AN56" s="212"/>
    </row>
    <row r="57" spans="1:40">
      <c r="A57" s="186"/>
      <c r="B57" s="201"/>
      <c r="C57" s="186"/>
      <c r="D57" s="190"/>
      <c r="E57" s="186"/>
      <c r="F57" s="186"/>
      <c r="G57" s="186"/>
      <c r="H57" s="186"/>
      <c r="I57" s="194"/>
      <c r="J57" s="195"/>
      <c r="K57" s="186"/>
      <c r="L57" s="196"/>
      <c r="M57" s="196"/>
      <c r="N57" s="186"/>
      <c r="O57" s="12">
        <v>3</v>
      </c>
      <c r="P57" s="25"/>
      <c r="Q57" s="12" t="b">
        <f t="shared" si="13"/>
        <v>0</v>
      </c>
      <c r="R57" s="12"/>
      <c r="S57" s="12"/>
      <c r="T57" s="14" t="e">
        <f>VLOOKUP(R57&amp;S57,[45]Hoja1!$Q$4:$R$9,2,0)</f>
        <v>#N/A</v>
      </c>
      <c r="U57" s="12"/>
      <c r="V57" s="12"/>
      <c r="W57" s="12"/>
      <c r="X57" s="14" t="b">
        <f t="shared" si="20"/>
        <v>0</v>
      </c>
      <c r="Y57" s="14" t="b">
        <f>IF(Z57&lt;=20%,'[45]Tabla probabilidad'!$B$5,IF(Z57&lt;=40%,'[45]Tabla probabilidad'!$B$6,IF(Z57&lt;=60%,'[45]Tabla probabilidad'!$B$7,IF(Z57&lt;=80%,'[45]Tabla probabilidad'!$B$8,IF(Z57&lt;=100%,'[45]Tabla probabilidad'!$B$9)))))</f>
        <v>0</v>
      </c>
      <c r="Z57" s="14" t="b">
        <f>IF(R57="Preventivo",(J55-(J55*T57)),IF(R57="Detectivo",(J55-(J55*T57)),IF(R57="Correctivo",(J55))))</f>
        <v>0</v>
      </c>
      <c r="AA57" s="192"/>
      <c r="AB57" s="192"/>
      <c r="AC57" s="14" t="b">
        <f t="shared" si="1"/>
        <v>0</v>
      </c>
      <c r="AD57" s="14" t="b">
        <f t="shared" si="21"/>
        <v>0</v>
      </c>
      <c r="AE57" s="192"/>
      <c r="AF57" s="192"/>
      <c r="AG57" s="201"/>
      <c r="AH57" s="186"/>
      <c r="AI57" s="212"/>
      <c r="AJ57" s="212"/>
      <c r="AK57" s="212"/>
      <c r="AL57" s="212"/>
      <c r="AM57" s="212"/>
      <c r="AN57" s="212"/>
    </row>
    <row r="58" spans="1:40">
      <c r="A58" s="186"/>
      <c r="B58" s="201"/>
      <c r="C58" s="186"/>
      <c r="D58" s="190"/>
      <c r="E58" s="186"/>
      <c r="F58" s="186"/>
      <c r="G58" s="186"/>
      <c r="H58" s="186"/>
      <c r="I58" s="194"/>
      <c r="J58" s="195"/>
      <c r="K58" s="186"/>
      <c r="L58" s="196"/>
      <c r="M58" s="196"/>
      <c r="N58" s="186"/>
      <c r="O58" s="12">
        <v>4</v>
      </c>
      <c r="P58" s="26"/>
      <c r="Q58" s="12" t="b">
        <f t="shared" si="13"/>
        <v>0</v>
      </c>
      <c r="R58" s="12"/>
      <c r="S58" s="12"/>
      <c r="T58" s="14" t="e">
        <f>VLOOKUP(R58&amp;S58,[45]Hoja1!$Q$4:$R$9,2,0)</f>
        <v>#N/A</v>
      </c>
      <c r="U58" s="12"/>
      <c r="V58" s="12"/>
      <c r="W58" s="12"/>
      <c r="X58" s="14" t="b">
        <f t="shared" si="20"/>
        <v>0</v>
      </c>
      <c r="Y58" s="14" t="b">
        <f>IF(Z58&lt;=20%,'[45]Tabla probabilidad'!$B$5,IF(Z58&lt;=40%,'[45]Tabla probabilidad'!$B$6,IF(Z58&lt;=60%,'[45]Tabla probabilidad'!$B$7,IF(Z58&lt;=80%,'[45]Tabla probabilidad'!$B$8,IF(Z58&lt;=100%,'[45]Tabla probabilidad'!$B$9)))))</f>
        <v>0</v>
      </c>
      <c r="Z58" s="14" t="b">
        <f>IF(R58="Preventivo",(J55-(J55*T58)),IF(R58="Detectivo",(J55-(J55*T58)),IF(R58="Correctivo",(J55))))</f>
        <v>0</v>
      </c>
      <c r="AA58" s="192"/>
      <c r="AB58" s="192"/>
      <c r="AC58" s="14" t="b">
        <f t="shared" si="1"/>
        <v>0</v>
      </c>
      <c r="AD58" s="14" t="b">
        <f t="shared" si="21"/>
        <v>0</v>
      </c>
      <c r="AE58" s="192"/>
      <c r="AF58" s="192"/>
      <c r="AG58" s="201"/>
      <c r="AH58" s="186"/>
      <c r="AI58" s="212"/>
      <c r="AJ58" s="212"/>
      <c r="AK58" s="212"/>
      <c r="AL58" s="212"/>
      <c r="AM58" s="212"/>
      <c r="AN58" s="212"/>
    </row>
    <row r="59" spans="1:40" ht="20.25" customHeight="1">
      <c r="A59" s="186"/>
      <c r="B59" s="202"/>
      <c r="C59" s="186"/>
      <c r="D59" s="190"/>
      <c r="E59" s="186"/>
      <c r="F59" s="186"/>
      <c r="G59" s="186"/>
      <c r="H59" s="186"/>
      <c r="I59" s="194"/>
      <c r="J59" s="195"/>
      <c r="K59" s="186"/>
      <c r="L59" s="196"/>
      <c r="M59" s="196"/>
      <c r="N59" s="186"/>
      <c r="O59" s="12">
        <v>5</v>
      </c>
      <c r="P59" s="27"/>
      <c r="Q59" s="12" t="b">
        <f t="shared" si="13"/>
        <v>0</v>
      </c>
      <c r="R59" s="12"/>
      <c r="S59" s="12"/>
      <c r="T59" s="14" t="e">
        <f>VLOOKUP(R59&amp;S59,[45]Hoja1!$Q$4:$R$9,2,0)</f>
        <v>#N/A</v>
      </c>
      <c r="U59" s="12"/>
      <c r="V59" s="12"/>
      <c r="W59" s="12"/>
      <c r="X59" s="14" t="b">
        <f t="shared" si="20"/>
        <v>0</v>
      </c>
      <c r="Y59" s="14" t="b">
        <f>IF(Z59&lt;=20%,'[45]Tabla probabilidad'!$B$5,IF(Z59&lt;=40%,'[45]Tabla probabilidad'!$B$6,IF(Z59&lt;=60%,'[45]Tabla probabilidad'!$B$7,IF(Z59&lt;=80%,'[45]Tabla probabilidad'!$B$8,IF(Z59&lt;=100%,'[45]Tabla probabilidad'!$B$9)))))</f>
        <v>0</v>
      </c>
      <c r="Z59" s="14" t="b">
        <f>IF(R59="Preventivo",(J55-(J55*T59)),IF(R59="Detectivo",(J55-(J55*T59)),IF(R59="Correctivo",(J55))))</f>
        <v>0</v>
      </c>
      <c r="AA59" s="193"/>
      <c r="AB59" s="193"/>
      <c r="AC59" s="14" t="b">
        <f t="shared" si="1"/>
        <v>0</v>
      </c>
      <c r="AD59" s="14" t="b">
        <f t="shared" si="21"/>
        <v>0</v>
      </c>
      <c r="AE59" s="193"/>
      <c r="AF59" s="193"/>
      <c r="AG59" s="202"/>
      <c r="AH59" s="186"/>
      <c r="AI59" s="213"/>
      <c r="AJ59" s="213"/>
      <c r="AK59" s="213"/>
      <c r="AL59" s="213"/>
      <c r="AM59" s="213"/>
      <c r="AN59" s="213"/>
    </row>
  </sheetData>
  <mergeCells count="306">
    <mergeCell ref="A55:A59"/>
    <mergeCell ref="B55:B59"/>
    <mergeCell ref="C55:C59"/>
    <mergeCell ref="D55:D59"/>
    <mergeCell ref="E55:E59"/>
    <mergeCell ref="F55:F59"/>
    <mergeCell ref="G55:G59"/>
    <mergeCell ref="H55:H59"/>
    <mergeCell ref="AG50:AG54"/>
    <mergeCell ref="M50:M54"/>
    <mergeCell ref="N50:N54"/>
    <mergeCell ref="AA55:AA59"/>
    <mergeCell ref="AB55:AB59"/>
    <mergeCell ref="AE55:AE59"/>
    <mergeCell ref="AF55:AF59"/>
    <mergeCell ref="AG55:AG59"/>
    <mergeCell ref="L50:L54"/>
    <mergeCell ref="I55:I59"/>
    <mergeCell ref="J55:J59"/>
    <mergeCell ref="K55:K59"/>
    <mergeCell ref="L55:L59"/>
    <mergeCell ref="M55:M59"/>
    <mergeCell ref="N55:N59"/>
    <mergeCell ref="A50:A54"/>
    <mergeCell ref="AM50:AM54"/>
    <mergeCell ref="AN50:AN54"/>
    <mergeCell ref="AH50:AH54"/>
    <mergeCell ref="AI50:AI54"/>
    <mergeCell ref="AJ50:AJ54"/>
    <mergeCell ref="AK50:AK54"/>
    <mergeCell ref="AL50:AL54"/>
    <mergeCell ref="AI55:AI59"/>
    <mergeCell ref="AJ55:AJ59"/>
    <mergeCell ref="AK55:AK59"/>
    <mergeCell ref="AL55:AL59"/>
    <mergeCell ref="AM55:AM59"/>
    <mergeCell ref="AN55:AN59"/>
    <mergeCell ref="AH55:AH59"/>
    <mergeCell ref="B50:B54"/>
    <mergeCell ref="C50:C54"/>
    <mergeCell ref="D50:D54"/>
    <mergeCell ref="E50:E54"/>
    <mergeCell ref="F50:F54"/>
    <mergeCell ref="AI45:AI49"/>
    <mergeCell ref="AJ45:AJ49"/>
    <mergeCell ref="AK45:AK49"/>
    <mergeCell ref="I45:I49"/>
    <mergeCell ref="J45:J49"/>
    <mergeCell ref="K45:K49"/>
    <mergeCell ref="L45:L49"/>
    <mergeCell ref="M45:M49"/>
    <mergeCell ref="N45:N49"/>
    <mergeCell ref="AA50:AA54"/>
    <mergeCell ref="AB50:AB54"/>
    <mergeCell ref="AE50:AE54"/>
    <mergeCell ref="AF50:AF54"/>
    <mergeCell ref="G50:G54"/>
    <mergeCell ref="H50:H54"/>
    <mergeCell ref="I50:I54"/>
    <mergeCell ref="J50:J54"/>
    <mergeCell ref="K50:K54"/>
    <mergeCell ref="AL45:AL49"/>
    <mergeCell ref="AM45:AM49"/>
    <mergeCell ref="AN45:AN49"/>
    <mergeCell ref="AA45:AA49"/>
    <mergeCell ref="AB45:AB49"/>
    <mergeCell ref="AE45:AE49"/>
    <mergeCell ref="AF45:AF49"/>
    <mergeCell ref="AG45:AG49"/>
    <mergeCell ref="AH45:AH49"/>
    <mergeCell ref="AM40:AM44"/>
    <mergeCell ref="AN40:AN44"/>
    <mergeCell ref="A45:A49"/>
    <mergeCell ref="B45:B49"/>
    <mergeCell ref="C45:C49"/>
    <mergeCell ref="D45:D49"/>
    <mergeCell ref="E45:E49"/>
    <mergeCell ref="F45:F49"/>
    <mergeCell ref="G45:G49"/>
    <mergeCell ref="H45:H49"/>
    <mergeCell ref="AG40:AG44"/>
    <mergeCell ref="AH40:AH44"/>
    <mergeCell ref="AI40:AI44"/>
    <mergeCell ref="AJ40:AJ44"/>
    <mergeCell ref="AK40:AK44"/>
    <mergeCell ref="AL40:AL44"/>
    <mergeCell ref="M40:M44"/>
    <mergeCell ref="N40:N44"/>
    <mergeCell ref="AA40:AA44"/>
    <mergeCell ref="AB40:AB44"/>
    <mergeCell ref="AE40:AE44"/>
    <mergeCell ref="AF40:AF44"/>
    <mergeCell ref="G40:G44"/>
    <mergeCell ref="H40:H44"/>
    <mergeCell ref="I40:I44"/>
    <mergeCell ref="J40:J44"/>
    <mergeCell ref="K40:K44"/>
    <mergeCell ref="L40:L44"/>
    <mergeCell ref="A40:A44"/>
    <mergeCell ref="B40:B44"/>
    <mergeCell ref="C40:C44"/>
    <mergeCell ref="D40:D44"/>
    <mergeCell ref="E40:E44"/>
    <mergeCell ref="F40:F44"/>
    <mergeCell ref="A35:A39"/>
    <mergeCell ref="B35:B39"/>
    <mergeCell ref="C35:C39"/>
    <mergeCell ref="D35:D39"/>
    <mergeCell ref="E35:E39"/>
    <mergeCell ref="F35:F39"/>
    <mergeCell ref="G35:G39"/>
    <mergeCell ref="H35:H39"/>
    <mergeCell ref="AG30:AG34"/>
    <mergeCell ref="M30:M34"/>
    <mergeCell ref="N30:N34"/>
    <mergeCell ref="AA35:AA39"/>
    <mergeCell ref="AB35:AB39"/>
    <mergeCell ref="AE35:AE39"/>
    <mergeCell ref="AF35:AF39"/>
    <mergeCell ref="AG35:AG39"/>
    <mergeCell ref="L30:L34"/>
    <mergeCell ref="I35:I39"/>
    <mergeCell ref="J35:J39"/>
    <mergeCell ref="K35:K39"/>
    <mergeCell ref="L35:L39"/>
    <mergeCell ref="M35:M39"/>
    <mergeCell ref="N35:N39"/>
    <mergeCell ref="A30:A34"/>
    <mergeCell ref="AM30:AM34"/>
    <mergeCell ref="AN30:AN34"/>
    <mergeCell ref="AH30:AH34"/>
    <mergeCell ref="AI30:AI34"/>
    <mergeCell ref="AJ30:AJ34"/>
    <mergeCell ref="AK30:AK34"/>
    <mergeCell ref="AL30:AL34"/>
    <mergeCell ref="AI35:AI39"/>
    <mergeCell ref="AJ35:AJ39"/>
    <mergeCell ref="AK35:AK39"/>
    <mergeCell ref="AL35:AL39"/>
    <mergeCell ref="AM35:AM39"/>
    <mergeCell ref="AN35:AN39"/>
    <mergeCell ref="AH35:AH39"/>
    <mergeCell ref="B30:B34"/>
    <mergeCell ref="C30:C34"/>
    <mergeCell ref="D30:D34"/>
    <mergeCell ref="E30:E34"/>
    <mergeCell ref="F30:F34"/>
    <mergeCell ref="AI25:AI29"/>
    <mergeCell ref="AJ25:AJ29"/>
    <mergeCell ref="AK25:AK29"/>
    <mergeCell ref="I25:I29"/>
    <mergeCell ref="J25:J29"/>
    <mergeCell ref="K25:K29"/>
    <mergeCell ref="L25:L29"/>
    <mergeCell ref="M25:M29"/>
    <mergeCell ref="N25:N29"/>
    <mergeCell ref="AA30:AA34"/>
    <mergeCell ref="AB30:AB34"/>
    <mergeCell ref="AE30:AE34"/>
    <mergeCell ref="AF30:AF34"/>
    <mergeCell ref="G30:G34"/>
    <mergeCell ref="H30:H34"/>
    <mergeCell ref="I30:I34"/>
    <mergeCell ref="J30:J34"/>
    <mergeCell ref="K30:K34"/>
    <mergeCell ref="AL25:AL29"/>
    <mergeCell ref="AM25:AM29"/>
    <mergeCell ref="AN25:AN29"/>
    <mergeCell ref="AA25:AA29"/>
    <mergeCell ref="AB25:AB29"/>
    <mergeCell ref="AE25:AE29"/>
    <mergeCell ref="AF25:AF29"/>
    <mergeCell ref="AG25:AG29"/>
    <mergeCell ref="AH25:AH29"/>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A20:AA24"/>
    <mergeCell ref="AB20:AB24"/>
    <mergeCell ref="AE20:AE24"/>
    <mergeCell ref="AF20:AF24"/>
    <mergeCell ref="G20:G24"/>
    <mergeCell ref="H20:H24"/>
    <mergeCell ref="I20:I24"/>
    <mergeCell ref="J20:J24"/>
    <mergeCell ref="K20:K24"/>
    <mergeCell ref="L20:L24"/>
    <mergeCell ref="A20:A24"/>
    <mergeCell ref="B20:B24"/>
    <mergeCell ref="C20:C24"/>
    <mergeCell ref="D20:D24"/>
    <mergeCell ref="E20:E24"/>
    <mergeCell ref="F20:F24"/>
    <mergeCell ref="AI15:AI19"/>
    <mergeCell ref="AJ15:AJ19"/>
    <mergeCell ref="AK15:AK19"/>
    <mergeCell ref="AL15:AL19"/>
    <mergeCell ref="AM15:AM19"/>
    <mergeCell ref="AN15:AN19"/>
    <mergeCell ref="AA15:AA19"/>
    <mergeCell ref="AB15:AB19"/>
    <mergeCell ref="AE15:AE19"/>
    <mergeCell ref="AF15:AF19"/>
    <mergeCell ref="AG15:AG19"/>
    <mergeCell ref="AH15:AH19"/>
    <mergeCell ref="I15:I19"/>
    <mergeCell ref="J15:J19"/>
    <mergeCell ref="K15:K19"/>
    <mergeCell ref="L15:L19"/>
    <mergeCell ref="M15:M19"/>
    <mergeCell ref="N15:N19"/>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I10:I14"/>
    <mergeCell ref="J10:J14"/>
    <mergeCell ref="K10:K14"/>
    <mergeCell ref="L10:L14"/>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A8:A9"/>
    <mergeCell ref="B8:B9"/>
    <mergeCell ref="C8:C9"/>
    <mergeCell ref="D8:D9"/>
    <mergeCell ref="E8:E9"/>
    <mergeCell ref="F8:F9"/>
    <mergeCell ref="G8:G9"/>
    <mergeCell ref="AL8:AL9"/>
    <mergeCell ref="AM8:AM9"/>
    <mergeCell ref="J8:J9"/>
    <mergeCell ref="K8:K9"/>
    <mergeCell ref="L8:L9"/>
    <mergeCell ref="M8:M9"/>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s>
  <conditionalFormatting sqref="I10">
    <cfRule type="containsText" dxfId="871" priority="414" operator="containsText" text="Muy Baja">
      <formula>NOT(ISERROR(SEARCH("Muy Baja",I10)))</formula>
    </cfRule>
    <cfRule type="containsText" dxfId="870" priority="415" operator="containsText" text="Baja">
      <formula>NOT(ISERROR(SEARCH("Baja",I10)))</formula>
    </cfRule>
    <cfRule type="containsText" dxfId="869" priority="417" operator="containsText" text="Muy Alta">
      <formula>NOT(ISERROR(SEARCH("Muy Alta",I10)))</formula>
    </cfRule>
    <cfRule type="containsText" dxfId="868" priority="418" operator="containsText" text="Alta">
      <formula>NOT(ISERROR(SEARCH("Alta",I10)))</formula>
    </cfRule>
    <cfRule type="containsText" dxfId="867" priority="419" operator="containsText" text="Media">
      <formula>NOT(ISERROR(SEARCH("Media",I10)))</formula>
    </cfRule>
    <cfRule type="containsText" dxfId="866" priority="420" operator="containsText" text="Media">
      <formula>NOT(ISERROR(SEARCH("Media",I10)))</formula>
    </cfRule>
    <cfRule type="containsText" dxfId="865" priority="421" operator="containsText" text="Media">
      <formula>NOT(ISERROR(SEARCH("Media",I10)))</formula>
    </cfRule>
    <cfRule type="containsText" dxfId="864" priority="422" operator="containsText" text="Muy Baja">
      <formula>NOT(ISERROR(SEARCH("Muy Baja",I10)))</formula>
    </cfRule>
    <cfRule type="containsText" dxfId="863" priority="423" operator="containsText" text="Baja">
      <formula>NOT(ISERROR(SEARCH("Baja",I10)))</formula>
    </cfRule>
    <cfRule type="containsText" dxfId="862" priority="424" operator="containsText" text="Muy Baja">
      <formula>NOT(ISERROR(SEARCH("Muy Baja",I10)))</formula>
    </cfRule>
    <cfRule type="containsText" dxfId="861" priority="425" operator="containsText" text="Muy Baja">
      <formula>NOT(ISERROR(SEARCH("Muy Baja",I10)))</formula>
    </cfRule>
    <cfRule type="containsText" dxfId="860" priority="426" operator="containsText" text="Muy Baja">
      <formula>NOT(ISERROR(SEARCH("Muy Baja",I10)))</formula>
    </cfRule>
    <cfRule type="containsText" dxfId="859" priority="427" operator="containsText" text="Muy Baja'Tabla probabilidad'!">
      <formula>NOT(ISERROR(SEARCH("Muy Baja'Tabla probabilidad'!",I10)))</formula>
    </cfRule>
    <cfRule type="containsText" dxfId="858" priority="428" operator="containsText" text="Muy bajo">
      <formula>NOT(ISERROR(SEARCH("Muy bajo",I10)))</formula>
    </cfRule>
    <cfRule type="containsText" dxfId="857" priority="429" operator="containsText" text="Alta">
      <formula>NOT(ISERROR(SEARCH("Alta",I10)))</formula>
    </cfRule>
    <cfRule type="containsText" dxfId="856" priority="430" operator="containsText" text="Media">
      <formula>NOT(ISERROR(SEARCH("Media",I10)))</formula>
    </cfRule>
    <cfRule type="containsText" dxfId="855" priority="431" operator="containsText" text="Baja">
      <formula>NOT(ISERROR(SEARCH("Baja",I10)))</formula>
    </cfRule>
    <cfRule type="containsText" dxfId="854" priority="432" operator="containsText" text="Muy baja">
      <formula>NOT(ISERROR(SEARCH("Muy baja",I10)))</formula>
    </cfRule>
    <cfRule type="cellIs" dxfId="853" priority="435" operator="between">
      <formula>1</formula>
      <formula>2</formula>
    </cfRule>
    <cfRule type="cellIs" dxfId="852" priority="436" operator="between">
      <formula>0</formula>
      <formula>2</formula>
    </cfRule>
  </conditionalFormatting>
  <conditionalFormatting sqref="I10">
    <cfRule type="containsText" dxfId="851" priority="416" operator="containsText" text="Muy Alta">
      <formula>NOT(ISERROR(SEARCH("Muy Alta",I10)))</formula>
    </cfRule>
  </conditionalFormatting>
  <conditionalFormatting sqref="L10 L15 L20 L25 L30 L35 L40 L45 L50 L55">
    <cfRule type="containsText" dxfId="850" priority="408" operator="containsText" text="Catastrófico">
      <formula>NOT(ISERROR(SEARCH("Catastrófico",L10)))</formula>
    </cfRule>
    <cfRule type="containsText" dxfId="849" priority="409" operator="containsText" text="Mayor">
      <formula>NOT(ISERROR(SEARCH("Mayor",L10)))</formula>
    </cfRule>
    <cfRule type="containsText" dxfId="848" priority="410" operator="containsText" text="Alta">
      <formula>NOT(ISERROR(SEARCH("Alta",L10)))</formula>
    </cfRule>
    <cfRule type="containsText" dxfId="847" priority="411" operator="containsText" text="Moderado">
      <formula>NOT(ISERROR(SEARCH("Moderado",L10)))</formula>
    </cfRule>
    <cfRule type="containsText" dxfId="846" priority="412" operator="containsText" text="Menor">
      <formula>NOT(ISERROR(SEARCH("Menor",L10)))</formula>
    </cfRule>
    <cfRule type="containsText" dxfId="845" priority="413" operator="containsText" text="Leve">
      <formula>NOT(ISERROR(SEARCH("Leve",L10)))</formula>
    </cfRule>
  </conditionalFormatting>
  <conditionalFormatting sqref="N10 N15 N20 N25">
    <cfRule type="containsText" dxfId="844" priority="403" operator="containsText" text="Extremo">
      <formula>NOT(ISERROR(SEARCH("Extremo",N10)))</formula>
    </cfRule>
    <cfRule type="containsText" dxfId="843" priority="404" operator="containsText" text="Alto">
      <formula>NOT(ISERROR(SEARCH("Alto",N10)))</formula>
    </cfRule>
    <cfRule type="containsText" dxfId="842" priority="405" operator="containsText" text="Bajo">
      <formula>NOT(ISERROR(SEARCH("Bajo",N10)))</formula>
    </cfRule>
    <cfRule type="containsText" dxfId="841" priority="406" operator="containsText" text="Moderado">
      <formula>NOT(ISERROR(SEARCH("Moderado",N10)))</formula>
    </cfRule>
    <cfRule type="containsText" dxfId="840" priority="407" operator="containsText" text="Extremo">
      <formula>NOT(ISERROR(SEARCH("Extremo",N10)))</formula>
    </cfRule>
  </conditionalFormatting>
  <conditionalFormatting sqref="M10 M15 M20 M25 M30 M35 M40 M45 M50 M55">
    <cfRule type="containsText" dxfId="839" priority="397" operator="containsText" text="Catastrófico">
      <formula>NOT(ISERROR(SEARCH("Catastrófico",M10)))</formula>
    </cfRule>
    <cfRule type="containsText" dxfId="838" priority="398" operator="containsText" text="Mayor">
      <formula>NOT(ISERROR(SEARCH("Mayor",M10)))</formula>
    </cfRule>
    <cfRule type="containsText" dxfId="837" priority="399" operator="containsText" text="Alta">
      <formula>NOT(ISERROR(SEARCH("Alta",M10)))</formula>
    </cfRule>
    <cfRule type="containsText" dxfId="836" priority="400" operator="containsText" text="Moderado">
      <formula>NOT(ISERROR(SEARCH("Moderado",M10)))</formula>
    </cfRule>
    <cfRule type="containsText" dxfId="835" priority="401" operator="containsText" text="Menor">
      <formula>NOT(ISERROR(SEARCH("Menor",M10)))</formula>
    </cfRule>
    <cfRule type="containsText" dxfId="834" priority="402" operator="containsText" text="Leve">
      <formula>NOT(ISERROR(SEARCH("Leve",M10)))</formula>
    </cfRule>
  </conditionalFormatting>
  <conditionalFormatting sqref="Y10:Y14">
    <cfRule type="containsText" dxfId="833" priority="391" operator="containsText" text="Muy Alta">
      <formula>NOT(ISERROR(SEARCH("Muy Alta",Y10)))</formula>
    </cfRule>
    <cfRule type="containsText" dxfId="832" priority="392" operator="containsText" text="Alta">
      <formula>NOT(ISERROR(SEARCH("Alta",Y10)))</formula>
    </cfRule>
    <cfRule type="containsText" dxfId="831" priority="393" operator="containsText" text="Media">
      <formula>NOT(ISERROR(SEARCH("Media",Y10)))</formula>
    </cfRule>
    <cfRule type="containsText" dxfId="830" priority="394" operator="containsText" text="Muy Baja">
      <formula>NOT(ISERROR(SEARCH("Muy Baja",Y10)))</formula>
    </cfRule>
    <cfRule type="containsText" dxfId="829" priority="395" operator="containsText" text="Baja">
      <formula>NOT(ISERROR(SEARCH("Baja",Y10)))</formula>
    </cfRule>
    <cfRule type="containsText" dxfId="828" priority="396" operator="containsText" text="Muy Baja">
      <formula>NOT(ISERROR(SEARCH("Muy Baja",Y10)))</formula>
    </cfRule>
  </conditionalFormatting>
  <conditionalFormatting sqref="AC10:AC14">
    <cfRule type="containsText" dxfId="827" priority="386" operator="containsText" text="Catastrófico">
      <formula>NOT(ISERROR(SEARCH("Catastrófico",AC10)))</formula>
    </cfRule>
    <cfRule type="containsText" dxfId="826" priority="387" operator="containsText" text="Mayor">
      <formula>NOT(ISERROR(SEARCH("Mayor",AC10)))</formula>
    </cfRule>
    <cfRule type="containsText" dxfId="825" priority="388" operator="containsText" text="Moderado">
      <formula>NOT(ISERROR(SEARCH("Moderado",AC10)))</formula>
    </cfRule>
    <cfRule type="containsText" dxfId="824" priority="389" operator="containsText" text="Menor">
      <formula>NOT(ISERROR(SEARCH("Menor",AC10)))</formula>
    </cfRule>
    <cfRule type="containsText" dxfId="823" priority="390" operator="containsText" text="Leve">
      <formula>NOT(ISERROR(SEARCH("Leve",AC10)))</formula>
    </cfRule>
  </conditionalFormatting>
  <conditionalFormatting sqref="AG10">
    <cfRule type="containsText" dxfId="822" priority="377" operator="containsText" text="Extremo">
      <formula>NOT(ISERROR(SEARCH("Extremo",AG10)))</formula>
    </cfRule>
    <cfRule type="containsText" dxfId="821" priority="378" operator="containsText" text="Alto">
      <formula>NOT(ISERROR(SEARCH("Alto",AG10)))</formula>
    </cfRule>
    <cfRule type="containsText" dxfId="820" priority="379" operator="containsText" text="Moderado">
      <formula>NOT(ISERROR(SEARCH("Moderado",AG10)))</formula>
    </cfRule>
    <cfRule type="containsText" dxfId="819" priority="380" operator="containsText" text="Menor">
      <formula>NOT(ISERROR(SEARCH("Menor",AG10)))</formula>
    </cfRule>
    <cfRule type="containsText" dxfId="818" priority="381" operator="containsText" text="Bajo">
      <formula>NOT(ISERROR(SEARCH("Bajo",AG10)))</formula>
    </cfRule>
    <cfRule type="containsText" dxfId="817" priority="382" operator="containsText" text="Moderado">
      <formula>NOT(ISERROR(SEARCH("Moderado",AG10)))</formula>
    </cfRule>
    <cfRule type="containsText" dxfId="816" priority="383" operator="containsText" text="Extremo">
      <formula>NOT(ISERROR(SEARCH("Extremo",AG10)))</formula>
    </cfRule>
    <cfRule type="containsText" dxfId="815" priority="384" operator="containsText" text="Baja">
      <formula>NOT(ISERROR(SEARCH("Baja",AG10)))</formula>
    </cfRule>
    <cfRule type="containsText" dxfId="814" priority="385" operator="containsText" text="Alto">
      <formula>NOT(ISERROR(SEARCH("Alto",AG10)))</formula>
    </cfRule>
  </conditionalFormatting>
  <conditionalFormatting sqref="AA10:AA59">
    <cfRule type="containsText" dxfId="813" priority="1" operator="containsText" text="Muy Baja">
      <formula>NOT(ISERROR(SEARCH("Muy Baja",AA10)))</formula>
    </cfRule>
    <cfRule type="containsText" dxfId="812" priority="372" operator="containsText" text="Muy Alta">
      <formula>NOT(ISERROR(SEARCH("Muy Alta",AA10)))</formula>
    </cfRule>
    <cfRule type="containsText" dxfId="811" priority="373" operator="containsText" text="Alta">
      <formula>NOT(ISERROR(SEARCH("Alta",AA10)))</formula>
    </cfRule>
    <cfRule type="containsText" dxfId="810" priority="374" operator="containsText" text="Media">
      <formula>NOT(ISERROR(SEARCH("Media",AA10)))</formula>
    </cfRule>
    <cfRule type="containsText" dxfId="809" priority="375" operator="containsText" text="Baja">
      <formula>NOT(ISERROR(SEARCH("Baja",AA10)))</formula>
    </cfRule>
    <cfRule type="containsText" dxfId="808" priority="376" operator="containsText" text="Muy Baja">
      <formula>NOT(ISERROR(SEARCH("Muy Baja",AA10)))</formula>
    </cfRule>
  </conditionalFormatting>
  <conditionalFormatting sqref="AE10:AE14">
    <cfRule type="containsText" dxfId="807" priority="367" operator="containsText" text="Catastrófico">
      <formula>NOT(ISERROR(SEARCH("Catastrófico",AE10)))</formula>
    </cfRule>
    <cfRule type="containsText" dxfId="806" priority="368" operator="containsText" text="Moderado">
      <formula>NOT(ISERROR(SEARCH("Moderado",AE10)))</formula>
    </cfRule>
    <cfRule type="containsText" dxfId="805" priority="369" operator="containsText" text="Menor">
      <formula>NOT(ISERROR(SEARCH("Menor",AE10)))</formula>
    </cfRule>
    <cfRule type="containsText" dxfId="804" priority="370" operator="containsText" text="Leve">
      <formula>NOT(ISERROR(SEARCH("Leve",AE10)))</formula>
    </cfRule>
    <cfRule type="containsText" dxfId="803" priority="371" operator="containsText" text="Mayor">
      <formula>NOT(ISERROR(SEARCH("Mayor",AE10)))</formula>
    </cfRule>
  </conditionalFormatting>
  <conditionalFormatting sqref="I15 I20 I25">
    <cfRule type="containsText" dxfId="802" priority="344" operator="containsText" text="Muy Baja">
      <formula>NOT(ISERROR(SEARCH("Muy Baja",I15)))</formula>
    </cfRule>
    <cfRule type="containsText" dxfId="801" priority="345" operator="containsText" text="Baja">
      <formula>NOT(ISERROR(SEARCH("Baja",I15)))</formula>
    </cfRule>
    <cfRule type="containsText" dxfId="800" priority="347" operator="containsText" text="Muy Alta">
      <formula>NOT(ISERROR(SEARCH("Muy Alta",I15)))</formula>
    </cfRule>
    <cfRule type="containsText" dxfId="799" priority="348" operator="containsText" text="Alta">
      <formula>NOT(ISERROR(SEARCH("Alta",I15)))</formula>
    </cfRule>
    <cfRule type="containsText" dxfId="798" priority="349" operator="containsText" text="Media">
      <formula>NOT(ISERROR(SEARCH("Media",I15)))</formula>
    </cfRule>
    <cfRule type="containsText" dxfId="797" priority="350" operator="containsText" text="Media">
      <formula>NOT(ISERROR(SEARCH("Media",I15)))</formula>
    </cfRule>
    <cfRule type="containsText" dxfId="796" priority="351" operator="containsText" text="Media">
      <formula>NOT(ISERROR(SEARCH("Media",I15)))</formula>
    </cfRule>
    <cfRule type="containsText" dxfId="795" priority="352" operator="containsText" text="Muy Baja">
      <formula>NOT(ISERROR(SEARCH("Muy Baja",I15)))</formula>
    </cfRule>
    <cfRule type="containsText" dxfId="794" priority="353" operator="containsText" text="Baja">
      <formula>NOT(ISERROR(SEARCH("Baja",I15)))</formula>
    </cfRule>
    <cfRule type="containsText" dxfId="793" priority="354" operator="containsText" text="Muy Baja">
      <formula>NOT(ISERROR(SEARCH("Muy Baja",I15)))</formula>
    </cfRule>
    <cfRule type="containsText" dxfId="792" priority="355" operator="containsText" text="Muy Baja">
      <formula>NOT(ISERROR(SEARCH("Muy Baja",I15)))</formula>
    </cfRule>
    <cfRule type="containsText" dxfId="791" priority="356" operator="containsText" text="Muy Baja">
      <formula>NOT(ISERROR(SEARCH("Muy Baja",I15)))</formula>
    </cfRule>
    <cfRule type="containsText" dxfId="790" priority="357" operator="containsText" text="Muy Baja'Tabla probabilidad'!">
      <formula>NOT(ISERROR(SEARCH("Muy Baja'Tabla probabilidad'!",I15)))</formula>
    </cfRule>
    <cfRule type="containsText" dxfId="789" priority="358" operator="containsText" text="Muy bajo">
      <formula>NOT(ISERROR(SEARCH("Muy bajo",I15)))</formula>
    </cfRule>
    <cfRule type="containsText" dxfId="788" priority="359" operator="containsText" text="Alta">
      <formula>NOT(ISERROR(SEARCH("Alta",I15)))</formula>
    </cfRule>
    <cfRule type="containsText" dxfId="787" priority="360" operator="containsText" text="Media">
      <formula>NOT(ISERROR(SEARCH("Media",I15)))</formula>
    </cfRule>
    <cfRule type="containsText" dxfId="786" priority="361" operator="containsText" text="Baja">
      <formula>NOT(ISERROR(SEARCH("Baja",I15)))</formula>
    </cfRule>
    <cfRule type="containsText" dxfId="785" priority="362" operator="containsText" text="Muy baja">
      <formula>NOT(ISERROR(SEARCH("Muy baja",I15)))</formula>
    </cfRule>
    <cfRule type="cellIs" dxfId="784" priority="365" operator="between">
      <formula>1</formula>
      <formula>2</formula>
    </cfRule>
    <cfRule type="cellIs" dxfId="783" priority="366" operator="between">
      <formula>0</formula>
      <formula>2</formula>
    </cfRule>
  </conditionalFormatting>
  <conditionalFormatting sqref="I15 I20 I25">
    <cfRule type="containsText" dxfId="782" priority="346" operator="containsText" text="Muy Alta">
      <formula>NOT(ISERROR(SEARCH("Muy Alta",I15)))</formula>
    </cfRule>
  </conditionalFormatting>
  <conditionalFormatting sqref="Y15:Y19">
    <cfRule type="containsText" dxfId="781" priority="338" operator="containsText" text="Muy Alta">
      <formula>NOT(ISERROR(SEARCH("Muy Alta",Y15)))</formula>
    </cfRule>
    <cfRule type="containsText" dxfId="780" priority="339" operator="containsText" text="Alta">
      <formula>NOT(ISERROR(SEARCH("Alta",Y15)))</formula>
    </cfRule>
    <cfRule type="containsText" dxfId="779" priority="340" operator="containsText" text="Media">
      <formula>NOT(ISERROR(SEARCH("Media",Y15)))</formula>
    </cfRule>
    <cfRule type="containsText" dxfId="778" priority="341" operator="containsText" text="Muy Baja">
      <formula>NOT(ISERROR(SEARCH("Muy Baja",Y15)))</formula>
    </cfRule>
    <cfRule type="containsText" dxfId="777" priority="342" operator="containsText" text="Baja">
      <formula>NOT(ISERROR(SEARCH("Baja",Y15)))</formula>
    </cfRule>
    <cfRule type="containsText" dxfId="776" priority="343" operator="containsText" text="Muy Baja">
      <formula>NOT(ISERROR(SEARCH("Muy Baja",Y15)))</formula>
    </cfRule>
  </conditionalFormatting>
  <conditionalFormatting sqref="AC15:AC19">
    <cfRule type="containsText" dxfId="775" priority="333" operator="containsText" text="Catastrófico">
      <formula>NOT(ISERROR(SEARCH("Catastrófico",AC15)))</formula>
    </cfRule>
    <cfRule type="containsText" dxfId="774" priority="334" operator="containsText" text="Mayor">
      <formula>NOT(ISERROR(SEARCH("Mayor",AC15)))</formula>
    </cfRule>
    <cfRule type="containsText" dxfId="773" priority="335" operator="containsText" text="Moderado">
      <formula>NOT(ISERROR(SEARCH("Moderado",AC15)))</formula>
    </cfRule>
    <cfRule type="containsText" dxfId="772" priority="336" operator="containsText" text="Menor">
      <formula>NOT(ISERROR(SEARCH("Menor",AC15)))</formula>
    </cfRule>
    <cfRule type="containsText" dxfId="771" priority="337" operator="containsText" text="Leve">
      <formula>NOT(ISERROR(SEARCH("Leve",AC15)))</formula>
    </cfRule>
  </conditionalFormatting>
  <conditionalFormatting sqref="AG15">
    <cfRule type="containsText" dxfId="770" priority="324" operator="containsText" text="Extremo">
      <formula>NOT(ISERROR(SEARCH("Extremo",AG15)))</formula>
    </cfRule>
    <cfRule type="containsText" dxfId="769" priority="325" operator="containsText" text="Alto">
      <formula>NOT(ISERROR(SEARCH("Alto",AG15)))</formula>
    </cfRule>
    <cfRule type="containsText" dxfId="768" priority="326" operator="containsText" text="Moderado">
      <formula>NOT(ISERROR(SEARCH("Moderado",AG15)))</formula>
    </cfRule>
    <cfRule type="containsText" dxfId="767" priority="327" operator="containsText" text="Menor">
      <formula>NOT(ISERROR(SEARCH("Menor",AG15)))</formula>
    </cfRule>
    <cfRule type="containsText" dxfId="766" priority="328" operator="containsText" text="Bajo">
      <formula>NOT(ISERROR(SEARCH("Bajo",AG15)))</formula>
    </cfRule>
    <cfRule type="containsText" dxfId="765" priority="329" operator="containsText" text="Moderado">
      <formula>NOT(ISERROR(SEARCH("Moderado",AG15)))</formula>
    </cfRule>
    <cfRule type="containsText" dxfId="764" priority="330" operator="containsText" text="Extremo">
      <formula>NOT(ISERROR(SEARCH("Extremo",AG15)))</formula>
    </cfRule>
    <cfRule type="containsText" dxfId="763" priority="331" operator="containsText" text="Baja">
      <formula>NOT(ISERROR(SEARCH("Baja",AG15)))</formula>
    </cfRule>
    <cfRule type="containsText" dxfId="762" priority="332" operator="containsText" text="Alto">
      <formula>NOT(ISERROR(SEARCH("Alto",AG15)))</formula>
    </cfRule>
  </conditionalFormatting>
  <conditionalFormatting sqref="AE15:AE19">
    <cfRule type="containsText" dxfId="761" priority="319" operator="containsText" text="Catastrófico">
      <formula>NOT(ISERROR(SEARCH("Catastrófico",AE15)))</formula>
    </cfRule>
    <cfRule type="containsText" dxfId="760" priority="320" operator="containsText" text="Moderado">
      <formula>NOT(ISERROR(SEARCH("Moderado",AE15)))</formula>
    </cfRule>
    <cfRule type="containsText" dxfId="759" priority="321" operator="containsText" text="Menor">
      <formula>NOT(ISERROR(SEARCH("Menor",AE15)))</formula>
    </cfRule>
    <cfRule type="containsText" dxfId="758" priority="322" operator="containsText" text="Leve">
      <formula>NOT(ISERROR(SEARCH("Leve",AE15)))</formula>
    </cfRule>
    <cfRule type="containsText" dxfId="757" priority="323" operator="containsText" text="Mayor">
      <formula>NOT(ISERROR(SEARCH("Mayor",AE15)))</formula>
    </cfRule>
  </conditionalFormatting>
  <conditionalFormatting sqref="Y20:Y24">
    <cfRule type="containsText" dxfId="756" priority="313" operator="containsText" text="Muy Alta">
      <formula>NOT(ISERROR(SEARCH("Muy Alta",Y20)))</formula>
    </cfRule>
    <cfRule type="containsText" dxfId="755" priority="314" operator="containsText" text="Alta">
      <formula>NOT(ISERROR(SEARCH("Alta",Y20)))</formula>
    </cfRule>
    <cfRule type="containsText" dxfId="754" priority="315" operator="containsText" text="Media">
      <formula>NOT(ISERROR(SEARCH("Media",Y20)))</formula>
    </cfRule>
    <cfRule type="containsText" dxfId="753" priority="316" operator="containsText" text="Muy Baja">
      <formula>NOT(ISERROR(SEARCH("Muy Baja",Y20)))</formula>
    </cfRule>
    <cfRule type="containsText" dxfId="752" priority="317" operator="containsText" text="Baja">
      <formula>NOT(ISERROR(SEARCH("Baja",Y20)))</formula>
    </cfRule>
    <cfRule type="containsText" dxfId="751" priority="318" operator="containsText" text="Muy Baja">
      <formula>NOT(ISERROR(SEARCH("Muy Baja",Y20)))</formula>
    </cfRule>
  </conditionalFormatting>
  <conditionalFormatting sqref="AC20:AC24">
    <cfRule type="containsText" dxfId="750" priority="308" operator="containsText" text="Catastrófico">
      <formula>NOT(ISERROR(SEARCH("Catastrófico",AC20)))</formula>
    </cfRule>
    <cfRule type="containsText" dxfId="749" priority="309" operator="containsText" text="Mayor">
      <formula>NOT(ISERROR(SEARCH("Mayor",AC20)))</formula>
    </cfRule>
    <cfRule type="containsText" dxfId="748" priority="310" operator="containsText" text="Moderado">
      <formula>NOT(ISERROR(SEARCH("Moderado",AC20)))</formula>
    </cfRule>
    <cfRule type="containsText" dxfId="747" priority="311" operator="containsText" text="Menor">
      <formula>NOT(ISERROR(SEARCH("Menor",AC20)))</formula>
    </cfRule>
    <cfRule type="containsText" dxfId="746" priority="312" operator="containsText" text="Leve">
      <formula>NOT(ISERROR(SEARCH("Leve",AC20)))</formula>
    </cfRule>
  </conditionalFormatting>
  <conditionalFormatting sqref="AG20">
    <cfRule type="containsText" dxfId="745" priority="299" operator="containsText" text="Extremo">
      <formula>NOT(ISERROR(SEARCH("Extremo",AG20)))</formula>
    </cfRule>
    <cfRule type="containsText" dxfId="744" priority="300" operator="containsText" text="Alto">
      <formula>NOT(ISERROR(SEARCH("Alto",AG20)))</formula>
    </cfRule>
    <cfRule type="containsText" dxfId="743" priority="301" operator="containsText" text="Moderado">
      <formula>NOT(ISERROR(SEARCH("Moderado",AG20)))</formula>
    </cfRule>
    <cfRule type="containsText" dxfId="742" priority="302" operator="containsText" text="Menor">
      <formula>NOT(ISERROR(SEARCH("Menor",AG20)))</formula>
    </cfRule>
    <cfRule type="containsText" dxfId="741" priority="303" operator="containsText" text="Bajo">
      <formula>NOT(ISERROR(SEARCH("Bajo",AG20)))</formula>
    </cfRule>
    <cfRule type="containsText" dxfId="740" priority="304" operator="containsText" text="Moderado">
      <formula>NOT(ISERROR(SEARCH("Moderado",AG20)))</formula>
    </cfRule>
    <cfRule type="containsText" dxfId="739" priority="305" operator="containsText" text="Extremo">
      <formula>NOT(ISERROR(SEARCH("Extremo",AG20)))</formula>
    </cfRule>
    <cfRule type="containsText" dxfId="738" priority="306" operator="containsText" text="Baja">
      <formula>NOT(ISERROR(SEARCH("Baja",AG20)))</formula>
    </cfRule>
    <cfRule type="containsText" dxfId="737" priority="307" operator="containsText" text="Alto">
      <formula>NOT(ISERROR(SEARCH("Alto",AG20)))</formula>
    </cfRule>
  </conditionalFormatting>
  <conditionalFormatting sqref="AE20:AE24">
    <cfRule type="containsText" dxfId="736" priority="294" operator="containsText" text="Catastrófico">
      <formula>NOT(ISERROR(SEARCH("Catastrófico",AE20)))</formula>
    </cfRule>
    <cfRule type="containsText" dxfId="735" priority="295" operator="containsText" text="Moderado">
      <formula>NOT(ISERROR(SEARCH("Moderado",AE20)))</formula>
    </cfRule>
    <cfRule type="containsText" dxfId="734" priority="296" operator="containsText" text="Menor">
      <formula>NOT(ISERROR(SEARCH("Menor",AE20)))</formula>
    </cfRule>
    <cfRule type="containsText" dxfId="733" priority="297" operator="containsText" text="Leve">
      <formula>NOT(ISERROR(SEARCH("Leve",AE20)))</formula>
    </cfRule>
    <cfRule type="containsText" dxfId="732" priority="298" operator="containsText" text="Mayor">
      <formula>NOT(ISERROR(SEARCH("Mayor",AE20)))</formula>
    </cfRule>
  </conditionalFormatting>
  <conditionalFormatting sqref="Y25:Y29">
    <cfRule type="containsText" dxfId="731" priority="288" operator="containsText" text="Muy Alta">
      <formula>NOT(ISERROR(SEARCH("Muy Alta",Y25)))</formula>
    </cfRule>
    <cfRule type="containsText" dxfId="730" priority="289" operator="containsText" text="Alta">
      <formula>NOT(ISERROR(SEARCH("Alta",Y25)))</formula>
    </cfRule>
    <cfRule type="containsText" dxfId="729" priority="290" operator="containsText" text="Media">
      <formula>NOT(ISERROR(SEARCH("Media",Y25)))</formula>
    </cfRule>
    <cfRule type="containsText" dxfId="728" priority="291" operator="containsText" text="Muy Baja">
      <formula>NOT(ISERROR(SEARCH("Muy Baja",Y25)))</formula>
    </cfRule>
    <cfRule type="containsText" dxfId="727" priority="292" operator="containsText" text="Baja">
      <formula>NOT(ISERROR(SEARCH("Baja",Y25)))</formula>
    </cfRule>
    <cfRule type="containsText" dxfId="726" priority="293" operator="containsText" text="Muy Baja">
      <formula>NOT(ISERROR(SEARCH("Muy Baja",Y25)))</formula>
    </cfRule>
  </conditionalFormatting>
  <conditionalFormatting sqref="AC25:AC29">
    <cfRule type="containsText" dxfId="725" priority="283" operator="containsText" text="Catastrófico">
      <formula>NOT(ISERROR(SEARCH("Catastrófico",AC25)))</formula>
    </cfRule>
    <cfRule type="containsText" dxfId="724" priority="284" operator="containsText" text="Mayor">
      <formula>NOT(ISERROR(SEARCH("Mayor",AC25)))</formula>
    </cfRule>
    <cfRule type="containsText" dxfId="723" priority="285" operator="containsText" text="Moderado">
      <formula>NOT(ISERROR(SEARCH("Moderado",AC25)))</formula>
    </cfRule>
    <cfRule type="containsText" dxfId="722" priority="286" operator="containsText" text="Menor">
      <formula>NOT(ISERROR(SEARCH("Menor",AC25)))</formula>
    </cfRule>
    <cfRule type="containsText" dxfId="721" priority="287" operator="containsText" text="Leve">
      <formula>NOT(ISERROR(SEARCH("Leve",AC25)))</formula>
    </cfRule>
  </conditionalFormatting>
  <conditionalFormatting sqref="AG25">
    <cfRule type="containsText" dxfId="720" priority="274" operator="containsText" text="Extremo">
      <formula>NOT(ISERROR(SEARCH("Extremo",AG25)))</formula>
    </cfRule>
    <cfRule type="containsText" dxfId="719" priority="275" operator="containsText" text="Alto">
      <formula>NOT(ISERROR(SEARCH("Alto",AG25)))</formula>
    </cfRule>
    <cfRule type="containsText" dxfId="718" priority="276" operator="containsText" text="Moderado">
      <formula>NOT(ISERROR(SEARCH("Moderado",AG25)))</formula>
    </cfRule>
    <cfRule type="containsText" dxfId="717" priority="277" operator="containsText" text="Menor">
      <formula>NOT(ISERROR(SEARCH("Menor",AG25)))</formula>
    </cfRule>
    <cfRule type="containsText" dxfId="716" priority="278" operator="containsText" text="Bajo">
      <formula>NOT(ISERROR(SEARCH("Bajo",AG25)))</formula>
    </cfRule>
    <cfRule type="containsText" dxfId="715" priority="279" operator="containsText" text="Moderado">
      <formula>NOT(ISERROR(SEARCH("Moderado",AG25)))</formula>
    </cfRule>
    <cfRule type="containsText" dxfId="714" priority="280" operator="containsText" text="Extremo">
      <formula>NOT(ISERROR(SEARCH("Extremo",AG25)))</formula>
    </cfRule>
    <cfRule type="containsText" dxfId="713" priority="281" operator="containsText" text="Baja">
      <formula>NOT(ISERROR(SEARCH("Baja",AG25)))</formula>
    </cfRule>
    <cfRule type="containsText" dxfId="712" priority="282" operator="containsText" text="Alto">
      <formula>NOT(ISERROR(SEARCH("Alto",AG25)))</formula>
    </cfRule>
  </conditionalFormatting>
  <conditionalFormatting sqref="AE25:AE29">
    <cfRule type="containsText" dxfId="711" priority="269" operator="containsText" text="Catastrófico">
      <formula>NOT(ISERROR(SEARCH("Catastrófico",AE25)))</formula>
    </cfRule>
    <cfRule type="containsText" dxfId="710" priority="270" operator="containsText" text="Moderado">
      <formula>NOT(ISERROR(SEARCH("Moderado",AE25)))</formula>
    </cfRule>
    <cfRule type="containsText" dxfId="709" priority="271" operator="containsText" text="Menor">
      <formula>NOT(ISERROR(SEARCH("Menor",AE25)))</formula>
    </cfRule>
    <cfRule type="containsText" dxfId="708" priority="272" operator="containsText" text="Leve">
      <formula>NOT(ISERROR(SEARCH("Leve",AE25)))</formula>
    </cfRule>
    <cfRule type="containsText" dxfId="707" priority="273" operator="containsText" text="Mayor">
      <formula>NOT(ISERROR(SEARCH("Mayor",AE25)))</formula>
    </cfRule>
  </conditionalFormatting>
  <conditionalFormatting sqref="N30 N35">
    <cfRule type="containsText" dxfId="706" priority="264" operator="containsText" text="Extremo">
      <formula>NOT(ISERROR(SEARCH("Extremo",N30)))</formula>
    </cfRule>
    <cfRule type="containsText" dxfId="705" priority="265" operator="containsText" text="Alto">
      <formula>NOT(ISERROR(SEARCH("Alto",N30)))</formula>
    </cfRule>
    <cfRule type="containsText" dxfId="704" priority="266" operator="containsText" text="Bajo">
      <formula>NOT(ISERROR(SEARCH("Bajo",N30)))</formula>
    </cfRule>
    <cfRule type="containsText" dxfId="703" priority="267" operator="containsText" text="Moderado">
      <formula>NOT(ISERROR(SEARCH("Moderado",N30)))</formula>
    </cfRule>
    <cfRule type="containsText" dxfId="702" priority="268" operator="containsText" text="Extremo">
      <formula>NOT(ISERROR(SEARCH("Extremo",N30)))</formula>
    </cfRule>
  </conditionalFormatting>
  <conditionalFormatting sqref="I30 I35 I40">
    <cfRule type="containsText" dxfId="701" priority="241" operator="containsText" text="Muy Baja">
      <formula>NOT(ISERROR(SEARCH("Muy Baja",I30)))</formula>
    </cfRule>
    <cfRule type="containsText" dxfId="700" priority="242" operator="containsText" text="Baja">
      <formula>NOT(ISERROR(SEARCH("Baja",I30)))</formula>
    </cfRule>
    <cfRule type="containsText" dxfId="699" priority="244" operator="containsText" text="Muy Alta">
      <formula>NOT(ISERROR(SEARCH("Muy Alta",I30)))</formula>
    </cfRule>
    <cfRule type="containsText" dxfId="698" priority="245" operator="containsText" text="Alta">
      <formula>NOT(ISERROR(SEARCH("Alta",I30)))</formula>
    </cfRule>
    <cfRule type="containsText" dxfId="697" priority="246" operator="containsText" text="Media">
      <formula>NOT(ISERROR(SEARCH("Media",I30)))</formula>
    </cfRule>
    <cfRule type="containsText" dxfId="696" priority="247" operator="containsText" text="Media">
      <formula>NOT(ISERROR(SEARCH("Media",I30)))</formula>
    </cfRule>
    <cfRule type="containsText" dxfId="695" priority="248" operator="containsText" text="Media">
      <formula>NOT(ISERROR(SEARCH("Media",I30)))</formula>
    </cfRule>
    <cfRule type="containsText" dxfId="694" priority="249" operator="containsText" text="Muy Baja">
      <formula>NOT(ISERROR(SEARCH("Muy Baja",I30)))</formula>
    </cfRule>
    <cfRule type="containsText" dxfId="693" priority="250" operator="containsText" text="Baja">
      <formula>NOT(ISERROR(SEARCH("Baja",I30)))</formula>
    </cfRule>
    <cfRule type="containsText" dxfId="692" priority="251" operator="containsText" text="Muy Baja">
      <formula>NOT(ISERROR(SEARCH("Muy Baja",I30)))</formula>
    </cfRule>
    <cfRule type="containsText" dxfId="691" priority="252" operator="containsText" text="Muy Baja">
      <formula>NOT(ISERROR(SEARCH("Muy Baja",I30)))</formula>
    </cfRule>
    <cfRule type="containsText" dxfId="690" priority="253" operator="containsText" text="Muy Baja">
      <formula>NOT(ISERROR(SEARCH("Muy Baja",I30)))</formula>
    </cfRule>
    <cfRule type="containsText" dxfId="689" priority="254" operator="containsText" text="Muy Baja'Tabla probabilidad'!">
      <formula>NOT(ISERROR(SEARCH("Muy Baja'Tabla probabilidad'!",I30)))</formula>
    </cfRule>
    <cfRule type="containsText" dxfId="688" priority="255" operator="containsText" text="Muy bajo">
      <formula>NOT(ISERROR(SEARCH("Muy bajo",I30)))</formula>
    </cfRule>
    <cfRule type="containsText" dxfId="687" priority="256" operator="containsText" text="Alta">
      <formula>NOT(ISERROR(SEARCH("Alta",I30)))</formula>
    </cfRule>
    <cfRule type="containsText" dxfId="686" priority="257" operator="containsText" text="Media">
      <formula>NOT(ISERROR(SEARCH("Media",I30)))</formula>
    </cfRule>
    <cfRule type="containsText" dxfId="685" priority="258" operator="containsText" text="Baja">
      <formula>NOT(ISERROR(SEARCH("Baja",I30)))</formula>
    </cfRule>
    <cfRule type="containsText" dxfId="684" priority="259" operator="containsText" text="Muy baja">
      <formula>NOT(ISERROR(SEARCH("Muy baja",I30)))</formula>
    </cfRule>
    <cfRule type="cellIs" dxfId="683" priority="262" operator="between">
      <formula>1</formula>
      <formula>2</formula>
    </cfRule>
    <cfRule type="cellIs" dxfId="682" priority="263" operator="between">
      <formula>0</formula>
      <formula>2</formula>
    </cfRule>
  </conditionalFormatting>
  <conditionalFormatting sqref="I30 I35 I40">
    <cfRule type="containsText" dxfId="681" priority="243" operator="containsText" text="Muy Alta">
      <formula>NOT(ISERROR(SEARCH("Muy Alta",I30)))</formula>
    </cfRule>
  </conditionalFormatting>
  <conditionalFormatting sqref="Y30:Y34">
    <cfRule type="containsText" dxfId="680" priority="235" operator="containsText" text="Muy Alta">
      <formula>NOT(ISERROR(SEARCH("Muy Alta",Y30)))</formula>
    </cfRule>
    <cfRule type="containsText" dxfId="679" priority="236" operator="containsText" text="Alta">
      <formula>NOT(ISERROR(SEARCH("Alta",Y30)))</formula>
    </cfRule>
    <cfRule type="containsText" dxfId="678" priority="237" operator="containsText" text="Media">
      <formula>NOT(ISERROR(SEARCH("Media",Y30)))</formula>
    </cfRule>
    <cfRule type="containsText" dxfId="677" priority="238" operator="containsText" text="Muy Baja">
      <formula>NOT(ISERROR(SEARCH("Muy Baja",Y30)))</formula>
    </cfRule>
    <cfRule type="containsText" dxfId="676" priority="239" operator="containsText" text="Baja">
      <formula>NOT(ISERROR(SEARCH("Baja",Y30)))</formula>
    </cfRule>
    <cfRule type="containsText" dxfId="675" priority="240" operator="containsText" text="Muy Baja">
      <formula>NOT(ISERROR(SEARCH("Muy Baja",Y30)))</formula>
    </cfRule>
  </conditionalFormatting>
  <conditionalFormatting sqref="AC30:AC34">
    <cfRule type="containsText" dxfId="674" priority="230" operator="containsText" text="Catastrófico">
      <formula>NOT(ISERROR(SEARCH("Catastrófico",AC30)))</formula>
    </cfRule>
    <cfRule type="containsText" dxfId="673" priority="231" operator="containsText" text="Mayor">
      <formula>NOT(ISERROR(SEARCH("Mayor",AC30)))</formula>
    </cfRule>
    <cfRule type="containsText" dxfId="672" priority="232" operator="containsText" text="Moderado">
      <formula>NOT(ISERROR(SEARCH("Moderado",AC30)))</formula>
    </cfRule>
    <cfRule type="containsText" dxfId="671" priority="233" operator="containsText" text="Menor">
      <formula>NOT(ISERROR(SEARCH("Menor",AC30)))</formula>
    </cfRule>
    <cfRule type="containsText" dxfId="670" priority="234" operator="containsText" text="Leve">
      <formula>NOT(ISERROR(SEARCH("Leve",AC30)))</formula>
    </cfRule>
  </conditionalFormatting>
  <conditionalFormatting sqref="AG30">
    <cfRule type="containsText" dxfId="669" priority="221" operator="containsText" text="Extremo">
      <formula>NOT(ISERROR(SEARCH("Extremo",AG30)))</formula>
    </cfRule>
    <cfRule type="containsText" dxfId="668" priority="222" operator="containsText" text="Alto">
      <formula>NOT(ISERROR(SEARCH("Alto",AG30)))</formula>
    </cfRule>
    <cfRule type="containsText" dxfId="667" priority="223" operator="containsText" text="Moderado">
      <formula>NOT(ISERROR(SEARCH("Moderado",AG30)))</formula>
    </cfRule>
    <cfRule type="containsText" dxfId="666" priority="224" operator="containsText" text="Menor">
      <formula>NOT(ISERROR(SEARCH("Menor",AG30)))</formula>
    </cfRule>
    <cfRule type="containsText" dxfId="665" priority="225" operator="containsText" text="Bajo">
      <formula>NOT(ISERROR(SEARCH("Bajo",AG30)))</formula>
    </cfRule>
    <cfRule type="containsText" dxfId="664" priority="226" operator="containsText" text="Moderado">
      <formula>NOT(ISERROR(SEARCH("Moderado",AG30)))</formula>
    </cfRule>
    <cfRule type="containsText" dxfId="663" priority="227" operator="containsText" text="Extremo">
      <formula>NOT(ISERROR(SEARCH("Extremo",AG30)))</formula>
    </cfRule>
    <cfRule type="containsText" dxfId="662" priority="228" operator="containsText" text="Baja">
      <formula>NOT(ISERROR(SEARCH("Baja",AG30)))</formula>
    </cfRule>
    <cfRule type="containsText" dxfId="661" priority="229" operator="containsText" text="Alto">
      <formula>NOT(ISERROR(SEARCH("Alto",AG30)))</formula>
    </cfRule>
  </conditionalFormatting>
  <conditionalFormatting sqref="AE30:AE34">
    <cfRule type="containsText" dxfId="660" priority="216" operator="containsText" text="Catastrófico">
      <formula>NOT(ISERROR(SEARCH("Catastrófico",AE30)))</formula>
    </cfRule>
    <cfRule type="containsText" dxfId="659" priority="217" operator="containsText" text="Moderado">
      <formula>NOT(ISERROR(SEARCH("Moderado",AE30)))</formula>
    </cfRule>
    <cfRule type="containsText" dxfId="658" priority="218" operator="containsText" text="Menor">
      <formula>NOT(ISERROR(SEARCH("Menor",AE30)))</formula>
    </cfRule>
    <cfRule type="containsText" dxfId="657" priority="219" operator="containsText" text="Leve">
      <formula>NOT(ISERROR(SEARCH("Leve",AE30)))</formula>
    </cfRule>
    <cfRule type="containsText" dxfId="656" priority="220" operator="containsText" text="Mayor">
      <formula>NOT(ISERROR(SEARCH("Mayor",AE30)))</formula>
    </cfRule>
  </conditionalFormatting>
  <conditionalFormatting sqref="Y35:Y39">
    <cfRule type="containsText" dxfId="655" priority="210" operator="containsText" text="Muy Alta">
      <formula>NOT(ISERROR(SEARCH("Muy Alta",Y35)))</formula>
    </cfRule>
    <cfRule type="containsText" dxfId="654" priority="211" operator="containsText" text="Alta">
      <formula>NOT(ISERROR(SEARCH("Alta",Y35)))</formula>
    </cfRule>
    <cfRule type="containsText" dxfId="653" priority="212" operator="containsText" text="Media">
      <formula>NOT(ISERROR(SEARCH("Media",Y35)))</formula>
    </cfRule>
    <cfRule type="containsText" dxfId="652" priority="213" operator="containsText" text="Muy Baja">
      <formula>NOT(ISERROR(SEARCH("Muy Baja",Y35)))</formula>
    </cfRule>
    <cfRule type="containsText" dxfId="651" priority="214" operator="containsText" text="Baja">
      <formula>NOT(ISERROR(SEARCH("Baja",Y35)))</formula>
    </cfRule>
    <cfRule type="containsText" dxfId="650" priority="215" operator="containsText" text="Muy Baja">
      <formula>NOT(ISERROR(SEARCH("Muy Baja",Y35)))</formula>
    </cfRule>
  </conditionalFormatting>
  <conditionalFormatting sqref="AC35:AC39">
    <cfRule type="containsText" dxfId="649" priority="205" operator="containsText" text="Catastrófico">
      <formula>NOT(ISERROR(SEARCH("Catastrófico",AC35)))</formula>
    </cfRule>
    <cfRule type="containsText" dxfId="648" priority="206" operator="containsText" text="Mayor">
      <formula>NOT(ISERROR(SEARCH("Mayor",AC35)))</formula>
    </cfRule>
    <cfRule type="containsText" dxfId="647" priority="207" operator="containsText" text="Moderado">
      <formula>NOT(ISERROR(SEARCH("Moderado",AC35)))</formula>
    </cfRule>
    <cfRule type="containsText" dxfId="646" priority="208" operator="containsText" text="Menor">
      <formula>NOT(ISERROR(SEARCH("Menor",AC35)))</formula>
    </cfRule>
    <cfRule type="containsText" dxfId="645" priority="209" operator="containsText" text="Leve">
      <formula>NOT(ISERROR(SEARCH("Leve",AC35)))</formula>
    </cfRule>
  </conditionalFormatting>
  <conditionalFormatting sqref="AG35">
    <cfRule type="containsText" dxfId="644" priority="196" operator="containsText" text="Extremo">
      <formula>NOT(ISERROR(SEARCH("Extremo",AG35)))</formula>
    </cfRule>
    <cfRule type="containsText" dxfId="643" priority="197" operator="containsText" text="Alto">
      <formula>NOT(ISERROR(SEARCH("Alto",AG35)))</formula>
    </cfRule>
    <cfRule type="containsText" dxfId="642" priority="198" operator="containsText" text="Moderado">
      <formula>NOT(ISERROR(SEARCH("Moderado",AG35)))</formula>
    </cfRule>
    <cfRule type="containsText" dxfId="641" priority="199" operator="containsText" text="Menor">
      <formula>NOT(ISERROR(SEARCH("Menor",AG35)))</formula>
    </cfRule>
    <cfRule type="containsText" dxfId="640" priority="200" operator="containsText" text="Bajo">
      <formula>NOT(ISERROR(SEARCH("Bajo",AG35)))</formula>
    </cfRule>
    <cfRule type="containsText" dxfId="639" priority="201" operator="containsText" text="Moderado">
      <formula>NOT(ISERROR(SEARCH("Moderado",AG35)))</formula>
    </cfRule>
    <cfRule type="containsText" dxfId="638" priority="202" operator="containsText" text="Extremo">
      <formula>NOT(ISERROR(SEARCH("Extremo",AG35)))</formula>
    </cfRule>
    <cfRule type="containsText" dxfId="637" priority="203" operator="containsText" text="Baja">
      <formula>NOT(ISERROR(SEARCH("Baja",AG35)))</formula>
    </cfRule>
    <cfRule type="containsText" dxfId="636" priority="204" operator="containsText" text="Alto">
      <formula>NOT(ISERROR(SEARCH("Alto",AG35)))</formula>
    </cfRule>
  </conditionalFormatting>
  <conditionalFormatting sqref="AE35:AE39">
    <cfRule type="containsText" dxfId="635" priority="191" operator="containsText" text="Catastrófico">
      <formula>NOT(ISERROR(SEARCH("Catastrófico",AE35)))</formula>
    </cfRule>
    <cfRule type="containsText" dxfId="634" priority="192" operator="containsText" text="Moderado">
      <formula>NOT(ISERROR(SEARCH("Moderado",AE35)))</formula>
    </cfRule>
    <cfRule type="containsText" dxfId="633" priority="193" operator="containsText" text="Menor">
      <formula>NOT(ISERROR(SEARCH("Menor",AE35)))</formula>
    </cfRule>
    <cfRule type="containsText" dxfId="632" priority="194" operator="containsText" text="Leve">
      <formula>NOT(ISERROR(SEARCH("Leve",AE35)))</formula>
    </cfRule>
    <cfRule type="containsText" dxfId="631" priority="195" operator="containsText" text="Mayor">
      <formula>NOT(ISERROR(SEARCH("Mayor",AE35)))</formula>
    </cfRule>
  </conditionalFormatting>
  <conditionalFormatting sqref="N40">
    <cfRule type="containsText" dxfId="630" priority="186" operator="containsText" text="Extremo">
      <formula>NOT(ISERROR(SEARCH("Extremo",N40)))</formula>
    </cfRule>
    <cfRule type="containsText" dxfId="629" priority="187" operator="containsText" text="Alto">
      <formula>NOT(ISERROR(SEARCH("Alto",N40)))</formula>
    </cfRule>
    <cfRule type="containsText" dxfId="628" priority="188" operator="containsText" text="Bajo">
      <formula>NOT(ISERROR(SEARCH("Bajo",N40)))</formula>
    </cfRule>
    <cfRule type="containsText" dxfId="627" priority="189" operator="containsText" text="Moderado">
      <formula>NOT(ISERROR(SEARCH("Moderado",N40)))</formula>
    </cfRule>
    <cfRule type="containsText" dxfId="626" priority="190" operator="containsText" text="Extremo">
      <formula>NOT(ISERROR(SEARCH("Extremo",N40)))</formula>
    </cfRule>
  </conditionalFormatting>
  <conditionalFormatting sqref="Y40:Y44">
    <cfRule type="containsText" dxfId="625" priority="180" operator="containsText" text="Muy Alta">
      <formula>NOT(ISERROR(SEARCH("Muy Alta",Y40)))</formula>
    </cfRule>
    <cfRule type="containsText" dxfId="624" priority="181" operator="containsText" text="Alta">
      <formula>NOT(ISERROR(SEARCH("Alta",Y40)))</formula>
    </cfRule>
    <cfRule type="containsText" dxfId="623" priority="182" operator="containsText" text="Media">
      <formula>NOT(ISERROR(SEARCH("Media",Y40)))</formula>
    </cfRule>
    <cfRule type="containsText" dxfId="622" priority="183" operator="containsText" text="Muy Baja">
      <formula>NOT(ISERROR(SEARCH("Muy Baja",Y40)))</formula>
    </cfRule>
    <cfRule type="containsText" dxfId="621" priority="184" operator="containsText" text="Baja">
      <formula>NOT(ISERROR(SEARCH("Baja",Y40)))</formula>
    </cfRule>
    <cfRule type="containsText" dxfId="620" priority="185" operator="containsText" text="Muy Baja">
      <formula>NOT(ISERROR(SEARCH("Muy Baja",Y40)))</formula>
    </cfRule>
  </conditionalFormatting>
  <conditionalFormatting sqref="AC40:AC44">
    <cfRule type="containsText" dxfId="619" priority="175" operator="containsText" text="Catastrófico">
      <formula>NOT(ISERROR(SEARCH("Catastrófico",AC40)))</formula>
    </cfRule>
    <cfRule type="containsText" dxfId="618" priority="176" operator="containsText" text="Mayor">
      <formula>NOT(ISERROR(SEARCH("Mayor",AC40)))</formula>
    </cfRule>
    <cfRule type="containsText" dxfId="617" priority="177" operator="containsText" text="Moderado">
      <formula>NOT(ISERROR(SEARCH("Moderado",AC40)))</formula>
    </cfRule>
    <cfRule type="containsText" dxfId="616" priority="178" operator="containsText" text="Menor">
      <formula>NOT(ISERROR(SEARCH("Menor",AC40)))</formula>
    </cfRule>
    <cfRule type="containsText" dxfId="615" priority="179" operator="containsText" text="Leve">
      <formula>NOT(ISERROR(SEARCH("Leve",AC40)))</formula>
    </cfRule>
  </conditionalFormatting>
  <conditionalFormatting sqref="AG40">
    <cfRule type="containsText" dxfId="614" priority="166" operator="containsText" text="Extremo">
      <formula>NOT(ISERROR(SEARCH("Extremo",AG40)))</formula>
    </cfRule>
    <cfRule type="containsText" dxfId="613" priority="167" operator="containsText" text="Alto">
      <formula>NOT(ISERROR(SEARCH("Alto",AG40)))</formula>
    </cfRule>
    <cfRule type="containsText" dxfId="612" priority="168" operator="containsText" text="Moderado">
      <formula>NOT(ISERROR(SEARCH("Moderado",AG40)))</formula>
    </cfRule>
    <cfRule type="containsText" dxfId="611" priority="169" operator="containsText" text="Menor">
      <formula>NOT(ISERROR(SEARCH("Menor",AG40)))</formula>
    </cfRule>
    <cfRule type="containsText" dxfId="610" priority="170" operator="containsText" text="Bajo">
      <formula>NOT(ISERROR(SEARCH("Bajo",AG40)))</formula>
    </cfRule>
    <cfRule type="containsText" dxfId="609" priority="171" operator="containsText" text="Moderado">
      <formula>NOT(ISERROR(SEARCH("Moderado",AG40)))</formula>
    </cfRule>
    <cfRule type="containsText" dxfId="608" priority="172" operator="containsText" text="Extremo">
      <formula>NOT(ISERROR(SEARCH("Extremo",AG40)))</formula>
    </cfRule>
    <cfRule type="containsText" dxfId="607" priority="173" operator="containsText" text="Baja">
      <formula>NOT(ISERROR(SEARCH("Baja",AG40)))</formula>
    </cfRule>
    <cfRule type="containsText" dxfId="606" priority="174" operator="containsText" text="Alto">
      <formula>NOT(ISERROR(SEARCH("Alto",AG40)))</formula>
    </cfRule>
  </conditionalFormatting>
  <conditionalFormatting sqref="AE40:AE44">
    <cfRule type="containsText" dxfId="605" priority="161" operator="containsText" text="Catastrófico">
      <formula>NOT(ISERROR(SEARCH("Catastrófico",AE40)))</formula>
    </cfRule>
    <cfRule type="containsText" dxfId="604" priority="162" operator="containsText" text="Moderado">
      <formula>NOT(ISERROR(SEARCH("Moderado",AE40)))</formula>
    </cfRule>
    <cfRule type="containsText" dxfId="603" priority="163" operator="containsText" text="Menor">
      <formula>NOT(ISERROR(SEARCH("Menor",AE40)))</formula>
    </cfRule>
    <cfRule type="containsText" dxfId="602" priority="164" operator="containsText" text="Leve">
      <formula>NOT(ISERROR(SEARCH("Leve",AE40)))</formula>
    </cfRule>
    <cfRule type="containsText" dxfId="601" priority="165" operator="containsText" text="Mayor">
      <formula>NOT(ISERROR(SEARCH("Mayor",AE40)))</formula>
    </cfRule>
  </conditionalFormatting>
  <conditionalFormatting sqref="N45">
    <cfRule type="containsText" dxfId="600" priority="156" operator="containsText" text="Extremo">
      <formula>NOT(ISERROR(SEARCH("Extremo",N45)))</formula>
    </cfRule>
    <cfRule type="containsText" dxfId="599" priority="157" operator="containsText" text="Alto">
      <formula>NOT(ISERROR(SEARCH("Alto",N45)))</formula>
    </cfRule>
    <cfRule type="containsText" dxfId="598" priority="158" operator="containsText" text="Bajo">
      <formula>NOT(ISERROR(SEARCH("Bajo",N45)))</formula>
    </cfRule>
    <cfRule type="containsText" dxfId="597" priority="159" operator="containsText" text="Moderado">
      <formula>NOT(ISERROR(SEARCH("Moderado",N45)))</formula>
    </cfRule>
    <cfRule type="containsText" dxfId="596" priority="160" operator="containsText" text="Extremo">
      <formula>NOT(ISERROR(SEARCH("Extremo",N45)))</formula>
    </cfRule>
  </conditionalFormatting>
  <conditionalFormatting sqref="I45">
    <cfRule type="containsText" dxfId="595" priority="133" operator="containsText" text="Muy Baja">
      <formula>NOT(ISERROR(SEARCH("Muy Baja",I45)))</formula>
    </cfRule>
    <cfRule type="containsText" dxfId="594" priority="134" operator="containsText" text="Baja">
      <formula>NOT(ISERROR(SEARCH("Baja",I45)))</formula>
    </cfRule>
    <cfRule type="containsText" dxfId="593" priority="136" operator="containsText" text="Muy Alta">
      <formula>NOT(ISERROR(SEARCH("Muy Alta",I45)))</formula>
    </cfRule>
    <cfRule type="containsText" dxfId="592" priority="137" operator="containsText" text="Alta">
      <formula>NOT(ISERROR(SEARCH("Alta",I45)))</formula>
    </cfRule>
    <cfRule type="containsText" dxfId="591" priority="138" operator="containsText" text="Media">
      <formula>NOT(ISERROR(SEARCH("Media",I45)))</formula>
    </cfRule>
    <cfRule type="containsText" dxfId="590" priority="139" operator="containsText" text="Media">
      <formula>NOT(ISERROR(SEARCH("Media",I45)))</formula>
    </cfRule>
    <cfRule type="containsText" dxfId="589" priority="140" operator="containsText" text="Media">
      <formula>NOT(ISERROR(SEARCH("Media",I45)))</formula>
    </cfRule>
    <cfRule type="containsText" dxfId="588" priority="141" operator="containsText" text="Muy Baja">
      <formula>NOT(ISERROR(SEARCH("Muy Baja",I45)))</formula>
    </cfRule>
    <cfRule type="containsText" dxfId="587" priority="142" operator="containsText" text="Baja">
      <formula>NOT(ISERROR(SEARCH("Baja",I45)))</formula>
    </cfRule>
    <cfRule type="containsText" dxfId="586" priority="143" operator="containsText" text="Muy Baja">
      <formula>NOT(ISERROR(SEARCH("Muy Baja",I45)))</formula>
    </cfRule>
    <cfRule type="containsText" dxfId="585" priority="144" operator="containsText" text="Muy Baja">
      <formula>NOT(ISERROR(SEARCH("Muy Baja",I45)))</formula>
    </cfRule>
    <cfRule type="containsText" dxfId="584" priority="145" operator="containsText" text="Muy Baja">
      <formula>NOT(ISERROR(SEARCH("Muy Baja",I45)))</formula>
    </cfRule>
    <cfRule type="containsText" dxfId="583" priority="146" operator="containsText" text="Muy Baja'Tabla probabilidad'!">
      <formula>NOT(ISERROR(SEARCH("Muy Baja'Tabla probabilidad'!",I45)))</formula>
    </cfRule>
    <cfRule type="containsText" dxfId="582" priority="147" operator="containsText" text="Muy bajo">
      <formula>NOT(ISERROR(SEARCH("Muy bajo",I45)))</formula>
    </cfRule>
    <cfRule type="containsText" dxfId="581" priority="148" operator="containsText" text="Alta">
      <formula>NOT(ISERROR(SEARCH("Alta",I45)))</formula>
    </cfRule>
    <cfRule type="containsText" dxfId="580" priority="149" operator="containsText" text="Media">
      <formula>NOT(ISERROR(SEARCH("Media",I45)))</formula>
    </cfRule>
    <cfRule type="containsText" dxfId="579" priority="150" operator="containsText" text="Baja">
      <formula>NOT(ISERROR(SEARCH("Baja",I45)))</formula>
    </cfRule>
    <cfRule type="containsText" dxfId="578" priority="151" operator="containsText" text="Muy baja">
      <formula>NOT(ISERROR(SEARCH("Muy baja",I45)))</formula>
    </cfRule>
    <cfRule type="cellIs" dxfId="577" priority="154" operator="between">
      <formula>1</formula>
      <formula>2</formula>
    </cfRule>
    <cfRule type="cellIs" dxfId="576" priority="155" operator="between">
      <formula>0</formula>
      <formula>2</formula>
    </cfRule>
  </conditionalFormatting>
  <conditionalFormatting sqref="I45">
    <cfRule type="containsText" dxfId="575" priority="135" operator="containsText" text="Muy Alta">
      <formula>NOT(ISERROR(SEARCH("Muy Alta",I45)))</formula>
    </cfRule>
  </conditionalFormatting>
  <conditionalFormatting sqref="Y45:Y49">
    <cfRule type="containsText" dxfId="574" priority="127" operator="containsText" text="Muy Alta">
      <formula>NOT(ISERROR(SEARCH("Muy Alta",Y45)))</formula>
    </cfRule>
    <cfRule type="containsText" dxfId="573" priority="128" operator="containsText" text="Alta">
      <formula>NOT(ISERROR(SEARCH("Alta",Y45)))</formula>
    </cfRule>
    <cfRule type="containsText" dxfId="572" priority="129" operator="containsText" text="Media">
      <formula>NOT(ISERROR(SEARCH("Media",Y45)))</formula>
    </cfRule>
    <cfRule type="containsText" dxfId="571" priority="130" operator="containsText" text="Muy Baja">
      <formula>NOT(ISERROR(SEARCH("Muy Baja",Y45)))</formula>
    </cfRule>
    <cfRule type="containsText" dxfId="570" priority="131" operator="containsText" text="Baja">
      <formula>NOT(ISERROR(SEARCH("Baja",Y45)))</formula>
    </cfRule>
    <cfRule type="containsText" dxfId="569" priority="132" operator="containsText" text="Muy Baja">
      <formula>NOT(ISERROR(SEARCH("Muy Baja",Y45)))</formula>
    </cfRule>
  </conditionalFormatting>
  <conditionalFormatting sqref="AC45:AC49">
    <cfRule type="containsText" dxfId="568" priority="122" operator="containsText" text="Catastrófico">
      <formula>NOT(ISERROR(SEARCH("Catastrófico",AC45)))</formula>
    </cfRule>
    <cfRule type="containsText" dxfId="567" priority="123" operator="containsText" text="Mayor">
      <formula>NOT(ISERROR(SEARCH("Mayor",AC45)))</formula>
    </cfRule>
    <cfRule type="containsText" dxfId="566" priority="124" operator="containsText" text="Moderado">
      <formula>NOT(ISERROR(SEARCH("Moderado",AC45)))</formula>
    </cfRule>
    <cfRule type="containsText" dxfId="565" priority="125" operator="containsText" text="Menor">
      <formula>NOT(ISERROR(SEARCH("Menor",AC45)))</formula>
    </cfRule>
    <cfRule type="containsText" dxfId="564" priority="126" operator="containsText" text="Leve">
      <formula>NOT(ISERROR(SEARCH("Leve",AC45)))</formula>
    </cfRule>
  </conditionalFormatting>
  <conditionalFormatting sqref="AG45">
    <cfRule type="containsText" dxfId="563" priority="113" operator="containsText" text="Extremo">
      <formula>NOT(ISERROR(SEARCH("Extremo",AG45)))</formula>
    </cfRule>
    <cfRule type="containsText" dxfId="562" priority="114" operator="containsText" text="Alto">
      <formula>NOT(ISERROR(SEARCH("Alto",AG45)))</formula>
    </cfRule>
    <cfRule type="containsText" dxfId="561" priority="115" operator="containsText" text="Moderado">
      <formula>NOT(ISERROR(SEARCH("Moderado",AG45)))</formula>
    </cfRule>
    <cfRule type="containsText" dxfId="560" priority="116" operator="containsText" text="Menor">
      <formula>NOT(ISERROR(SEARCH("Menor",AG45)))</formula>
    </cfRule>
    <cfRule type="containsText" dxfId="559" priority="117" operator="containsText" text="Bajo">
      <formula>NOT(ISERROR(SEARCH("Bajo",AG45)))</formula>
    </cfRule>
    <cfRule type="containsText" dxfId="558" priority="118" operator="containsText" text="Moderado">
      <formula>NOT(ISERROR(SEARCH("Moderado",AG45)))</formula>
    </cfRule>
    <cfRule type="containsText" dxfId="557" priority="119" operator="containsText" text="Extremo">
      <formula>NOT(ISERROR(SEARCH("Extremo",AG45)))</formula>
    </cfRule>
    <cfRule type="containsText" dxfId="556" priority="120" operator="containsText" text="Baja">
      <formula>NOT(ISERROR(SEARCH("Baja",AG45)))</formula>
    </cfRule>
    <cfRule type="containsText" dxfId="555" priority="121" operator="containsText" text="Alto">
      <formula>NOT(ISERROR(SEARCH("Alto",AG45)))</formula>
    </cfRule>
  </conditionalFormatting>
  <conditionalFormatting sqref="AE45:AE49">
    <cfRule type="containsText" dxfId="554" priority="108" operator="containsText" text="Catastrófico">
      <formula>NOT(ISERROR(SEARCH("Catastrófico",AE45)))</formula>
    </cfRule>
    <cfRule type="containsText" dxfId="553" priority="109" operator="containsText" text="Moderado">
      <formula>NOT(ISERROR(SEARCH("Moderado",AE45)))</formula>
    </cfRule>
    <cfRule type="containsText" dxfId="552" priority="110" operator="containsText" text="Menor">
      <formula>NOT(ISERROR(SEARCH("Menor",AE45)))</formula>
    </cfRule>
    <cfRule type="containsText" dxfId="551" priority="111" operator="containsText" text="Leve">
      <formula>NOT(ISERROR(SEARCH("Leve",AE45)))</formula>
    </cfRule>
    <cfRule type="containsText" dxfId="550" priority="112" operator="containsText" text="Mayor">
      <formula>NOT(ISERROR(SEARCH("Mayor",AE45)))</formula>
    </cfRule>
  </conditionalFormatting>
  <conditionalFormatting sqref="N50">
    <cfRule type="containsText" dxfId="549" priority="103" operator="containsText" text="Extremo">
      <formula>NOT(ISERROR(SEARCH("Extremo",N50)))</formula>
    </cfRule>
    <cfRule type="containsText" dxfId="548" priority="104" operator="containsText" text="Alto">
      <formula>NOT(ISERROR(SEARCH("Alto",N50)))</formula>
    </cfRule>
    <cfRule type="containsText" dxfId="547" priority="105" operator="containsText" text="Bajo">
      <formula>NOT(ISERROR(SEARCH("Bajo",N50)))</formula>
    </cfRule>
    <cfRule type="containsText" dxfId="546" priority="106" operator="containsText" text="Moderado">
      <formula>NOT(ISERROR(SEARCH("Moderado",N50)))</formula>
    </cfRule>
    <cfRule type="containsText" dxfId="545" priority="107" operator="containsText" text="Extremo">
      <formula>NOT(ISERROR(SEARCH("Extremo",N50)))</formula>
    </cfRule>
  </conditionalFormatting>
  <conditionalFormatting sqref="I50">
    <cfRule type="containsText" dxfId="544" priority="80" operator="containsText" text="Muy Baja">
      <formula>NOT(ISERROR(SEARCH("Muy Baja",I50)))</formula>
    </cfRule>
    <cfRule type="containsText" dxfId="543" priority="81" operator="containsText" text="Baja">
      <formula>NOT(ISERROR(SEARCH("Baja",I50)))</formula>
    </cfRule>
    <cfRule type="containsText" dxfId="542" priority="83" operator="containsText" text="Muy Alta">
      <formula>NOT(ISERROR(SEARCH("Muy Alta",I50)))</formula>
    </cfRule>
    <cfRule type="containsText" dxfId="541" priority="84" operator="containsText" text="Alta">
      <formula>NOT(ISERROR(SEARCH("Alta",I50)))</formula>
    </cfRule>
    <cfRule type="containsText" dxfId="540" priority="85" operator="containsText" text="Media">
      <formula>NOT(ISERROR(SEARCH("Media",I50)))</formula>
    </cfRule>
    <cfRule type="containsText" dxfId="539" priority="86" operator="containsText" text="Media">
      <formula>NOT(ISERROR(SEARCH("Media",I50)))</formula>
    </cfRule>
    <cfRule type="containsText" dxfId="538" priority="87" operator="containsText" text="Media">
      <formula>NOT(ISERROR(SEARCH("Media",I50)))</formula>
    </cfRule>
    <cfRule type="containsText" dxfId="537" priority="88" operator="containsText" text="Muy Baja">
      <formula>NOT(ISERROR(SEARCH("Muy Baja",I50)))</formula>
    </cfRule>
    <cfRule type="containsText" dxfId="536" priority="89" operator="containsText" text="Baja">
      <formula>NOT(ISERROR(SEARCH("Baja",I50)))</formula>
    </cfRule>
    <cfRule type="containsText" dxfId="535" priority="90" operator="containsText" text="Muy Baja">
      <formula>NOT(ISERROR(SEARCH("Muy Baja",I50)))</formula>
    </cfRule>
    <cfRule type="containsText" dxfId="534" priority="91" operator="containsText" text="Muy Baja">
      <formula>NOT(ISERROR(SEARCH("Muy Baja",I50)))</formula>
    </cfRule>
    <cfRule type="containsText" dxfId="533" priority="92" operator="containsText" text="Muy Baja">
      <formula>NOT(ISERROR(SEARCH("Muy Baja",I50)))</formula>
    </cfRule>
    <cfRule type="containsText" dxfId="532" priority="93" operator="containsText" text="Muy Baja'Tabla probabilidad'!">
      <formula>NOT(ISERROR(SEARCH("Muy Baja'Tabla probabilidad'!",I50)))</formula>
    </cfRule>
    <cfRule type="containsText" dxfId="531" priority="94" operator="containsText" text="Muy bajo">
      <formula>NOT(ISERROR(SEARCH("Muy bajo",I50)))</formula>
    </cfRule>
    <cfRule type="containsText" dxfId="530" priority="95" operator="containsText" text="Alta">
      <formula>NOT(ISERROR(SEARCH("Alta",I50)))</formula>
    </cfRule>
    <cfRule type="containsText" dxfId="529" priority="96" operator="containsText" text="Media">
      <formula>NOT(ISERROR(SEARCH("Media",I50)))</formula>
    </cfRule>
    <cfRule type="containsText" dxfId="528" priority="97" operator="containsText" text="Baja">
      <formula>NOT(ISERROR(SEARCH("Baja",I50)))</formula>
    </cfRule>
    <cfRule type="containsText" dxfId="527" priority="98" operator="containsText" text="Muy baja">
      <formula>NOT(ISERROR(SEARCH("Muy baja",I50)))</formula>
    </cfRule>
    <cfRule type="cellIs" dxfId="526" priority="101" operator="between">
      <formula>1</formula>
      <formula>2</formula>
    </cfRule>
    <cfRule type="cellIs" dxfId="525" priority="102" operator="between">
      <formula>0</formula>
      <formula>2</formula>
    </cfRule>
  </conditionalFormatting>
  <conditionalFormatting sqref="I50">
    <cfRule type="containsText" dxfId="524" priority="82" operator="containsText" text="Muy Alta">
      <formula>NOT(ISERROR(SEARCH("Muy Alta",I50)))</formula>
    </cfRule>
  </conditionalFormatting>
  <conditionalFormatting sqref="Y50:Y54">
    <cfRule type="containsText" dxfId="523" priority="74" operator="containsText" text="Muy Alta">
      <formula>NOT(ISERROR(SEARCH("Muy Alta",Y50)))</formula>
    </cfRule>
    <cfRule type="containsText" dxfId="522" priority="75" operator="containsText" text="Alta">
      <formula>NOT(ISERROR(SEARCH("Alta",Y50)))</formula>
    </cfRule>
    <cfRule type="containsText" dxfId="521" priority="76" operator="containsText" text="Media">
      <formula>NOT(ISERROR(SEARCH("Media",Y50)))</formula>
    </cfRule>
    <cfRule type="containsText" dxfId="520" priority="77" operator="containsText" text="Muy Baja">
      <formula>NOT(ISERROR(SEARCH("Muy Baja",Y50)))</formula>
    </cfRule>
    <cfRule type="containsText" dxfId="519" priority="78" operator="containsText" text="Baja">
      <formula>NOT(ISERROR(SEARCH("Baja",Y50)))</formula>
    </cfRule>
    <cfRule type="containsText" dxfId="518" priority="79" operator="containsText" text="Muy Baja">
      <formula>NOT(ISERROR(SEARCH("Muy Baja",Y50)))</formula>
    </cfRule>
  </conditionalFormatting>
  <conditionalFormatting sqref="AC50:AC54">
    <cfRule type="containsText" dxfId="517" priority="69" operator="containsText" text="Catastrófico">
      <formula>NOT(ISERROR(SEARCH("Catastrófico",AC50)))</formula>
    </cfRule>
    <cfRule type="containsText" dxfId="516" priority="70" operator="containsText" text="Mayor">
      <formula>NOT(ISERROR(SEARCH("Mayor",AC50)))</formula>
    </cfRule>
    <cfRule type="containsText" dxfId="515" priority="71" operator="containsText" text="Moderado">
      <formula>NOT(ISERROR(SEARCH("Moderado",AC50)))</formula>
    </cfRule>
    <cfRule type="containsText" dxfId="514" priority="72" operator="containsText" text="Menor">
      <formula>NOT(ISERROR(SEARCH("Menor",AC50)))</formula>
    </cfRule>
    <cfRule type="containsText" dxfId="513" priority="73" operator="containsText" text="Leve">
      <formula>NOT(ISERROR(SEARCH("Leve",AC50)))</formula>
    </cfRule>
  </conditionalFormatting>
  <conditionalFormatting sqref="AG50">
    <cfRule type="containsText" dxfId="512" priority="60" operator="containsText" text="Extremo">
      <formula>NOT(ISERROR(SEARCH("Extremo",AG50)))</formula>
    </cfRule>
    <cfRule type="containsText" dxfId="511" priority="61" operator="containsText" text="Alto">
      <formula>NOT(ISERROR(SEARCH("Alto",AG50)))</formula>
    </cfRule>
    <cfRule type="containsText" dxfId="510" priority="62" operator="containsText" text="Moderado">
      <formula>NOT(ISERROR(SEARCH("Moderado",AG50)))</formula>
    </cfRule>
    <cfRule type="containsText" dxfId="509" priority="63" operator="containsText" text="Menor">
      <formula>NOT(ISERROR(SEARCH("Menor",AG50)))</formula>
    </cfRule>
    <cfRule type="containsText" dxfId="508" priority="64" operator="containsText" text="Bajo">
      <formula>NOT(ISERROR(SEARCH("Bajo",AG50)))</formula>
    </cfRule>
    <cfRule type="containsText" dxfId="507" priority="65" operator="containsText" text="Moderado">
      <formula>NOT(ISERROR(SEARCH("Moderado",AG50)))</formula>
    </cfRule>
    <cfRule type="containsText" dxfId="506" priority="66" operator="containsText" text="Extremo">
      <formula>NOT(ISERROR(SEARCH("Extremo",AG50)))</formula>
    </cfRule>
    <cfRule type="containsText" dxfId="505" priority="67" operator="containsText" text="Baja">
      <formula>NOT(ISERROR(SEARCH("Baja",AG50)))</formula>
    </cfRule>
    <cfRule type="containsText" dxfId="504" priority="68" operator="containsText" text="Alto">
      <formula>NOT(ISERROR(SEARCH("Alto",AG50)))</formula>
    </cfRule>
  </conditionalFormatting>
  <conditionalFormatting sqref="AE50:AE54">
    <cfRule type="containsText" dxfId="503" priority="55" operator="containsText" text="Catastrófico">
      <formula>NOT(ISERROR(SEARCH("Catastrófico",AE50)))</formula>
    </cfRule>
    <cfRule type="containsText" dxfId="502" priority="56" operator="containsText" text="Moderado">
      <formula>NOT(ISERROR(SEARCH("Moderado",AE50)))</formula>
    </cfRule>
    <cfRule type="containsText" dxfId="501" priority="57" operator="containsText" text="Menor">
      <formula>NOT(ISERROR(SEARCH("Menor",AE50)))</formula>
    </cfRule>
    <cfRule type="containsText" dxfId="500" priority="58" operator="containsText" text="Leve">
      <formula>NOT(ISERROR(SEARCH("Leve",AE50)))</formula>
    </cfRule>
    <cfRule type="containsText" dxfId="499" priority="59" operator="containsText" text="Mayor">
      <formula>NOT(ISERROR(SEARCH("Mayor",AE50)))</formula>
    </cfRule>
  </conditionalFormatting>
  <conditionalFormatting sqref="N55">
    <cfRule type="containsText" dxfId="498" priority="50" operator="containsText" text="Extremo">
      <formula>NOT(ISERROR(SEARCH("Extremo",N55)))</formula>
    </cfRule>
    <cfRule type="containsText" dxfId="497" priority="51" operator="containsText" text="Alto">
      <formula>NOT(ISERROR(SEARCH("Alto",N55)))</formula>
    </cfRule>
    <cfRule type="containsText" dxfId="496" priority="52" operator="containsText" text="Bajo">
      <formula>NOT(ISERROR(SEARCH("Bajo",N55)))</formula>
    </cfRule>
    <cfRule type="containsText" dxfId="495" priority="53" operator="containsText" text="Moderado">
      <formula>NOT(ISERROR(SEARCH("Moderado",N55)))</formula>
    </cfRule>
    <cfRule type="containsText" dxfId="494" priority="54" operator="containsText" text="Extremo">
      <formula>NOT(ISERROR(SEARCH("Extremo",N55)))</formula>
    </cfRule>
  </conditionalFormatting>
  <conditionalFormatting sqref="I55">
    <cfRule type="containsText" dxfId="493" priority="27" operator="containsText" text="Muy Baja">
      <formula>NOT(ISERROR(SEARCH("Muy Baja",I55)))</formula>
    </cfRule>
    <cfRule type="containsText" dxfId="492" priority="28" operator="containsText" text="Baja">
      <formula>NOT(ISERROR(SEARCH("Baja",I55)))</formula>
    </cfRule>
    <cfRule type="containsText" dxfId="491" priority="30" operator="containsText" text="Muy Alta">
      <formula>NOT(ISERROR(SEARCH("Muy Alta",I55)))</formula>
    </cfRule>
    <cfRule type="containsText" dxfId="490" priority="31" operator="containsText" text="Alta">
      <formula>NOT(ISERROR(SEARCH("Alta",I55)))</formula>
    </cfRule>
    <cfRule type="containsText" dxfId="489" priority="32" operator="containsText" text="Media">
      <formula>NOT(ISERROR(SEARCH("Media",I55)))</formula>
    </cfRule>
    <cfRule type="containsText" dxfId="488" priority="33" operator="containsText" text="Media">
      <formula>NOT(ISERROR(SEARCH("Media",I55)))</formula>
    </cfRule>
    <cfRule type="containsText" dxfId="487" priority="34" operator="containsText" text="Media">
      <formula>NOT(ISERROR(SEARCH("Media",I55)))</formula>
    </cfRule>
    <cfRule type="containsText" dxfId="486" priority="35" operator="containsText" text="Muy Baja">
      <formula>NOT(ISERROR(SEARCH("Muy Baja",I55)))</formula>
    </cfRule>
    <cfRule type="containsText" dxfId="485" priority="36" operator="containsText" text="Baja">
      <formula>NOT(ISERROR(SEARCH("Baja",I55)))</formula>
    </cfRule>
    <cfRule type="containsText" dxfId="484" priority="37" operator="containsText" text="Muy Baja">
      <formula>NOT(ISERROR(SEARCH("Muy Baja",I55)))</formula>
    </cfRule>
    <cfRule type="containsText" dxfId="483" priority="38" operator="containsText" text="Muy Baja">
      <formula>NOT(ISERROR(SEARCH("Muy Baja",I55)))</formula>
    </cfRule>
    <cfRule type="containsText" dxfId="482" priority="39" operator="containsText" text="Muy Baja">
      <formula>NOT(ISERROR(SEARCH("Muy Baja",I55)))</formula>
    </cfRule>
    <cfRule type="containsText" dxfId="481" priority="40" operator="containsText" text="Muy Baja'Tabla probabilidad'!">
      <formula>NOT(ISERROR(SEARCH("Muy Baja'Tabla probabilidad'!",I55)))</formula>
    </cfRule>
    <cfRule type="containsText" dxfId="480" priority="41" operator="containsText" text="Muy bajo">
      <formula>NOT(ISERROR(SEARCH("Muy bajo",I55)))</formula>
    </cfRule>
    <cfRule type="containsText" dxfId="479" priority="42" operator="containsText" text="Alta">
      <formula>NOT(ISERROR(SEARCH("Alta",I55)))</formula>
    </cfRule>
    <cfRule type="containsText" dxfId="478" priority="43" operator="containsText" text="Media">
      <formula>NOT(ISERROR(SEARCH("Media",I55)))</formula>
    </cfRule>
    <cfRule type="containsText" dxfId="477" priority="44" operator="containsText" text="Baja">
      <formula>NOT(ISERROR(SEARCH("Baja",I55)))</formula>
    </cfRule>
    <cfRule type="containsText" dxfId="476" priority="45" operator="containsText" text="Muy baja">
      <formula>NOT(ISERROR(SEARCH("Muy baja",I55)))</formula>
    </cfRule>
    <cfRule type="cellIs" dxfId="475" priority="48" operator="between">
      <formula>1</formula>
      <formula>2</formula>
    </cfRule>
    <cfRule type="cellIs" dxfId="474" priority="49" operator="between">
      <formula>0</formula>
      <formula>2</formula>
    </cfRule>
  </conditionalFormatting>
  <conditionalFormatting sqref="I55">
    <cfRule type="containsText" dxfId="473" priority="29" operator="containsText" text="Muy Alta">
      <formula>NOT(ISERROR(SEARCH("Muy Alta",I55)))</formula>
    </cfRule>
  </conditionalFormatting>
  <conditionalFormatting sqref="Y55:Y59">
    <cfRule type="containsText" dxfId="472" priority="21" operator="containsText" text="Muy Alta">
      <formula>NOT(ISERROR(SEARCH("Muy Alta",Y55)))</formula>
    </cfRule>
    <cfRule type="containsText" dxfId="471" priority="22" operator="containsText" text="Alta">
      <formula>NOT(ISERROR(SEARCH("Alta",Y55)))</formula>
    </cfRule>
    <cfRule type="containsText" dxfId="470" priority="23" operator="containsText" text="Media">
      <formula>NOT(ISERROR(SEARCH("Media",Y55)))</formula>
    </cfRule>
    <cfRule type="containsText" dxfId="469" priority="24" operator="containsText" text="Muy Baja">
      <formula>NOT(ISERROR(SEARCH("Muy Baja",Y55)))</formula>
    </cfRule>
    <cfRule type="containsText" dxfId="468" priority="25" operator="containsText" text="Baja">
      <formula>NOT(ISERROR(SEARCH("Baja",Y55)))</formula>
    </cfRule>
    <cfRule type="containsText" dxfId="467" priority="26" operator="containsText" text="Muy Baja">
      <formula>NOT(ISERROR(SEARCH("Muy Baja",Y55)))</formula>
    </cfRule>
  </conditionalFormatting>
  <conditionalFormatting sqref="AC55:AC59">
    <cfRule type="containsText" dxfId="466" priority="16" operator="containsText" text="Catastrófico">
      <formula>NOT(ISERROR(SEARCH("Catastrófico",AC55)))</formula>
    </cfRule>
    <cfRule type="containsText" dxfId="465" priority="17" operator="containsText" text="Mayor">
      <formula>NOT(ISERROR(SEARCH("Mayor",AC55)))</formula>
    </cfRule>
    <cfRule type="containsText" dxfId="464" priority="18" operator="containsText" text="Moderado">
      <formula>NOT(ISERROR(SEARCH("Moderado",AC55)))</formula>
    </cfRule>
    <cfRule type="containsText" dxfId="463" priority="19" operator="containsText" text="Menor">
      <formula>NOT(ISERROR(SEARCH("Menor",AC55)))</formula>
    </cfRule>
    <cfRule type="containsText" dxfId="462" priority="20" operator="containsText" text="Leve">
      <formula>NOT(ISERROR(SEARCH("Leve",AC55)))</formula>
    </cfRule>
  </conditionalFormatting>
  <conditionalFormatting sqref="AG55">
    <cfRule type="containsText" dxfId="461" priority="7" operator="containsText" text="Extremo">
      <formula>NOT(ISERROR(SEARCH("Extremo",AG55)))</formula>
    </cfRule>
    <cfRule type="containsText" dxfId="460" priority="8" operator="containsText" text="Alto">
      <formula>NOT(ISERROR(SEARCH("Alto",AG55)))</formula>
    </cfRule>
    <cfRule type="containsText" dxfId="459" priority="9" operator="containsText" text="Moderado">
      <formula>NOT(ISERROR(SEARCH("Moderado",AG55)))</formula>
    </cfRule>
    <cfRule type="containsText" dxfId="458" priority="10" operator="containsText" text="Menor">
      <formula>NOT(ISERROR(SEARCH("Menor",AG55)))</formula>
    </cfRule>
    <cfRule type="containsText" dxfId="457" priority="11" operator="containsText" text="Bajo">
      <formula>NOT(ISERROR(SEARCH("Bajo",AG55)))</formula>
    </cfRule>
    <cfRule type="containsText" dxfId="456" priority="12" operator="containsText" text="Moderado">
      <formula>NOT(ISERROR(SEARCH("Moderado",AG55)))</formula>
    </cfRule>
    <cfRule type="containsText" dxfId="455" priority="13" operator="containsText" text="Extremo">
      <formula>NOT(ISERROR(SEARCH("Extremo",AG55)))</formula>
    </cfRule>
    <cfRule type="containsText" dxfId="454" priority="14" operator="containsText" text="Baja">
      <formula>NOT(ISERROR(SEARCH("Baja",AG55)))</formula>
    </cfRule>
    <cfRule type="containsText" dxfId="453" priority="15" operator="containsText" text="Alto">
      <formula>NOT(ISERROR(SEARCH("Alto",AG55)))</formula>
    </cfRule>
  </conditionalFormatting>
  <conditionalFormatting sqref="AE55:AE59">
    <cfRule type="containsText" dxfId="452" priority="2" operator="containsText" text="Catastrófico">
      <formula>NOT(ISERROR(SEARCH("Catastrófico",AE55)))</formula>
    </cfRule>
    <cfRule type="containsText" dxfId="451" priority="3" operator="containsText" text="Moderado">
      <formula>NOT(ISERROR(SEARCH("Moderado",AE55)))</formula>
    </cfRule>
    <cfRule type="containsText" dxfId="450" priority="4" operator="containsText" text="Menor">
      <formula>NOT(ISERROR(SEARCH("Menor",AE55)))</formula>
    </cfRule>
    <cfRule type="containsText" dxfId="449" priority="5" operator="containsText" text="Leve">
      <formula>NOT(ISERROR(SEARCH("Leve",AE55)))</formula>
    </cfRule>
    <cfRule type="containsText" dxfId="448" priority="6" operator="containsText" text="Mayor">
      <formula>NOT(ISERROR(SEARCH("Mayor",AE55)))</formula>
    </cfRule>
  </conditionalFormatting>
  <dataValidations count="1">
    <dataValidation allowBlank="1" showInputMessage="1" showErrorMessage="1" prompt="Enunciar cuál es el control" sqref="P13 P10:P11 P15:P18 P20:P23" xr:uid="{00000000-0002-0000-10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33" operator="containsText" id="{1AC2C05B-FD49-4A7B-AAEA-CA102D34E0F2}">
            <xm:f>NOT(ISERROR(SEARCH('\Users\ymarting\Documents\2021\Tecnologico\[Matriz de Riesgos SIGCMA 5x5 sistemas1.xlsx]Tabla probabilidad'!#REF!,I10)))</xm:f>
            <xm:f>'\Users\ymarting\Documents\2021\Tecnologico\[Matriz de Riesgos SIGCMA 5x5 sistemas1.xlsx]Tabla probabilidad'!#REF!</xm:f>
            <x14:dxf>
              <font>
                <color rgb="FF006100"/>
              </font>
              <fill>
                <patternFill>
                  <bgColor rgb="FFC6EFCE"/>
                </patternFill>
              </fill>
            </x14:dxf>
          </x14:cfRule>
          <x14:cfRule type="containsText" priority="434" operator="containsText" id="{4A137722-3440-412A-A0A6-906CDA4BA5D2}">
            <xm:f>NOT(ISERROR(SEARCH('\Users\ymarting\Documents\2021\Tecnologico\[Matriz de Riesgos SIGCMA 5x5 sistemas1.xlsx]Tabla probabilidad'!#REF!,I10)))</xm:f>
            <xm:f>'\Users\ymarting\Documents\2021\Tecnologico\[Matriz de Riesgos SIGCMA 5x5 sistemas1.xlsx]Tabla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363" operator="containsText" id="{2190A7D2-B223-48E8-A536-5B39AFC7705E}">
            <xm:f>NOT(ISERROR(SEARCH('\Users\ymarting\Documents\2021\Tecnologico\[Matriz de Riesgos SIGCMA 5x5 sistemas1.xlsx]Tabla probabilidad'!#REF!,I15)))</xm:f>
            <xm:f>'\Users\ymarting\Documents\2021\Tecnologico\[Matriz de Riesgos SIGCMA 5x5 sistemas1.xlsx]Tabla probabilidad'!#REF!</xm:f>
            <x14:dxf>
              <font>
                <color rgb="FF006100"/>
              </font>
              <fill>
                <patternFill>
                  <bgColor rgb="FFC6EFCE"/>
                </patternFill>
              </fill>
            </x14:dxf>
          </x14:cfRule>
          <x14:cfRule type="containsText" priority="364" operator="containsText" id="{D20E440B-2C7E-4720-A8EA-4B118707C86B}">
            <xm:f>NOT(ISERROR(SEARCH('\Users\ymarting\Documents\2021\Tecnologico\[Matriz de Riesgos SIGCMA 5x5 sistemas1.xlsx]Tabla probabilidad'!#REF!,I15)))</xm:f>
            <xm:f>'\Users\ymarting\Documents\2021\Tecnologico\[Matriz de Riesgos SIGCMA 5x5 sistemas1.xlsx]Tabla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260" operator="containsText" id="{517AA412-DD7B-4088-8D40-E4A0E6A76839}">
            <xm:f>NOT(ISERROR(SEARCH('\Users\ymarting\Documents\2021\Tecnologico\[Matriz de Riesgos SIGCMA 5x5 sistemas1.xlsx]Tabla probabilidad'!#REF!,I30)))</xm:f>
            <xm:f>'\Users\ymarting\Documents\2021\Tecnologico\[Matriz de Riesgos SIGCMA 5x5 sistemas1.xlsx]Tabla probabilidad'!#REF!</xm:f>
            <x14:dxf>
              <font>
                <color rgb="FF006100"/>
              </font>
              <fill>
                <patternFill>
                  <bgColor rgb="FFC6EFCE"/>
                </patternFill>
              </fill>
            </x14:dxf>
          </x14:cfRule>
          <x14:cfRule type="containsText" priority="261" operator="containsText" id="{0D46D79F-9AFC-4C24-9DFD-59732A8CDAB7}">
            <xm:f>NOT(ISERROR(SEARCH('\Users\ymarting\Documents\2021\Tecnologico\[Matriz de Riesgos SIGCMA 5x5 sistemas1.xlsx]Tabla probabilidad'!#REF!,I30)))</xm:f>
            <xm:f>'\Users\ymarting\Documents\2021\Tecnologico\[Matriz de Riesgos SIGCMA 5x5 sistemas1.xlsx]Tabla probabilidad'!#REF!</xm:f>
            <x14:dxf>
              <font>
                <color rgb="FF9C0006"/>
              </font>
              <fill>
                <patternFill>
                  <bgColor rgb="FFFFC7CE"/>
                </patternFill>
              </fill>
            </x14:dxf>
          </x14:cfRule>
          <xm:sqref>I30 I35 I40</xm:sqref>
        </x14:conditionalFormatting>
        <x14:conditionalFormatting xmlns:xm="http://schemas.microsoft.com/office/excel/2006/main">
          <x14:cfRule type="containsText" priority="152" operator="containsText" id="{8AB8023C-4E4A-4E9D-B48D-9B9D07AF4C47}">
            <xm:f>NOT(ISERROR(SEARCH('\Users\ymarting\Documents\2021\Tecnologico\[Matriz de Riesgos SIGCMA 5x5 sistemas1.xlsx]Tabla probabilidad'!#REF!,I45)))</xm:f>
            <xm:f>'\Users\ymarting\Documents\2021\Tecnologico\[Matriz de Riesgos SIGCMA 5x5 sistemas1.xlsx]Tabla probabilidad'!#REF!</xm:f>
            <x14:dxf>
              <font>
                <color rgb="FF006100"/>
              </font>
              <fill>
                <patternFill>
                  <bgColor rgb="FFC6EFCE"/>
                </patternFill>
              </fill>
            </x14:dxf>
          </x14:cfRule>
          <x14:cfRule type="containsText" priority="153" operator="containsText" id="{FCAF1DD4-274A-4F31-B8F3-4579A0086741}">
            <xm:f>NOT(ISERROR(SEARCH('\Users\ymarting\Documents\2021\Tecnologico\[Matriz de Riesgos SIGCMA 5x5 sistemas1.xlsx]Tabla probabilidad'!#REF!,I45)))</xm:f>
            <xm:f>'\Users\ymarting\Documents\2021\Tecnologico\[Matriz de Riesgos SIGCMA 5x5 sistemas1.xlsx]Tabla probabilidad'!#REF!</xm:f>
            <x14:dxf>
              <font>
                <color rgb="FF9C0006"/>
              </font>
              <fill>
                <patternFill>
                  <bgColor rgb="FFFFC7CE"/>
                </patternFill>
              </fill>
            </x14:dxf>
          </x14:cfRule>
          <xm:sqref>I45</xm:sqref>
        </x14:conditionalFormatting>
        <x14:conditionalFormatting xmlns:xm="http://schemas.microsoft.com/office/excel/2006/main">
          <x14:cfRule type="containsText" priority="99" operator="containsText" id="{A9CBE516-13D2-4426-99CE-F45562388694}">
            <xm:f>NOT(ISERROR(SEARCH('\Users\ymarting\Documents\2021\Tecnologico\[Matriz de Riesgos SIGCMA 5x5 sistemas1.xlsx]Tabla probabilidad'!#REF!,I50)))</xm:f>
            <xm:f>'\Users\ymarting\Documents\2021\Tecnologico\[Matriz de Riesgos SIGCMA 5x5 sistemas1.xlsx]Tabla probabilidad'!#REF!</xm:f>
            <x14:dxf>
              <font>
                <color rgb="FF006100"/>
              </font>
              <fill>
                <patternFill>
                  <bgColor rgb="FFC6EFCE"/>
                </patternFill>
              </fill>
            </x14:dxf>
          </x14:cfRule>
          <x14:cfRule type="containsText" priority="100" operator="containsText" id="{E8D66902-47D2-4EBD-BEC5-801905B526E4}">
            <xm:f>NOT(ISERROR(SEARCH('\Users\ymarting\Documents\2021\Tecnologico\[Matriz de Riesgos SIGCMA 5x5 sistemas1.xlsx]Tabla probabilidad'!#REF!,I50)))</xm:f>
            <xm:f>'\Users\ymarting\Documents\2021\Tecnologico\[Matriz de Riesgos SIGCMA 5x5 sistemas1.xlsx]Tabla probabilidad'!#REF!</xm:f>
            <x14:dxf>
              <font>
                <color rgb="FF9C0006"/>
              </font>
              <fill>
                <patternFill>
                  <bgColor rgb="FFFFC7CE"/>
                </patternFill>
              </fill>
            </x14:dxf>
          </x14:cfRule>
          <xm:sqref>I50</xm:sqref>
        </x14:conditionalFormatting>
        <x14:conditionalFormatting xmlns:xm="http://schemas.microsoft.com/office/excel/2006/main">
          <x14:cfRule type="containsText" priority="46" operator="containsText" id="{232CDB05-2894-499F-A967-B55F5FAF94F1}">
            <xm:f>NOT(ISERROR(SEARCH('\Users\ymarting\Documents\2021\Tecnologico\[Matriz de Riesgos SIGCMA 5x5 sistemas1.xlsx]Tabla probabilidad'!#REF!,I55)))</xm:f>
            <xm:f>'\Users\ymarting\Documents\2021\Tecnologico\[Matriz de Riesgos SIGCMA 5x5 sistemas1.xlsx]Tabla probabilidad'!#REF!</xm:f>
            <x14:dxf>
              <font>
                <color rgb="FF006100"/>
              </font>
              <fill>
                <patternFill>
                  <bgColor rgb="FFC6EFCE"/>
                </patternFill>
              </fill>
            </x14:dxf>
          </x14:cfRule>
          <x14:cfRule type="containsText" priority="47" operator="containsText" id="{95DFD997-E0AD-4A04-A11D-5147D7583C48}">
            <xm:f>NOT(ISERROR(SEARCH('\Users\ymarting\Documents\2021\Tecnologico\[Matriz de Riesgos SIGCMA 5x5 sistemas1.xlsx]Tabla probabilidad'!#REF!,I55)))</xm:f>
            <xm:f>'\Users\ymarting\Documents\2021\Tecnologico\[Matriz de Riesgos SIGCMA 5x5 sistemas1.xlsx]Tabla probabilidad'!#REF!</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1000000}">
          <x14:formula1>
            <xm:f>'C:\Users\pcram\OneDrive - Consejo Superior de la Judicatura\Centro de Servicio\SIGCMA\Riesgos\2021\Tecnologico\[Matriz de Riesgos SIGCMA 5x5 sistemas1.xlsx]LISTA'!#REF!</xm:f>
          </x14:formula1>
          <xm:sqref>C10:C59</xm:sqref>
        </x14:dataValidation>
        <x14:dataValidation type="list" allowBlank="1" showInputMessage="1" showErrorMessage="1" xr:uid="{00000000-0002-0000-1000-000002000000}">
          <x14:formula1>
            <xm:f>'C:\Users\pcram\OneDrive - Consejo Superior de la Judicatura\Centro de Servicio\SIGCMA\Riesgos\2021\Tecnologico\[Matriz de Riesgos SIGCMA 5x5 sistemas1.xlsx]LISTA'!#REF!</xm:f>
          </x14:formula1>
          <xm:sqref>K10:K59 AN10 AN15 AN20 AN25 AN30 AN35 AN40 AN45 AN50 AN55 AH10 AH15 AH20 AH25 AH30 AH35 AH40 AH45 AH50 AH55 R10:S59 U10:W59 G10:G59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249977111117893"/>
  </sheetPr>
  <dimension ref="A1:KL59"/>
  <sheetViews>
    <sheetView topLeftCell="A24" zoomScale="86" zoomScaleNormal="86" workbookViewId="0">
      <selection activeCell="C30" sqref="C30:C34"/>
    </sheetView>
  </sheetViews>
  <sheetFormatPr baseColWidth="10" defaultColWidth="11.42578125" defaultRowHeight="15"/>
  <cols>
    <col min="1" max="1" width="10.5703125" customWidth="1"/>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15"/>
    <col min="299" max="16384" width="11.42578125" style="16"/>
  </cols>
  <sheetData>
    <row r="1" spans="1:298" s="2" customFormat="1" ht="16.5" customHeight="1">
      <c r="A1" s="157"/>
      <c r="B1" s="158"/>
      <c r="C1" s="158"/>
      <c r="D1" s="161" t="s">
        <v>0</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3" t="s">
        <v>1</v>
      </c>
      <c r="AM1" s="163"/>
      <c r="AN1" s="163"/>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row>
    <row r="2" spans="1:298" s="2" customFormat="1" ht="39.75" customHeight="1">
      <c r="A2" s="159"/>
      <c r="B2" s="160"/>
      <c r="C2" s="160"/>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3"/>
      <c r="AN2" s="163"/>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row>
    <row r="3" spans="1:298" s="2" customFormat="1" ht="16.5">
      <c r="A3" s="3"/>
      <c r="B3" s="3"/>
      <c r="C3" s="29"/>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c r="AM3" s="163"/>
      <c r="AN3" s="163"/>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row>
    <row r="4" spans="1:298" s="2" customFormat="1" ht="26.25" customHeight="1">
      <c r="A4" s="148" t="s">
        <v>2</v>
      </c>
      <c r="B4" s="149"/>
      <c r="C4" s="150"/>
      <c r="D4" s="164" t="s">
        <v>296</v>
      </c>
      <c r="E4" s="165"/>
      <c r="F4" s="165"/>
      <c r="G4" s="165"/>
      <c r="H4" s="165"/>
      <c r="I4" s="165"/>
      <c r="J4" s="165"/>
      <c r="K4" s="165"/>
      <c r="L4" s="165"/>
      <c r="M4" s="165"/>
      <c r="N4" s="166"/>
      <c r="O4" s="167"/>
      <c r="P4" s="167"/>
      <c r="Q4" s="167"/>
      <c r="R4" s="5"/>
      <c r="S4" s="5"/>
      <c r="T4" s="5"/>
      <c r="U4" s="5"/>
      <c r="V4" s="5"/>
      <c r="W4" s="5"/>
      <c r="X4" s="5"/>
      <c r="Y4" s="5"/>
      <c r="Z4" s="5"/>
      <c r="AA4" s="5"/>
      <c r="AB4" s="5"/>
      <c r="AC4" s="5"/>
      <c r="AD4" s="5"/>
      <c r="AE4" s="5"/>
      <c r="AF4" s="5"/>
      <c r="AG4" s="5"/>
      <c r="AH4" s="5"/>
      <c r="AI4" s="5"/>
      <c r="AJ4" s="5"/>
      <c r="AK4" s="5"/>
      <c r="AL4" s="5"/>
      <c r="AM4" s="5"/>
      <c r="AN4" s="5"/>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2" customFormat="1" ht="63" customHeight="1">
      <c r="A5" s="148" t="s">
        <v>3</v>
      </c>
      <c r="B5" s="149"/>
      <c r="C5" s="150"/>
      <c r="D5" s="151" t="s">
        <v>297</v>
      </c>
      <c r="E5" s="152"/>
      <c r="F5" s="152"/>
      <c r="G5" s="152"/>
      <c r="H5" s="152"/>
      <c r="I5" s="152"/>
      <c r="J5" s="152"/>
      <c r="K5" s="152"/>
      <c r="L5" s="152"/>
      <c r="M5" s="152"/>
      <c r="N5" s="153"/>
      <c r="O5" s="5"/>
      <c r="P5" s="5"/>
      <c r="Q5" s="5"/>
      <c r="R5" s="5"/>
      <c r="S5" s="5"/>
      <c r="T5" s="5"/>
      <c r="U5" s="5"/>
      <c r="V5" s="5"/>
      <c r="W5" s="5"/>
      <c r="X5" s="5"/>
      <c r="Y5" s="5"/>
      <c r="Z5" s="5"/>
      <c r="AA5" s="5"/>
      <c r="AB5" s="5"/>
      <c r="AC5" s="5"/>
      <c r="AD5" s="5"/>
      <c r="AE5" s="5"/>
      <c r="AF5" s="5"/>
      <c r="AG5" s="5"/>
      <c r="AH5" s="5"/>
      <c r="AI5" s="5"/>
      <c r="AJ5" s="5"/>
      <c r="AK5" s="5"/>
      <c r="AL5" s="5"/>
      <c r="AM5" s="5"/>
      <c r="AN5" s="5"/>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row>
    <row r="6" spans="1:298" s="2" customFormat="1" ht="49.5" customHeight="1">
      <c r="A6" s="148" t="s">
        <v>5</v>
      </c>
      <c r="B6" s="149"/>
      <c r="C6" s="150"/>
      <c r="D6" s="151" t="s">
        <v>171</v>
      </c>
      <c r="E6" s="152"/>
      <c r="F6" s="152"/>
      <c r="G6" s="152"/>
      <c r="H6" s="152"/>
      <c r="I6" s="152"/>
      <c r="J6" s="152"/>
      <c r="K6" s="152"/>
      <c r="L6" s="152"/>
      <c r="M6" s="152"/>
      <c r="N6" s="153"/>
      <c r="O6" s="5"/>
      <c r="P6" s="5"/>
      <c r="Q6" s="5"/>
      <c r="R6" s="5"/>
      <c r="S6" s="5"/>
      <c r="T6" s="5"/>
      <c r="U6" s="5"/>
      <c r="V6" s="5"/>
      <c r="W6" s="5"/>
      <c r="X6" s="5"/>
      <c r="Y6" s="5"/>
      <c r="Z6" s="5"/>
      <c r="AA6" s="5"/>
      <c r="AB6" s="5"/>
      <c r="AC6" s="5"/>
      <c r="AD6" s="5"/>
      <c r="AE6" s="5"/>
      <c r="AF6" s="5"/>
      <c r="AG6" s="5"/>
      <c r="AH6" s="5"/>
      <c r="AI6" s="5"/>
      <c r="AJ6" s="5"/>
      <c r="AK6" s="5"/>
      <c r="AL6" s="5"/>
      <c r="AM6" s="5"/>
      <c r="AN6" s="5"/>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 customFormat="1" ht="16.5">
      <c r="A7" s="154" t="s">
        <v>7</v>
      </c>
      <c r="B7" s="155"/>
      <c r="C7" s="155"/>
      <c r="D7" s="155"/>
      <c r="E7" s="155"/>
      <c r="F7" s="155"/>
      <c r="G7" s="155"/>
      <c r="H7" s="156"/>
      <c r="I7" s="154" t="s">
        <v>8</v>
      </c>
      <c r="J7" s="155"/>
      <c r="K7" s="155"/>
      <c r="L7" s="155"/>
      <c r="M7" s="155"/>
      <c r="N7" s="156"/>
      <c r="O7" s="154" t="s">
        <v>9</v>
      </c>
      <c r="P7" s="155"/>
      <c r="Q7" s="155"/>
      <c r="R7" s="155"/>
      <c r="S7" s="155"/>
      <c r="T7" s="155"/>
      <c r="U7" s="155"/>
      <c r="V7" s="155"/>
      <c r="W7" s="156"/>
      <c r="X7" s="154" t="s">
        <v>10</v>
      </c>
      <c r="Y7" s="155"/>
      <c r="Z7" s="155"/>
      <c r="AA7" s="155"/>
      <c r="AB7" s="155"/>
      <c r="AC7" s="155"/>
      <c r="AD7" s="155"/>
      <c r="AE7" s="155"/>
      <c r="AF7" s="155"/>
      <c r="AG7" s="155"/>
      <c r="AH7" s="156"/>
      <c r="AI7" s="154" t="s">
        <v>11</v>
      </c>
      <c r="AJ7" s="155"/>
      <c r="AK7" s="155"/>
      <c r="AL7" s="155"/>
      <c r="AM7" s="155"/>
      <c r="AN7" s="168"/>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row>
    <row r="8" spans="1:298" s="2" customFormat="1" ht="16.5" customHeight="1">
      <c r="A8" s="169" t="s">
        <v>12</v>
      </c>
      <c r="B8" s="171" t="s">
        <v>13</v>
      </c>
      <c r="C8" s="173" t="s">
        <v>14</v>
      </c>
      <c r="D8" s="174" t="s">
        <v>15</v>
      </c>
      <c r="E8" s="174" t="s">
        <v>16</v>
      </c>
      <c r="F8" s="176" t="s">
        <v>17</v>
      </c>
      <c r="G8" s="175" t="s">
        <v>18</v>
      </c>
      <c r="H8" s="174" t="s">
        <v>19</v>
      </c>
      <c r="I8" s="177" t="s">
        <v>20</v>
      </c>
      <c r="J8" s="181" t="s">
        <v>21</v>
      </c>
      <c r="K8" s="175" t="s">
        <v>22</v>
      </c>
      <c r="L8" s="175" t="s">
        <v>23</v>
      </c>
      <c r="M8" s="181" t="s">
        <v>21</v>
      </c>
      <c r="N8" s="174" t="s">
        <v>24</v>
      </c>
      <c r="O8" s="182" t="s">
        <v>25</v>
      </c>
      <c r="P8" s="178" t="s">
        <v>26</v>
      </c>
      <c r="Q8" s="175" t="s">
        <v>27</v>
      </c>
      <c r="R8" s="178" t="s">
        <v>28</v>
      </c>
      <c r="S8" s="178"/>
      <c r="T8" s="178"/>
      <c r="U8" s="178"/>
      <c r="V8" s="178"/>
      <c r="W8" s="178"/>
      <c r="X8" s="184" t="s">
        <v>29</v>
      </c>
      <c r="Y8" s="182" t="s">
        <v>30</v>
      </c>
      <c r="Z8" s="182" t="s">
        <v>21</v>
      </c>
      <c r="AA8" s="30"/>
      <c r="AB8" s="30"/>
      <c r="AC8" s="182" t="s">
        <v>31</v>
      </c>
      <c r="AD8" s="182" t="s">
        <v>21</v>
      </c>
      <c r="AE8" s="30"/>
      <c r="AF8" s="30"/>
      <c r="AG8" s="184" t="s">
        <v>32</v>
      </c>
      <c r="AH8" s="182" t="s">
        <v>33</v>
      </c>
      <c r="AI8" s="178" t="s">
        <v>11</v>
      </c>
      <c r="AJ8" s="178" t="s">
        <v>34</v>
      </c>
      <c r="AK8" s="178" t="s">
        <v>35</v>
      </c>
      <c r="AL8" s="178" t="s">
        <v>36</v>
      </c>
      <c r="AM8" s="179" t="s">
        <v>37</v>
      </c>
      <c r="AN8" s="179" t="s">
        <v>38</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row>
    <row r="9" spans="1:298" s="11" customFormat="1" ht="94.5" customHeight="1" thickBot="1">
      <c r="A9" s="170"/>
      <c r="B9" s="172"/>
      <c r="C9" s="171"/>
      <c r="D9" s="175"/>
      <c r="E9" s="175"/>
      <c r="F9" s="171"/>
      <c r="G9" s="177"/>
      <c r="H9" s="175"/>
      <c r="I9" s="177"/>
      <c r="J9" s="181"/>
      <c r="K9" s="177"/>
      <c r="L9" s="177"/>
      <c r="M9" s="181"/>
      <c r="N9" s="175"/>
      <c r="O9" s="185"/>
      <c r="P9" s="175"/>
      <c r="Q9" s="177"/>
      <c r="R9" s="7" t="s">
        <v>39</v>
      </c>
      <c r="S9" s="7" t="s">
        <v>40</v>
      </c>
      <c r="T9" s="7" t="s">
        <v>41</v>
      </c>
      <c r="U9" s="7" t="s">
        <v>42</v>
      </c>
      <c r="V9" s="7" t="s">
        <v>43</v>
      </c>
      <c r="W9" s="7" t="s">
        <v>44</v>
      </c>
      <c r="X9" s="182"/>
      <c r="Y9" s="183"/>
      <c r="Z9" s="183"/>
      <c r="AA9" s="31" t="s">
        <v>45</v>
      </c>
      <c r="AB9" s="31" t="s">
        <v>21</v>
      </c>
      <c r="AC9" s="183"/>
      <c r="AD9" s="183"/>
      <c r="AE9" s="32" t="s">
        <v>31</v>
      </c>
      <c r="AF9" s="32" t="s">
        <v>21</v>
      </c>
      <c r="AG9" s="182"/>
      <c r="AH9" s="185"/>
      <c r="AI9" s="175"/>
      <c r="AJ9" s="175"/>
      <c r="AK9" s="175"/>
      <c r="AL9" s="175"/>
      <c r="AM9" s="180"/>
      <c r="AN9" s="18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row>
    <row r="10" spans="1:298" ht="51">
      <c r="A10" s="186">
        <v>1</v>
      </c>
      <c r="B10" s="203" t="s">
        <v>298</v>
      </c>
      <c r="C10" s="190" t="s">
        <v>101</v>
      </c>
      <c r="D10" s="190" t="s">
        <v>299</v>
      </c>
      <c r="E10" s="190" t="s">
        <v>300</v>
      </c>
      <c r="F10" s="190" t="s">
        <v>301</v>
      </c>
      <c r="G10" s="186" t="s">
        <v>105</v>
      </c>
      <c r="H10" s="186">
        <v>240</v>
      </c>
      <c r="I10" s="194" t="str">
        <f>IF(H10&lt;=2,'[48]Tabla probabilidad'!$B$5,IF(H10&lt;=24,'[48]Tabla probabilidad'!$B$6,IF(H10&lt;=500,'[48]Tabla probabilidad'!$B$7,IF(H10&lt;=5000,'[48]Tabla probabilidad'!$B$8,IF(H10&gt;5000,'[48]Tabla probabilidad'!$B$9)))))</f>
        <v>Media</v>
      </c>
      <c r="J10" s="195">
        <f>IF(H10&lt;=2,'[48]Tabla probabilidad'!$D$5,IF(H10&lt;=24,'[48]Tabla probabilidad'!$D$6,IF(H10&lt;=500,'[48]Tabla probabilidad'!$D$7,IF(H10&lt;=5000,'[48]Tabla probabilidad'!$D$8,IF(H10&gt;5000,'[48]Tabla probabilidad'!$D$9)))))</f>
        <v>0.6</v>
      </c>
      <c r="K10" s="186" t="s">
        <v>302</v>
      </c>
      <c r="L10" s="1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Mayor</v>
      </c>
      <c r="M10" s="1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80%</v>
      </c>
      <c r="N10" s="186" t="str">
        <f>VLOOKUP((I10&amp;L10),[48]Hoja1!$B$4:$C$28,2,0)</f>
        <v xml:space="preserve">Alto </v>
      </c>
      <c r="O10" s="33">
        <v>1</v>
      </c>
      <c r="P10" s="13" t="s">
        <v>443</v>
      </c>
      <c r="Q10" s="33" t="str">
        <f t="shared" ref="Q10:Q59" si="0">IF(R10="Preventivo","Probabilidad",IF(R10="Detectivo","Probabilidad", IF(R10="Correctivo","Impacto")))</f>
        <v>Probabilidad</v>
      </c>
      <c r="R10" s="33" t="s">
        <v>54</v>
      </c>
      <c r="S10" s="33" t="s">
        <v>142</v>
      </c>
      <c r="T10" s="35">
        <f>VLOOKUP(R10&amp;S10,[48]Hoja1!$Q$4:$R$9,2,0)</f>
        <v>0.5</v>
      </c>
      <c r="U10" s="33" t="s">
        <v>56</v>
      </c>
      <c r="V10" s="33" t="s">
        <v>57</v>
      </c>
      <c r="W10" s="33" t="s">
        <v>58</v>
      </c>
      <c r="X10" s="35">
        <f>IF(Q10="Probabilidad",($J$10*T10),IF(Q10="Impacto"," "))</f>
        <v>0.3</v>
      </c>
      <c r="Y10" s="35" t="str">
        <f>IF(Z10&lt;=20%,'[48]Tabla probabilidad'!$B$5,IF(Z10&lt;=40%,'[48]Tabla probabilidad'!$B$6,IF(Z10&lt;=60%,'[48]Tabla probabilidad'!$B$7,IF(Z10&lt;=80%,'[48]Tabla probabilidad'!$B$8,IF(Z10&lt;=100%,'[48]Tabla probabilidad'!$B$9)))))</f>
        <v>Baja</v>
      </c>
      <c r="Z10" s="35">
        <f>IF(R10="Preventivo",(J10-(J10*T10)),IF(R10="Detectivo",(J10-(J10*T10)),IF(R10="Correctivo",(J10))))</f>
        <v>0.3</v>
      </c>
      <c r="AA10" s="191" t="str">
        <f>IF(AB10&lt;=20%,'[48]Tabla probabilidad'!$B$5,IF(AB10&lt;=40%,'[48]Tabla probabilidad'!$B$6,IF(AB10&lt;=60%,'[48]Tabla probabilidad'!$B$7,IF(AB10&lt;=80%,'[48]Tabla probabilidad'!$B$8,IF(AB10&lt;=100%,'[48]Tabla probabilidad'!$B$9)))))</f>
        <v>Baja</v>
      </c>
      <c r="AB10" s="191">
        <f>AVERAGE(Z10:Z14)</f>
        <v>0.32399999999999995</v>
      </c>
      <c r="AC10" s="35" t="str">
        <f t="shared" ref="AC10:AC59" si="1">IF(AD10&lt;=20%,"Leve",IF(AD10&lt;=40%,"Menor",IF(AD10&lt;=60%,"Moderado",IF(AD10&lt;=80%,"Mayor",IF(AD10&lt;=100%,"Catastrófico")))))</f>
        <v>Mayor</v>
      </c>
      <c r="AD10" s="35">
        <f>IF(Q10="Probabilidad",(($M$10-0)),IF(Q10="Impacto",($M$10-($M$10*T10))))</f>
        <v>0.8</v>
      </c>
      <c r="AE10" s="191" t="str">
        <f>IF(AF10&lt;=20%,"Leve",IF(AF10&lt;=40%,"Menor",IF(AF10&lt;=60%,"Moderado",IF(AF10&lt;=80%,"Mayor",IF(AF10&lt;=100%,"Catastrófico")))))</f>
        <v>Mayor</v>
      </c>
      <c r="AF10" s="191">
        <f>AVERAGE(AD10:AD14)</f>
        <v>0.8</v>
      </c>
      <c r="AG10" s="200" t="str">
        <f>VLOOKUP(AA10&amp;AE10,[48]Hoja1!$B$4:$C$28,2,0)</f>
        <v xml:space="preserve">Alto </v>
      </c>
      <c r="AH10" s="200" t="s">
        <v>59</v>
      </c>
      <c r="AI10" s="200"/>
      <c r="AJ10" s="200"/>
      <c r="AK10" s="200"/>
      <c r="AL10" s="200"/>
      <c r="AM10" s="197"/>
      <c r="AN10" s="186"/>
    </row>
    <row r="11" spans="1:298" ht="38.25">
      <c r="A11" s="186"/>
      <c r="B11" s="204"/>
      <c r="C11" s="190"/>
      <c r="D11" s="190"/>
      <c r="E11" s="190"/>
      <c r="F11" s="190"/>
      <c r="G11" s="186"/>
      <c r="H11" s="186"/>
      <c r="I11" s="194"/>
      <c r="J11" s="195"/>
      <c r="K11" s="186"/>
      <c r="L11" s="196"/>
      <c r="M11" s="196"/>
      <c r="N11" s="186"/>
      <c r="O11" s="33">
        <v>2</v>
      </c>
      <c r="P11" s="17" t="s">
        <v>444</v>
      </c>
      <c r="Q11" s="33" t="str">
        <f t="shared" si="0"/>
        <v>Probabilidad</v>
      </c>
      <c r="R11" s="33" t="s">
        <v>54</v>
      </c>
      <c r="S11" s="33" t="s">
        <v>55</v>
      </c>
      <c r="T11" s="35">
        <f>VLOOKUP(R11&amp;S11,[48]Hoja1!$Q$4:$R$9,2,0)</f>
        <v>0.45</v>
      </c>
      <c r="U11" s="33" t="s">
        <v>56</v>
      </c>
      <c r="V11" s="33" t="s">
        <v>57</v>
      </c>
      <c r="W11" s="33" t="s">
        <v>58</v>
      </c>
      <c r="X11" s="35">
        <f>IF(Q11="Probabilidad",($J$10*T11),IF(Q11="Impacto"," "))</f>
        <v>0.27</v>
      </c>
      <c r="Y11" s="35" t="str">
        <f>IF(Z11&lt;=20%,'[48]Tabla probabilidad'!$B$5,IF(Z11&lt;=40%,'[48]Tabla probabilidad'!$B$6,IF(Z11&lt;=60%,'[48]Tabla probabilidad'!$B$7,IF(Z11&lt;=80%,'[48]Tabla probabilidad'!$B$8,IF(Z11&lt;=100%,'[48]Tabla probabilidad'!$B$9)))))</f>
        <v>Baja</v>
      </c>
      <c r="Z11" s="35">
        <f>IF(R11="Preventivo",(J10-(J10*T11)),IF(R11="Detectivo",(J10-(J10*T11)),IF(R11="Correctivo",(J10))))</f>
        <v>0.32999999999999996</v>
      </c>
      <c r="AA11" s="192"/>
      <c r="AB11" s="192"/>
      <c r="AC11" s="35" t="str">
        <f t="shared" si="1"/>
        <v>Mayor</v>
      </c>
      <c r="AD11" s="35">
        <f>IF(Q11="Probabilidad",(($M$10-0)),IF(Q11="Impacto",($M$10-($M$10*T11))))</f>
        <v>0.8</v>
      </c>
      <c r="AE11" s="192"/>
      <c r="AF11" s="192"/>
      <c r="AG11" s="201"/>
      <c r="AH11" s="201"/>
      <c r="AI11" s="201"/>
      <c r="AJ11" s="201"/>
      <c r="AK11" s="201"/>
      <c r="AL11" s="201"/>
      <c r="AM11" s="198"/>
      <c r="AN11" s="186"/>
    </row>
    <row r="12" spans="1:298" ht="51">
      <c r="A12" s="186"/>
      <c r="B12" s="204"/>
      <c r="C12" s="190"/>
      <c r="D12" s="190"/>
      <c r="E12" s="190"/>
      <c r="F12" s="190"/>
      <c r="G12" s="186"/>
      <c r="H12" s="186"/>
      <c r="I12" s="194"/>
      <c r="J12" s="195"/>
      <c r="K12" s="186"/>
      <c r="L12" s="196"/>
      <c r="M12" s="196"/>
      <c r="N12" s="186"/>
      <c r="O12" s="33">
        <v>3</v>
      </c>
      <c r="P12" s="17" t="s">
        <v>445</v>
      </c>
      <c r="Q12" s="33" t="str">
        <f t="shared" si="0"/>
        <v>Probabilidad</v>
      </c>
      <c r="R12" s="33" t="s">
        <v>54</v>
      </c>
      <c r="S12" s="33" t="s">
        <v>55</v>
      </c>
      <c r="T12" s="35">
        <f>VLOOKUP(R12&amp;S12,[48]Hoja1!$Q$4:$R$9,2,0)</f>
        <v>0.45</v>
      </c>
      <c r="U12" s="33" t="s">
        <v>56</v>
      </c>
      <c r="V12" s="33" t="s">
        <v>57</v>
      </c>
      <c r="W12" s="33" t="s">
        <v>58</v>
      </c>
      <c r="X12" s="35">
        <f t="shared" ref="X12:X14" si="2">IF(Q12="Probabilidad",($J$10*T12),IF(Q12="Impacto"," "))</f>
        <v>0.27</v>
      </c>
      <c r="Y12" s="35" t="str">
        <f>IF(Z12&lt;=20%,'[48]Tabla probabilidad'!$B$5,IF(Z12&lt;=40%,'[48]Tabla probabilidad'!$B$6,IF(Z12&lt;=60%,'[48]Tabla probabilidad'!$B$7,IF(Z12&lt;=80%,'[48]Tabla probabilidad'!$B$8,IF(Z12&lt;=100%,'[48]Tabla probabilidad'!$B$9)))))</f>
        <v>Baja</v>
      </c>
      <c r="Z12" s="35">
        <f>IF(R12="Preventivo",(J10-(J10*T12)),IF(R12="Detectivo",(J10-(J10*T12)),IF(R12="Correctivo",(J10))))</f>
        <v>0.32999999999999996</v>
      </c>
      <c r="AA12" s="192"/>
      <c r="AB12" s="192"/>
      <c r="AC12" s="35" t="str">
        <f t="shared" si="1"/>
        <v>Mayor</v>
      </c>
      <c r="AD12" s="35">
        <f>IF(Q12="Probabilidad",(($M$10-0)),IF(Q12="Impacto",($M$10-($M$10*T12))))</f>
        <v>0.8</v>
      </c>
      <c r="AE12" s="192"/>
      <c r="AF12" s="192"/>
      <c r="AG12" s="201"/>
      <c r="AH12" s="201"/>
      <c r="AI12" s="201"/>
      <c r="AJ12" s="201"/>
      <c r="AK12" s="201"/>
      <c r="AL12" s="201"/>
      <c r="AM12" s="198"/>
      <c r="AN12" s="186"/>
    </row>
    <row r="13" spans="1:298" ht="63.75">
      <c r="A13" s="186"/>
      <c r="B13" s="204"/>
      <c r="C13" s="190"/>
      <c r="D13" s="190"/>
      <c r="E13" s="190"/>
      <c r="F13" s="190"/>
      <c r="G13" s="186"/>
      <c r="H13" s="186"/>
      <c r="I13" s="194"/>
      <c r="J13" s="195"/>
      <c r="K13" s="186"/>
      <c r="L13" s="196"/>
      <c r="M13" s="196"/>
      <c r="N13" s="186"/>
      <c r="O13" s="33">
        <v>4</v>
      </c>
      <c r="P13" s="18" t="s">
        <v>446</v>
      </c>
      <c r="Q13" s="33" t="str">
        <f t="shared" si="0"/>
        <v>Probabilidad</v>
      </c>
      <c r="R13" s="33" t="s">
        <v>54</v>
      </c>
      <c r="S13" s="33" t="s">
        <v>55</v>
      </c>
      <c r="T13" s="35">
        <f>VLOOKUP(R13&amp;S13,[48]Hoja1!$Q$4:$R$9,2,0)</f>
        <v>0.45</v>
      </c>
      <c r="U13" s="33" t="s">
        <v>56</v>
      </c>
      <c r="V13" s="33" t="s">
        <v>57</v>
      </c>
      <c r="W13" s="33" t="s">
        <v>58</v>
      </c>
      <c r="X13" s="35">
        <f t="shared" si="2"/>
        <v>0.27</v>
      </c>
      <c r="Y13" s="35" t="str">
        <f>IF(Z13&lt;=20%,'[48]Tabla probabilidad'!$B$5,IF(Z13&lt;=40%,'[48]Tabla probabilidad'!$B$6,IF(Z13&lt;=60%,'[48]Tabla probabilidad'!$B$7,IF(Z13&lt;=80%,'[48]Tabla probabilidad'!$B$8,IF(Z13&lt;=100%,'[48]Tabla probabilidad'!$B$9)))))</f>
        <v>Baja</v>
      </c>
      <c r="Z13" s="35">
        <f>IF(R13="Preventivo",(J10-(J10*T13)),IF(R13="Detectivo",(J10-(J10*T13)),IF(R13="Correctivo",(J10))))</f>
        <v>0.32999999999999996</v>
      </c>
      <c r="AA13" s="192"/>
      <c r="AB13" s="192"/>
      <c r="AC13" s="35" t="str">
        <f t="shared" si="1"/>
        <v>Mayor</v>
      </c>
      <c r="AD13" s="35">
        <f>IF(Q13="Probabilidad",(($M$10-0)),IF(Q13="Impacto",($M$10-($M$10*T13))))</f>
        <v>0.8</v>
      </c>
      <c r="AE13" s="192"/>
      <c r="AF13" s="192"/>
      <c r="AG13" s="201"/>
      <c r="AH13" s="201"/>
      <c r="AI13" s="201"/>
      <c r="AJ13" s="201"/>
      <c r="AK13" s="201"/>
      <c r="AL13" s="201"/>
      <c r="AM13" s="198"/>
      <c r="AN13" s="186"/>
    </row>
    <row r="14" spans="1:298" ht="26.25" thickBot="1">
      <c r="A14" s="186"/>
      <c r="B14" s="205"/>
      <c r="C14" s="190"/>
      <c r="D14" s="190"/>
      <c r="E14" s="190"/>
      <c r="F14" s="190"/>
      <c r="G14" s="186"/>
      <c r="H14" s="186"/>
      <c r="I14" s="194"/>
      <c r="J14" s="195"/>
      <c r="K14" s="186"/>
      <c r="L14" s="196"/>
      <c r="M14" s="196"/>
      <c r="N14" s="186"/>
      <c r="O14" s="33">
        <v>5</v>
      </c>
      <c r="P14" s="18" t="s">
        <v>447</v>
      </c>
      <c r="Q14" s="33" t="str">
        <f t="shared" si="0"/>
        <v>Probabilidad</v>
      </c>
      <c r="R14" s="33" t="s">
        <v>54</v>
      </c>
      <c r="S14" s="33" t="s">
        <v>55</v>
      </c>
      <c r="T14" s="35">
        <f>VLOOKUP(R14&amp;S14,[48]Hoja1!$Q$4:$R$9,2,0)</f>
        <v>0.45</v>
      </c>
      <c r="U14" s="33" t="s">
        <v>56</v>
      </c>
      <c r="V14" s="33" t="s">
        <v>57</v>
      </c>
      <c r="W14" s="33" t="s">
        <v>58</v>
      </c>
      <c r="X14" s="35">
        <f t="shared" si="2"/>
        <v>0.27</v>
      </c>
      <c r="Y14" s="35" t="str">
        <f>IF(Z14&lt;=20%,'[48]Tabla probabilidad'!$B$5,IF(Z14&lt;=40%,'[48]Tabla probabilidad'!$B$6,IF(Z14&lt;=60%,'[48]Tabla probabilidad'!$B$7,IF(Z14&lt;=80%,'[48]Tabla probabilidad'!$B$8,IF(Z14&lt;=100%,'[48]Tabla probabilidad'!$B$9)))))</f>
        <v>Baja</v>
      </c>
      <c r="Z14" s="35">
        <f>IF(R14="Preventivo",(J10-(J10*T14)),IF(R14="Detectivo",(J10-(J10*T14)),IF(R14="Correctivo",(J10))))</f>
        <v>0.32999999999999996</v>
      </c>
      <c r="AA14" s="193"/>
      <c r="AB14" s="193"/>
      <c r="AC14" s="35" t="str">
        <f t="shared" si="1"/>
        <v>Mayor</v>
      </c>
      <c r="AD14" s="35">
        <f>IF(Q14="Probabilidad",(($M$10-0)),IF(Q14="Impacto",($M$10-($M$10*T14))))</f>
        <v>0.8</v>
      </c>
      <c r="AE14" s="193"/>
      <c r="AF14" s="193"/>
      <c r="AG14" s="202"/>
      <c r="AH14" s="202"/>
      <c r="AI14" s="202"/>
      <c r="AJ14" s="202"/>
      <c r="AK14" s="202"/>
      <c r="AL14" s="202"/>
      <c r="AM14" s="199"/>
      <c r="AN14" s="186"/>
    </row>
    <row r="15" spans="1:298" ht="63.75">
      <c r="A15" s="186">
        <v>2</v>
      </c>
      <c r="B15" s="203" t="s">
        <v>303</v>
      </c>
      <c r="C15" s="190" t="s">
        <v>101</v>
      </c>
      <c r="D15" s="203" t="s">
        <v>304</v>
      </c>
      <c r="E15" s="203" t="s">
        <v>305</v>
      </c>
      <c r="F15" s="203" t="s">
        <v>306</v>
      </c>
      <c r="G15" s="186" t="s">
        <v>71</v>
      </c>
      <c r="H15" s="222">
        <v>34</v>
      </c>
      <c r="I15" s="194" t="str">
        <f>IF(H15&lt;=2,'[48]Tabla probabilidad'!$B$5,IF(H15&lt;=24,'[48]Tabla probabilidad'!$B$6,IF(H15&lt;=500,'[48]Tabla probabilidad'!$B$7,IF(H15&lt;=5000,'[48]Tabla probabilidad'!$B$8,IF(H15&gt;5000,'[48]Tabla probabilidad'!$B$9)))))</f>
        <v>Media</v>
      </c>
      <c r="J15" s="195">
        <f>IF(H15&lt;=2,'[48]Tabla probabilidad'!$D$5,IF(H15&lt;=24,'[48]Tabla probabilidad'!$D$6,IF(H15&lt;=500,'[48]Tabla probabilidad'!$D$7,IF(H15&lt;=5000,'[48]Tabla probabilidad'!$D$8,IF(H15&gt;5000,'[48]Tabla probabilidad'!$D$9)))))</f>
        <v>0.6</v>
      </c>
      <c r="K15" s="186" t="s">
        <v>302</v>
      </c>
      <c r="L15" s="18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18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186" t="str">
        <f>VLOOKUP((I15&amp;L15),[48]Hoja1!$B$4:$C$28,2,0)</f>
        <v xml:space="preserve">Alto </v>
      </c>
      <c r="O15" s="33">
        <v>1</v>
      </c>
      <c r="P15" s="13" t="s">
        <v>448</v>
      </c>
      <c r="Q15" s="33" t="str">
        <f t="shared" si="0"/>
        <v>Probabilidad</v>
      </c>
      <c r="R15" s="33" t="s">
        <v>54</v>
      </c>
      <c r="S15" s="33" t="s">
        <v>55</v>
      </c>
      <c r="T15" s="35">
        <f>VLOOKUP(R15&amp;S15,[48]Hoja1!$Q$4:$R$9,2,0)</f>
        <v>0.45</v>
      </c>
      <c r="U15" s="33" t="s">
        <v>56</v>
      </c>
      <c r="V15" s="33" t="s">
        <v>57</v>
      </c>
      <c r="W15" s="33" t="s">
        <v>58</v>
      </c>
      <c r="X15" s="35">
        <f>IF(Q15="Probabilidad",($J$15*T15),IF(Q15="Impacto"," "))</f>
        <v>0.27</v>
      </c>
      <c r="Y15" s="35" t="str">
        <f>IF(Z15&lt;=20%,'[48]Tabla probabilidad'!$B$5,IF(Z15&lt;=40%,'[48]Tabla probabilidad'!$B$6,IF(Z15&lt;=60%,'[48]Tabla probabilidad'!$B$7,IF(Z15&lt;=80%,'[48]Tabla probabilidad'!$B$8,IF(Z15&lt;=100%,'[48]Tabla probabilidad'!$B$9)))))</f>
        <v>Baja</v>
      </c>
      <c r="Z15" s="35">
        <f>IF(R15="Preventivo",(J15-(J15*T15)),IF(R15="Detectivo",(J15-(J15*T15)),IF(R15="Correctivo",(J15))))</f>
        <v>0.32999999999999996</v>
      </c>
      <c r="AA15" s="191" t="str">
        <f>IF(AB15&lt;=20%,'[48]Tabla probabilidad'!$B$5,IF(AB15&lt;=40%,'[48]Tabla probabilidad'!$B$6,IF(AB15&lt;=60%,'[48]Tabla probabilidad'!$B$7,IF(AB15&lt;=80%,'[48]Tabla probabilidad'!$B$8,IF(AB15&lt;=100%,'[48]Tabla probabilidad'!$B$9)))))</f>
        <v>Baja</v>
      </c>
      <c r="AB15" s="191">
        <f>AVERAGE(Z15:Z19)</f>
        <v>0.32999999999999996</v>
      </c>
      <c r="AC15" s="35" t="str">
        <f t="shared" si="1"/>
        <v>Mayor</v>
      </c>
      <c r="AD15" s="35">
        <f>IF(Q15="Probabilidad",(($M$15-0)),IF(Q15="Impacto",($M$15-($M$15*T15))))</f>
        <v>0.8</v>
      </c>
      <c r="AE15" s="191" t="str">
        <f>IF(AF15&lt;=20%,"Leve",IF(AF15&lt;=40%,"Menor",IF(AF15&lt;=60%,"Moderado",IF(AF15&lt;=80%,"Mayor",IF(AF15&lt;=100%,"Catastrófico")))))</f>
        <v>Mayor</v>
      </c>
      <c r="AF15" s="191">
        <f>AVERAGE(AD15:AD19)</f>
        <v>0.8</v>
      </c>
      <c r="AG15" s="200" t="str">
        <f>VLOOKUP(AA15&amp;AE15,[48]Hoja1!$B$4:$C$28,2,0)</f>
        <v xml:space="preserve">Alto </v>
      </c>
      <c r="AH15" s="200" t="s">
        <v>59</v>
      </c>
      <c r="AI15" s="200"/>
      <c r="AJ15" s="200"/>
      <c r="AK15" s="200"/>
      <c r="AL15" s="200"/>
      <c r="AM15" s="197"/>
      <c r="AN15" s="186"/>
    </row>
    <row r="16" spans="1:298" ht="51">
      <c r="A16" s="186"/>
      <c r="B16" s="204"/>
      <c r="C16" s="190"/>
      <c r="D16" s="204"/>
      <c r="E16" s="204"/>
      <c r="F16" s="204"/>
      <c r="G16" s="186"/>
      <c r="H16" s="223"/>
      <c r="I16" s="194"/>
      <c r="J16" s="195"/>
      <c r="K16" s="186"/>
      <c r="L16" s="196"/>
      <c r="M16" s="196"/>
      <c r="N16" s="186"/>
      <c r="O16" s="33">
        <v>2</v>
      </c>
      <c r="P16" s="17" t="s">
        <v>445</v>
      </c>
      <c r="Q16" s="33" t="str">
        <f t="shared" si="0"/>
        <v>Probabilidad</v>
      </c>
      <c r="R16" s="33" t="s">
        <v>54</v>
      </c>
      <c r="S16" s="33" t="s">
        <v>55</v>
      </c>
      <c r="T16" s="35">
        <f>VLOOKUP(R16&amp;S16,[48]Hoja1!$Q$4:$R$9,2,0)</f>
        <v>0.45</v>
      </c>
      <c r="U16" s="33" t="s">
        <v>56</v>
      </c>
      <c r="V16" s="33" t="s">
        <v>57</v>
      </c>
      <c r="W16" s="33" t="s">
        <v>58</v>
      </c>
      <c r="X16" s="35">
        <f>IF(Q16="Probabilidad",($J$15*T16),IF(Q16="Impacto"," "))</f>
        <v>0.27</v>
      </c>
      <c r="Y16" s="35" t="str">
        <f>IF(Z16&lt;=20%,'[48]Tabla probabilidad'!$B$5,IF(Z16&lt;=40%,'[48]Tabla probabilidad'!$B$6,IF(Z16&lt;=60%,'[48]Tabla probabilidad'!$B$7,IF(Z16&lt;=80%,'[48]Tabla probabilidad'!$B$8,IF(Z16&lt;=100%,'[48]Tabla probabilidad'!$B$9)))))</f>
        <v>Baja</v>
      </c>
      <c r="Z16" s="35">
        <f>IF(R16="Preventivo",(J15-(J15*T16)),IF(R16="Detectivo",(J15-(J15*T16)),IF(R16="Correctivo",(J15))))</f>
        <v>0.32999999999999996</v>
      </c>
      <c r="AA16" s="192"/>
      <c r="AB16" s="192"/>
      <c r="AC16" s="35" t="str">
        <f t="shared" si="1"/>
        <v>Mayor</v>
      </c>
      <c r="AD16" s="35">
        <f t="shared" ref="AD16:AD19" si="3">IF(Q16="Probabilidad",(($M$15-0)),IF(Q16="Impacto",($M$15-($M$15*T16))))</f>
        <v>0.8</v>
      </c>
      <c r="AE16" s="192"/>
      <c r="AF16" s="192"/>
      <c r="AG16" s="201"/>
      <c r="AH16" s="201"/>
      <c r="AI16" s="201"/>
      <c r="AJ16" s="201"/>
      <c r="AK16" s="201"/>
      <c r="AL16" s="201"/>
      <c r="AM16" s="198"/>
      <c r="AN16" s="186"/>
    </row>
    <row r="17" spans="1:40" ht="114.75">
      <c r="A17" s="186"/>
      <c r="B17" s="204"/>
      <c r="C17" s="190"/>
      <c r="D17" s="204"/>
      <c r="E17" s="204"/>
      <c r="F17" s="204"/>
      <c r="G17" s="186"/>
      <c r="H17" s="223"/>
      <c r="I17" s="194"/>
      <c r="J17" s="195"/>
      <c r="K17" s="186"/>
      <c r="L17" s="196"/>
      <c r="M17" s="196"/>
      <c r="N17" s="186"/>
      <c r="O17" s="33">
        <v>3</v>
      </c>
      <c r="P17" s="17" t="s">
        <v>449</v>
      </c>
      <c r="Q17" s="33" t="str">
        <f t="shared" si="0"/>
        <v>Probabilidad</v>
      </c>
      <c r="R17" s="33" t="s">
        <v>54</v>
      </c>
      <c r="S17" s="33" t="s">
        <v>55</v>
      </c>
      <c r="T17" s="35">
        <f>VLOOKUP(R17&amp;S17,[48]Hoja1!$Q$4:$R$9,2,0)</f>
        <v>0.45</v>
      </c>
      <c r="U17" s="33" t="s">
        <v>56</v>
      </c>
      <c r="V17" s="33" t="s">
        <v>57</v>
      </c>
      <c r="W17" s="33" t="s">
        <v>58</v>
      </c>
      <c r="X17" s="35">
        <f t="shared" ref="X17:X19" si="4">IF(Q17="Probabilidad",($J$15*T17),IF(Q17="Impacto"," "))</f>
        <v>0.27</v>
      </c>
      <c r="Y17" s="35" t="str">
        <f>IF(Z17&lt;=20%,'[48]Tabla probabilidad'!$B$5,IF(Z17&lt;=40%,'[48]Tabla probabilidad'!$B$6,IF(Z17&lt;=60%,'[48]Tabla probabilidad'!$B$7,IF(Z17&lt;=80%,'[48]Tabla probabilidad'!$B$8,IF(Z17&lt;=100%,'[48]Tabla probabilidad'!$B$9)))))</f>
        <v>Baja</v>
      </c>
      <c r="Z17" s="35">
        <f>IF(R17="Preventivo",(J15-(J15*T17)),IF(R17="Detectivo",(J15-(J15*T17)),IF(R17="Correctivo",(J15))))</f>
        <v>0.32999999999999996</v>
      </c>
      <c r="AA17" s="192"/>
      <c r="AB17" s="192"/>
      <c r="AC17" s="35" t="str">
        <f t="shared" si="1"/>
        <v>Mayor</v>
      </c>
      <c r="AD17" s="35">
        <f t="shared" si="3"/>
        <v>0.8</v>
      </c>
      <c r="AE17" s="192"/>
      <c r="AF17" s="192"/>
      <c r="AG17" s="201"/>
      <c r="AH17" s="201"/>
      <c r="AI17" s="201"/>
      <c r="AJ17" s="201"/>
      <c r="AK17" s="201"/>
      <c r="AL17" s="201"/>
      <c r="AM17" s="198"/>
      <c r="AN17" s="186"/>
    </row>
    <row r="18" spans="1:40" ht="51">
      <c r="A18" s="186"/>
      <c r="B18" s="204"/>
      <c r="C18" s="190"/>
      <c r="D18" s="204"/>
      <c r="E18" s="204"/>
      <c r="F18" s="204"/>
      <c r="G18" s="186"/>
      <c r="H18" s="223"/>
      <c r="I18" s="194"/>
      <c r="J18" s="195"/>
      <c r="K18" s="186"/>
      <c r="L18" s="196"/>
      <c r="M18" s="196"/>
      <c r="N18" s="186"/>
      <c r="O18" s="33">
        <v>4</v>
      </c>
      <c r="P18" s="17" t="s">
        <v>445</v>
      </c>
      <c r="Q18" s="33" t="str">
        <f t="shared" si="0"/>
        <v>Probabilidad</v>
      </c>
      <c r="R18" s="33" t="s">
        <v>54</v>
      </c>
      <c r="S18" s="33" t="s">
        <v>55</v>
      </c>
      <c r="T18" s="35">
        <f>VLOOKUP(R18&amp;S18,[48]Hoja1!$Q$4:$R$9,2,0)</f>
        <v>0.45</v>
      </c>
      <c r="U18" s="33" t="s">
        <v>56</v>
      </c>
      <c r="V18" s="33" t="s">
        <v>57</v>
      </c>
      <c r="W18" s="33" t="s">
        <v>58</v>
      </c>
      <c r="X18" s="35">
        <f t="shared" si="4"/>
        <v>0.27</v>
      </c>
      <c r="Y18" s="35" t="str">
        <f>IF(Z18&lt;=20%,'[48]Tabla probabilidad'!$B$5,IF(Z18&lt;=40%,'[48]Tabla probabilidad'!$B$6,IF(Z18&lt;=60%,'[48]Tabla probabilidad'!$B$7,IF(Z18&lt;=80%,'[48]Tabla probabilidad'!$B$8,IF(Z18&lt;=100%,'[48]Tabla probabilidad'!$B$9)))))</f>
        <v>Baja</v>
      </c>
      <c r="Z18" s="35">
        <f>IF(R18="Preventivo",(J15-(J15*T18)),IF(R18="Detectivo",(J15-(J15*T18)),IF(R18="Correctivo",(J15))))</f>
        <v>0.32999999999999996</v>
      </c>
      <c r="AA18" s="192"/>
      <c r="AB18" s="192"/>
      <c r="AC18" s="35" t="str">
        <f t="shared" si="1"/>
        <v>Mayor</v>
      </c>
      <c r="AD18" s="35">
        <f t="shared" si="3"/>
        <v>0.8</v>
      </c>
      <c r="AE18" s="192"/>
      <c r="AF18" s="192"/>
      <c r="AG18" s="201"/>
      <c r="AH18" s="201"/>
      <c r="AI18" s="201"/>
      <c r="AJ18" s="201"/>
      <c r="AK18" s="201"/>
      <c r="AL18" s="201"/>
      <c r="AM18" s="198"/>
      <c r="AN18" s="186"/>
    </row>
    <row r="19" spans="1:40" ht="30.75" thickBot="1">
      <c r="A19" s="186"/>
      <c r="B19" s="205"/>
      <c r="C19" s="190"/>
      <c r="D19" s="205"/>
      <c r="E19" s="205"/>
      <c r="F19" s="205"/>
      <c r="G19" s="186"/>
      <c r="H19" s="224"/>
      <c r="I19" s="194"/>
      <c r="J19" s="195"/>
      <c r="K19" s="186"/>
      <c r="L19" s="196"/>
      <c r="M19" s="196"/>
      <c r="N19" s="186"/>
      <c r="O19" s="33">
        <v>5</v>
      </c>
      <c r="P19" s="19" t="s">
        <v>447</v>
      </c>
      <c r="Q19" s="33" t="str">
        <f t="shared" si="0"/>
        <v>Probabilidad</v>
      </c>
      <c r="R19" s="33" t="s">
        <v>54</v>
      </c>
      <c r="S19" s="33" t="s">
        <v>55</v>
      </c>
      <c r="T19" s="35">
        <f>VLOOKUP(R19&amp;S19,[48]Hoja1!$Q$4:$R$9,2,0)</f>
        <v>0.45</v>
      </c>
      <c r="U19" s="33" t="s">
        <v>56</v>
      </c>
      <c r="V19" s="33" t="s">
        <v>57</v>
      </c>
      <c r="W19" s="33" t="s">
        <v>58</v>
      </c>
      <c r="X19" s="35">
        <f t="shared" si="4"/>
        <v>0.27</v>
      </c>
      <c r="Y19" s="35" t="str">
        <f>IF(Z19&lt;=20%,'[48]Tabla probabilidad'!$B$5,IF(Z19&lt;=40%,'[48]Tabla probabilidad'!$B$6,IF(Z19&lt;=60%,'[48]Tabla probabilidad'!$B$7,IF(Z19&lt;=80%,'[48]Tabla probabilidad'!$B$8,IF(Z19&lt;=100%,'[48]Tabla probabilidad'!$B$9)))))</f>
        <v>Baja</v>
      </c>
      <c r="Z19" s="35">
        <f>IF(R19="Preventivo",(J15-(J15*T19)),IF(R19="Detectivo",(J15-(J15*T19)),IF(R19="Correctivo",(J15))))</f>
        <v>0.32999999999999996</v>
      </c>
      <c r="AA19" s="193"/>
      <c r="AB19" s="193"/>
      <c r="AC19" s="35" t="str">
        <f t="shared" si="1"/>
        <v>Mayor</v>
      </c>
      <c r="AD19" s="35">
        <f t="shared" si="3"/>
        <v>0.8</v>
      </c>
      <c r="AE19" s="193"/>
      <c r="AF19" s="193"/>
      <c r="AG19" s="202"/>
      <c r="AH19" s="202"/>
      <c r="AI19" s="202"/>
      <c r="AJ19" s="202"/>
      <c r="AK19" s="202"/>
      <c r="AL19" s="202"/>
      <c r="AM19" s="199"/>
      <c r="AN19" s="186"/>
    </row>
    <row r="20" spans="1:40" ht="51">
      <c r="A20" s="186">
        <v>3</v>
      </c>
      <c r="B20" s="203" t="s">
        <v>307</v>
      </c>
      <c r="C20" s="186" t="s">
        <v>47</v>
      </c>
      <c r="D20" s="203" t="s">
        <v>308</v>
      </c>
      <c r="E20" s="190" t="s">
        <v>309</v>
      </c>
      <c r="F20" s="190" t="s">
        <v>310</v>
      </c>
      <c r="G20" s="186" t="s">
        <v>204</v>
      </c>
      <c r="H20" s="186">
        <v>12</v>
      </c>
      <c r="I20" s="194" t="str">
        <f>IF(H20&lt;=2,'[48]Tabla probabilidad'!$B$5,IF(H20&lt;=24,'[48]Tabla probabilidad'!$B$6,IF(H20&lt;=500,'[48]Tabla probabilidad'!$B$7,IF(H20&lt;=5000,'[48]Tabla probabilidad'!$B$8,IF(H20&gt;5000,'[48]Tabla probabilidad'!$B$9)))))</f>
        <v>Baja</v>
      </c>
      <c r="J20" s="195">
        <f>IF(H20&lt;=2,'[48]Tabla probabilidad'!$D$5,IF(H20&lt;=24,'[48]Tabla probabilidad'!$D$6,IF(H20&lt;=500,'[48]Tabla probabilidad'!$D$7,IF(H20&lt;=5000,'[48]Tabla probabilidad'!$D$8,IF(H20&gt;5000,'[48]Tabla probabilidad'!$D$9)))))</f>
        <v>0.4</v>
      </c>
      <c r="K20" s="186" t="s">
        <v>82</v>
      </c>
      <c r="L20" s="1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1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186" t="str">
        <f>VLOOKUP((I20&amp;L20),[48]Hoja1!$B$4:$C$28,2,0)</f>
        <v>Moderado</v>
      </c>
      <c r="O20" s="33">
        <v>1</v>
      </c>
      <c r="P20" s="13" t="s">
        <v>450</v>
      </c>
      <c r="Q20" s="33" t="str">
        <f t="shared" si="0"/>
        <v>Probabilidad</v>
      </c>
      <c r="R20" s="33" t="s">
        <v>54</v>
      </c>
      <c r="S20" s="33" t="s">
        <v>55</v>
      </c>
      <c r="T20" s="35">
        <f>VLOOKUP(R20&amp;S20,[48]Hoja1!$Q$4:$R$9,2,0)</f>
        <v>0.45</v>
      </c>
      <c r="U20" s="33" t="s">
        <v>56</v>
      </c>
      <c r="V20" s="33" t="s">
        <v>57</v>
      </c>
      <c r="W20" s="33" t="s">
        <v>58</v>
      </c>
      <c r="X20" s="35">
        <f>IF(Q20="Probabilidad",($J$20*T20),IF(Q20="Impacto"," "))</f>
        <v>0.18000000000000002</v>
      </c>
      <c r="Y20" s="35" t="str">
        <f>IF(Z20&lt;=20%,'[48]Tabla probabilidad'!$B$5,IF(Z20&lt;=40%,'[48]Tabla probabilidad'!$B$6,IF(Z20&lt;=60%,'[48]Tabla probabilidad'!$B$7,IF(Z20&lt;=80%,'[48]Tabla probabilidad'!$B$8,IF(Z20&lt;=100%,'[48]Tabla probabilidad'!$B$9)))))</f>
        <v>Baja</v>
      </c>
      <c r="Z20" s="35">
        <f>IF(R20="Preventivo",(J20-(J20*T20)),IF(R20="Detectivo",(J20-(J20*T20)),IF(R20="Correctivo",(J20))))</f>
        <v>0.22</v>
      </c>
      <c r="AA20" s="191" t="str">
        <f>IF(AB20&lt;=20%,'[48]Tabla probabilidad'!$B$5,IF(AB20&lt;=40%,'[48]Tabla probabilidad'!$B$6,IF(AB20&lt;=60%,'[48]Tabla probabilidad'!$B$7,IF(AB20&lt;=80%,'[48]Tabla probabilidad'!$B$8,IF(AB20&lt;=100%,'[48]Tabla probabilidad'!$B$9)))))</f>
        <v>Baja</v>
      </c>
      <c r="AB20" s="191">
        <f>AVERAGE(Z20:Z24)</f>
        <v>0.22000000000000003</v>
      </c>
      <c r="AC20" s="35" t="str">
        <f t="shared" si="1"/>
        <v>Moderado</v>
      </c>
      <c r="AD20" s="35">
        <f>IF(Q20="Probabilidad",(($M$20-0)),IF(Q20="Impacto",($M$20-($M$20*T20))))</f>
        <v>0.6</v>
      </c>
      <c r="AE20" s="191" t="str">
        <f>IF(AF20&lt;=20%,"Leve",IF(AF20&lt;=40%,"Menor",IF(AF20&lt;=60%,"Moderado",IF(AF20&lt;=80%,"Mayor",IF(AF20&lt;=100%,"Catastrófico")))))</f>
        <v>Moderado</v>
      </c>
      <c r="AF20" s="191">
        <f>AVERAGE(AD20:AD24)</f>
        <v>0.6</v>
      </c>
      <c r="AG20" s="200" t="str">
        <f>VLOOKUP(AA20&amp;AE20,[48]Hoja1!$B$4:$C$28,2,0)</f>
        <v>Moderado</v>
      </c>
      <c r="AH20" s="200" t="s">
        <v>84</v>
      </c>
      <c r="AI20" s="200"/>
      <c r="AJ20" s="200"/>
      <c r="AK20" s="200"/>
      <c r="AL20" s="200"/>
      <c r="AM20" s="197"/>
      <c r="AN20" s="186"/>
    </row>
    <row r="21" spans="1:40" ht="63.75">
      <c r="A21" s="186"/>
      <c r="B21" s="204"/>
      <c r="C21" s="186"/>
      <c r="D21" s="204"/>
      <c r="E21" s="190"/>
      <c r="F21" s="190"/>
      <c r="G21" s="186"/>
      <c r="H21" s="186"/>
      <c r="I21" s="194"/>
      <c r="J21" s="195"/>
      <c r="K21" s="186"/>
      <c r="L21" s="196"/>
      <c r="M21" s="196"/>
      <c r="N21" s="186"/>
      <c r="O21" s="33">
        <v>2</v>
      </c>
      <c r="P21" s="17" t="s">
        <v>448</v>
      </c>
      <c r="Q21" s="33" t="str">
        <f t="shared" si="0"/>
        <v>Probabilidad</v>
      </c>
      <c r="R21" s="33" t="s">
        <v>54</v>
      </c>
      <c r="S21" s="33" t="s">
        <v>55</v>
      </c>
      <c r="T21" s="35">
        <f>VLOOKUP(R21&amp;S21,[48]Hoja1!$Q$4:$R$9,2,0)</f>
        <v>0.45</v>
      </c>
      <c r="U21" s="33" t="s">
        <v>56</v>
      </c>
      <c r="V21" s="33" t="s">
        <v>57</v>
      </c>
      <c r="W21" s="33" t="s">
        <v>58</v>
      </c>
      <c r="X21" s="35">
        <f t="shared" ref="X21:X24" si="5">IF(Q21="Probabilidad",($J$20*T21),IF(Q21="Impacto"," "))</f>
        <v>0.18000000000000002</v>
      </c>
      <c r="Y21" s="35" t="str">
        <f>IF(Z21&lt;=20%,'[48]Tabla probabilidad'!$B$5,IF(Z21&lt;=40%,'[48]Tabla probabilidad'!$B$6,IF(Z21&lt;=60%,'[48]Tabla probabilidad'!$B$7,IF(Z21&lt;=80%,'[48]Tabla probabilidad'!$B$8,IF(Z21&lt;=100%,'[48]Tabla probabilidad'!$B$9)))))</f>
        <v>Baja</v>
      </c>
      <c r="Z21" s="35">
        <f>IF(R21="Preventivo",(J20-(J20*T21)),IF(R21="Detectivo",(J20-(J20*T21)),IF(R21="Correctivo",(J20))))</f>
        <v>0.22</v>
      </c>
      <c r="AA21" s="192"/>
      <c r="AB21" s="192"/>
      <c r="AC21" s="35" t="str">
        <f t="shared" si="1"/>
        <v>Moderado</v>
      </c>
      <c r="AD21" s="35">
        <f t="shared" ref="AD21:AD24" si="6">IF(Q21="Probabilidad",(($M$20-0)),IF(Q21="Impacto",($M$20-($M$20*T21))))</f>
        <v>0.6</v>
      </c>
      <c r="AE21" s="192"/>
      <c r="AF21" s="192"/>
      <c r="AG21" s="201"/>
      <c r="AH21" s="201"/>
      <c r="AI21" s="201"/>
      <c r="AJ21" s="201"/>
      <c r="AK21" s="201"/>
      <c r="AL21" s="201"/>
      <c r="AM21" s="198"/>
      <c r="AN21" s="186"/>
    </row>
    <row r="22" spans="1:40" ht="51">
      <c r="A22" s="186"/>
      <c r="B22" s="204"/>
      <c r="C22" s="186"/>
      <c r="D22" s="204"/>
      <c r="E22" s="190"/>
      <c r="F22" s="190"/>
      <c r="G22" s="186"/>
      <c r="H22" s="186"/>
      <c r="I22" s="194"/>
      <c r="J22" s="195"/>
      <c r="K22" s="186"/>
      <c r="L22" s="196"/>
      <c r="M22" s="196"/>
      <c r="N22" s="186"/>
      <c r="O22" s="33">
        <v>3</v>
      </c>
      <c r="P22" s="17" t="s">
        <v>451</v>
      </c>
      <c r="Q22" s="33" t="str">
        <f t="shared" si="0"/>
        <v>Probabilidad</v>
      </c>
      <c r="R22" s="33" t="s">
        <v>54</v>
      </c>
      <c r="S22" s="33" t="s">
        <v>55</v>
      </c>
      <c r="T22" s="35">
        <f>VLOOKUP(R22&amp;S22,[48]Hoja1!$Q$4:$R$9,2,0)</f>
        <v>0.45</v>
      </c>
      <c r="U22" s="33" t="s">
        <v>56</v>
      </c>
      <c r="V22" s="33" t="s">
        <v>57</v>
      </c>
      <c r="W22" s="33" t="s">
        <v>58</v>
      </c>
      <c r="X22" s="35">
        <f t="shared" si="5"/>
        <v>0.18000000000000002</v>
      </c>
      <c r="Y22" s="35" t="str">
        <f>IF(Z22&lt;=20%,'[48]Tabla probabilidad'!$B$5,IF(Z22&lt;=40%,'[48]Tabla probabilidad'!$B$6,IF(Z22&lt;=60%,'[48]Tabla probabilidad'!$B$7,IF(Z22&lt;=80%,'[48]Tabla probabilidad'!$B$8,IF(Z22&lt;=100%,'[48]Tabla probabilidad'!$B$9)))))</f>
        <v>Baja</v>
      </c>
      <c r="Z22" s="35">
        <f>IF(R22="Preventivo",(J20-(J20*T22)),IF(R22="Detectivo",(J20-(J20*T22)),IF(R22="Correctivo",(J20))))</f>
        <v>0.22</v>
      </c>
      <c r="AA22" s="192"/>
      <c r="AB22" s="192"/>
      <c r="AC22" s="35" t="str">
        <f t="shared" si="1"/>
        <v>Moderado</v>
      </c>
      <c r="AD22" s="35">
        <f t="shared" si="6"/>
        <v>0.6</v>
      </c>
      <c r="AE22" s="192"/>
      <c r="AF22" s="192"/>
      <c r="AG22" s="201"/>
      <c r="AH22" s="201"/>
      <c r="AI22" s="201"/>
      <c r="AJ22" s="201"/>
      <c r="AK22" s="201"/>
      <c r="AL22" s="201"/>
      <c r="AM22" s="198"/>
      <c r="AN22" s="186"/>
    </row>
    <row r="23" spans="1:40" ht="51">
      <c r="A23" s="186"/>
      <c r="B23" s="204"/>
      <c r="C23" s="186"/>
      <c r="D23" s="204"/>
      <c r="E23" s="190"/>
      <c r="F23" s="190"/>
      <c r="G23" s="186"/>
      <c r="H23" s="186"/>
      <c r="I23" s="194"/>
      <c r="J23" s="195"/>
      <c r="K23" s="186"/>
      <c r="L23" s="196"/>
      <c r="M23" s="196"/>
      <c r="N23" s="186"/>
      <c r="O23" s="33">
        <v>4</v>
      </c>
      <c r="P23" s="17" t="s">
        <v>450</v>
      </c>
      <c r="Q23" s="33" t="str">
        <f t="shared" si="0"/>
        <v>Probabilidad</v>
      </c>
      <c r="R23" s="33" t="s">
        <v>54</v>
      </c>
      <c r="S23" s="33" t="s">
        <v>55</v>
      </c>
      <c r="T23" s="35">
        <f>VLOOKUP(R23&amp;S23,[48]Hoja1!$Q$4:$R$9,2,0)</f>
        <v>0.45</v>
      </c>
      <c r="U23" s="33" t="s">
        <v>56</v>
      </c>
      <c r="V23" s="33" t="s">
        <v>57</v>
      </c>
      <c r="W23" s="33" t="s">
        <v>58</v>
      </c>
      <c r="X23" s="35">
        <f t="shared" si="5"/>
        <v>0.18000000000000002</v>
      </c>
      <c r="Y23" s="35" t="str">
        <f>IF(Z23&lt;=20%,'[48]Tabla probabilidad'!$B$5,IF(Z23&lt;=40%,'[48]Tabla probabilidad'!$B$6,IF(Z23&lt;=60%,'[48]Tabla probabilidad'!$B$7,IF(Z23&lt;=80%,'[48]Tabla probabilidad'!$B$8,IF(Z23&lt;=100%,'[48]Tabla probabilidad'!$B$9)))))</f>
        <v>Baja</v>
      </c>
      <c r="Z23" s="35">
        <f>IF(R23="Preventivo",(J20-(J20*T23)),IF(R23="Detectivo",(J20-(J20*T23)),IF(R23="Correctivo",(J20))))</f>
        <v>0.22</v>
      </c>
      <c r="AA23" s="192"/>
      <c r="AB23" s="192"/>
      <c r="AC23" s="35" t="str">
        <f t="shared" si="1"/>
        <v>Moderado</v>
      </c>
      <c r="AD23" s="35">
        <f t="shared" si="6"/>
        <v>0.6</v>
      </c>
      <c r="AE23" s="192"/>
      <c r="AF23" s="192"/>
      <c r="AG23" s="201"/>
      <c r="AH23" s="201"/>
      <c r="AI23" s="201"/>
      <c r="AJ23" s="201"/>
      <c r="AK23" s="201"/>
      <c r="AL23" s="201"/>
      <c r="AM23" s="198"/>
      <c r="AN23" s="186"/>
    </row>
    <row r="24" spans="1:40" ht="30.75" thickBot="1">
      <c r="A24" s="186"/>
      <c r="B24" s="205"/>
      <c r="C24" s="186"/>
      <c r="D24" s="205"/>
      <c r="E24" s="190"/>
      <c r="F24" s="190"/>
      <c r="G24" s="186"/>
      <c r="H24" s="186"/>
      <c r="I24" s="194"/>
      <c r="J24" s="195"/>
      <c r="K24" s="186"/>
      <c r="L24" s="196"/>
      <c r="M24" s="196"/>
      <c r="N24" s="186"/>
      <c r="O24" s="33">
        <v>5</v>
      </c>
      <c r="P24" s="20" t="s">
        <v>447</v>
      </c>
      <c r="Q24" s="33" t="str">
        <f t="shared" si="0"/>
        <v>Probabilidad</v>
      </c>
      <c r="R24" s="33" t="s">
        <v>54</v>
      </c>
      <c r="S24" s="33" t="s">
        <v>55</v>
      </c>
      <c r="T24" s="35">
        <f>VLOOKUP(R24&amp;S24,[48]Hoja1!$Q$4:$R$9,2,0)</f>
        <v>0.45</v>
      </c>
      <c r="U24" s="33" t="s">
        <v>56</v>
      </c>
      <c r="V24" s="33" t="s">
        <v>57</v>
      </c>
      <c r="W24" s="33" t="s">
        <v>58</v>
      </c>
      <c r="X24" s="35">
        <f t="shared" si="5"/>
        <v>0.18000000000000002</v>
      </c>
      <c r="Y24" s="35" t="str">
        <f>IF(Z24&lt;=20%,'[48]Tabla probabilidad'!$B$5,IF(Z24&lt;=40%,'[48]Tabla probabilidad'!$B$6,IF(Z24&lt;=60%,'[48]Tabla probabilidad'!$B$7,IF(Z24&lt;=80%,'[48]Tabla probabilidad'!$B$8,IF(Z24&lt;=100%,'[48]Tabla probabilidad'!$B$9)))))</f>
        <v>Baja</v>
      </c>
      <c r="Z24" s="35">
        <f>IF(R24="Preventivo",(J20-(J20*T24)),IF(R24="Detectivo",(J20-(J20*T24)),IF(R24="Correctivo",(J20))))</f>
        <v>0.22</v>
      </c>
      <c r="AA24" s="193"/>
      <c r="AB24" s="193"/>
      <c r="AC24" s="35" t="str">
        <f t="shared" si="1"/>
        <v>Moderado</v>
      </c>
      <c r="AD24" s="35">
        <f t="shared" si="6"/>
        <v>0.6</v>
      </c>
      <c r="AE24" s="193"/>
      <c r="AF24" s="193"/>
      <c r="AG24" s="202"/>
      <c r="AH24" s="202"/>
      <c r="AI24" s="202"/>
      <c r="AJ24" s="202"/>
      <c r="AK24" s="202"/>
      <c r="AL24" s="202"/>
      <c r="AM24" s="199"/>
      <c r="AN24" s="186"/>
    </row>
    <row r="25" spans="1:40" ht="57" customHeight="1">
      <c r="A25" s="186">
        <v>4</v>
      </c>
      <c r="B25" s="200" t="s">
        <v>89</v>
      </c>
      <c r="C25" s="186" t="s">
        <v>90</v>
      </c>
      <c r="D25" s="203" t="s">
        <v>239</v>
      </c>
      <c r="E25" s="186" t="s">
        <v>240</v>
      </c>
      <c r="F25" s="190" t="s">
        <v>93</v>
      </c>
      <c r="G25" s="186" t="s">
        <v>94</v>
      </c>
      <c r="H25" s="186">
        <v>10000</v>
      </c>
      <c r="I25" s="194" t="str">
        <f>IF(H25&lt;=2,'[48]Tabla probabilidad'!$B$5,IF(H25&lt;=24,'[48]Tabla probabilidad'!$B$6,IF(H25&lt;=500,'[48]Tabla probabilidad'!$B$7,IF(H25&lt;=5000,'[48]Tabla probabilidad'!$B$8,IF(H25&gt;5000,'[48]Tabla probabilidad'!$B$9)))))</f>
        <v>Muy Alta</v>
      </c>
      <c r="J25" s="195">
        <f>IF(H25&lt;=2,'[48]Tabla probabilidad'!$D$5,IF(H25&lt;=24,'[48]Tabla probabilidad'!$D$6,IF(H25&lt;=500,'[48]Tabla probabilidad'!$D$7,IF(H25&lt;=5000,'[48]Tabla probabilidad'!$D$8,IF(H25&gt;5000,'[48]Tabla probabilidad'!$D$9)))))</f>
        <v>1</v>
      </c>
      <c r="K25" s="186" t="s">
        <v>95</v>
      </c>
      <c r="L25" s="18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Mayor</v>
      </c>
      <c r="M25" s="18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80%</v>
      </c>
      <c r="N25" s="186" t="str">
        <f>VLOOKUP((I25&amp;L25),[48]Hoja1!$B$4:$C$28,2,0)</f>
        <v xml:space="preserve">Alto </v>
      </c>
      <c r="O25" s="33">
        <v>1</v>
      </c>
      <c r="P25" s="17" t="s">
        <v>241</v>
      </c>
      <c r="Q25" s="33" t="str">
        <f t="shared" si="0"/>
        <v>Probabilidad</v>
      </c>
      <c r="R25" s="33" t="s">
        <v>54</v>
      </c>
      <c r="S25" s="33" t="s">
        <v>55</v>
      </c>
      <c r="T25" s="35">
        <f>VLOOKUP(R25&amp;S25,[48]Hoja1!$Q$4:$R$9,2,0)</f>
        <v>0.45</v>
      </c>
      <c r="U25" s="33" t="s">
        <v>56</v>
      </c>
      <c r="V25" s="33" t="s">
        <v>57</v>
      </c>
      <c r="W25" s="33" t="s">
        <v>58</v>
      </c>
      <c r="X25" s="35">
        <f>IF(Q25="Probabilidad",($J$25*T25),IF(Q25="Impacto"," "))</f>
        <v>0.45</v>
      </c>
      <c r="Y25" s="35" t="str">
        <f>IF(Z25&lt;=20%,'[48]Tabla probabilidad'!$B$5,IF(Z25&lt;=40%,'[48]Tabla probabilidad'!$B$6,IF(Z25&lt;=60%,'[48]Tabla probabilidad'!$B$7,IF(Z25&lt;=80%,'[48]Tabla probabilidad'!$B$8,IF(Z25&lt;=100%,'[48]Tabla probabilidad'!$B$9)))))</f>
        <v>Media</v>
      </c>
      <c r="Z25" s="35">
        <f>IF(R25="Preventivo",(J25-(J25*T25)),IF(R25="Detectivo",(J25-(J25*T25)),IF(R25="Correctivo",(J25))))</f>
        <v>0.55000000000000004</v>
      </c>
      <c r="AA25" s="191" t="str">
        <f>IF(AB25&lt;=20%,'[48]Tabla probabilidad'!$B$5,IF(AB25&lt;=40%,'[48]Tabla probabilidad'!$B$6,IF(AB25&lt;=60%,'[48]Tabla probabilidad'!$B$7,IF(AB25&lt;=80%,'[48]Tabla probabilidad'!$B$8,IF(AB25&lt;=100%,'[48]Tabla probabilidad'!$B$9)))))</f>
        <v>Media</v>
      </c>
      <c r="AB25" s="191">
        <f>AVERAGE(Z25:Z29)</f>
        <v>0.59000000000000008</v>
      </c>
      <c r="AC25" s="35" t="str">
        <f t="shared" si="1"/>
        <v>Mayor</v>
      </c>
      <c r="AD25" s="35">
        <f>IF(Q25="Probabilidad",(($M$25-0)),IF(Q25="Impacto",($M$25-($M$25*T25))))</f>
        <v>0.8</v>
      </c>
      <c r="AE25" s="191" t="str">
        <f>IF(AF25&lt;=20%,"Leve",IF(AF25&lt;=40%,"Menor",IF(AF25&lt;=60%,"Moderado",IF(AF25&lt;=80%,"Mayor",IF(AF25&lt;=100%,"Catastrófico")))))</f>
        <v>Mayor</v>
      </c>
      <c r="AF25" s="191">
        <f>AVERAGE(AD25:AD29)</f>
        <v>0.8</v>
      </c>
      <c r="AG25" s="200" t="str">
        <f>VLOOKUP(AA25&amp;AE25,[48]Hoja1!$B$4:$C$28,2,0)</f>
        <v xml:space="preserve">Alto </v>
      </c>
      <c r="AH25" s="200" t="s">
        <v>59</v>
      </c>
      <c r="AI25" s="200"/>
      <c r="AJ25" s="200"/>
      <c r="AK25" s="200"/>
      <c r="AL25" s="200"/>
      <c r="AM25" s="197"/>
      <c r="AN25" s="186"/>
    </row>
    <row r="26" spans="1:40" ht="42.75" customHeight="1">
      <c r="A26" s="186"/>
      <c r="B26" s="201"/>
      <c r="C26" s="186"/>
      <c r="D26" s="204"/>
      <c r="E26" s="186"/>
      <c r="F26" s="190"/>
      <c r="G26" s="186"/>
      <c r="H26" s="186"/>
      <c r="I26" s="194"/>
      <c r="J26" s="195"/>
      <c r="K26" s="186"/>
      <c r="L26" s="196"/>
      <c r="M26" s="196"/>
      <c r="N26" s="186"/>
      <c r="O26" s="33">
        <v>2</v>
      </c>
      <c r="P26" s="17" t="s">
        <v>242</v>
      </c>
      <c r="Q26" s="33" t="str">
        <f t="shared" si="0"/>
        <v>Probabilidad</v>
      </c>
      <c r="R26" s="33" t="s">
        <v>54</v>
      </c>
      <c r="S26" s="33" t="s">
        <v>55</v>
      </c>
      <c r="T26" s="35">
        <f>VLOOKUP(R26&amp;S26,[48]Hoja1!$Q$4:$R$9,2,0)</f>
        <v>0.45</v>
      </c>
      <c r="U26" s="33" t="s">
        <v>56</v>
      </c>
      <c r="V26" s="33" t="s">
        <v>57</v>
      </c>
      <c r="W26" s="33" t="s">
        <v>58</v>
      </c>
      <c r="X26" s="35">
        <f t="shared" ref="X26:X29" si="7">IF(Q26="Probabilidad",($J$25*T26),IF(Q26="Impacto"," "))</f>
        <v>0.45</v>
      </c>
      <c r="Y26" s="35" t="str">
        <f>IF(Z26&lt;=20%,'[48]Tabla probabilidad'!$B$5,IF(Z26&lt;=40%,'[48]Tabla probabilidad'!$B$6,IF(Z26&lt;=60%,'[48]Tabla probabilidad'!$B$7,IF(Z26&lt;=80%,'[48]Tabla probabilidad'!$B$8,IF(Z26&lt;=100%,'[48]Tabla probabilidad'!$B$9)))))</f>
        <v>Media</v>
      </c>
      <c r="Z26" s="35">
        <f>IF(R26="Preventivo",(J25-(J25*T26)),IF(R26="Detectivo",(J25-(J25*T26)),IF(R26="Correctivo",(J25))))</f>
        <v>0.55000000000000004</v>
      </c>
      <c r="AA26" s="192"/>
      <c r="AB26" s="192"/>
      <c r="AC26" s="35" t="str">
        <f t="shared" si="1"/>
        <v>Mayor</v>
      </c>
      <c r="AD26" s="35">
        <f t="shared" ref="AD26:AD29" si="8">IF(Q26="Probabilidad",(($M$25-0)),IF(Q26="Impacto",($M$25-($M$25*T26))))</f>
        <v>0.8</v>
      </c>
      <c r="AE26" s="192"/>
      <c r="AF26" s="192"/>
      <c r="AG26" s="201"/>
      <c r="AH26" s="201"/>
      <c r="AI26" s="201"/>
      <c r="AJ26" s="201"/>
      <c r="AK26" s="201"/>
      <c r="AL26" s="201"/>
      <c r="AM26" s="198"/>
      <c r="AN26" s="186"/>
    </row>
    <row r="27" spans="1:40" ht="75.75" customHeight="1">
      <c r="A27" s="186"/>
      <c r="B27" s="201"/>
      <c r="C27" s="186"/>
      <c r="D27" s="204"/>
      <c r="E27" s="186"/>
      <c r="F27" s="190"/>
      <c r="G27" s="186"/>
      <c r="H27" s="186"/>
      <c r="I27" s="194"/>
      <c r="J27" s="195"/>
      <c r="K27" s="186"/>
      <c r="L27" s="196"/>
      <c r="M27" s="196"/>
      <c r="N27" s="186"/>
      <c r="O27" s="33">
        <v>3</v>
      </c>
      <c r="P27" s="17" t="s">
        <v>243</v>
      </c>
      <c r="Q27" s="33" t="str">
        <f t="shared" si="0"/>
        <v>Probabilidad</v>
      </c>
      <c r="R27" s="33" t="s">
        <v>54</v>
      </c>
      <c r="S27" s="33" t="s">
        <v>55</v>
      </c>
      <c r="T27" s="35">
        <f>VLOOKUP(R27&amp;S27,[48]Hoja1!$Q$4:$R$9,2,0)</f>
        <v>0.45</v>
      </c>
      <c r="U27" s="33" t="s">
        <v>56</v>
      </c>
      <c r="V27" s="33" t="s">
        <v>57</v>
      </c>
      <c r="W27" s="33" t="s">
        <v>58</v>
      </c>
      <c r="X27" s="35">
        <f t="shared" si="7"/>
        <v>0.45</v>
      </c>
      <c r="Y27" s="35" t="str">
        <f>IF(Z27&lt;=20%,'[48]Tabla probabilidad'!$B$5,IF(Z27&lt;=40%,'[48]Tabla probabilidad'!$B$6,IF(Z27&lt;=60%,'[48]Tabla probabilidad'!$B$7,IF(Z27&lt;=80%,'[48]Tabla probabilidad'!$B$8,IF(Z27&lt;=100%,'[48]Tabla probabilidad'!$B$9)))))</f>
        <v>Media</v>
      </c>
      <c r="Z27" s="35">
        <f>IF(R27="Preventivo",(J25-(J25*T27)),IF(R27="Detectivo",(J25-(J25*T27)),IF(R27="Correctivo",(J25))))</f>
        <v>0.55000000000000004</v>
      </c>
      <c r="AA27" s="192"/>
      <c r="AB27" s="192"/>
      <c r="AC27" s="35" t="str">
        <f t="shared" si="1"/>
        <v>Mayor</v>
      </c>
      <c r="AD27" s="35">
        <f t="shared" si="8"/>
        <v>0.8</v>
      </c>
      <c r="AE27" s="192"/>
      <c r="AF27" s="192"/>
      <c r="AG27" s="201"/>
      <c r="AH27" s="201"/>
      <c r="AI27" s="201"/>
      <c r="AJ27" s="201"/>
      <c r="AK27" s="201"/>
      <c r="AL27" s="201"/>
      <c r="AM27" s="198"/>
      <c r="AN27" s="186"/>
    </row>
    <row r="28" spans="1:40" ht="72" customHeight="1" thickBot="1">
      <c r="A28" s="186"/>
      <c r="B28" s="201"/>
      <c r="C28" s="186"/>
      <c r="D28" s="204"/>
      <c r="E28" s="186"/>
      <c r="F28" s="190"/>
      <c r="G28" s="186"/>
      <c r="H28" s="186"/>
      <c r="I28" s="194"/>
      <c r="J28" s="195"/>
      <c r="K28" s="186"/>
      <c r="L28" s="196"/>
      <c r="M28" s="196"/>
      <c r="N28" s="186"/>
      <c r="O28" s="33">
        <v>4</v>
      </c>
      <c r="P28" s="21" t="s">
        <v>244</v>
      </c>
      <c r="Q28" s="33" t="str">
        <f t="shared" si="0"/>
        <v>Probabilidad</v>
      </c>
      <c r="R28" s="33" t="s">
        <v>100</v>
      </c>
      <c r="S28" s="33" t="s">
        <v>55</v>
      </c>
      <c r="T28" s="35">
        <f>VLOOKUP(R28&amp;S28,[48]Hoja1!$Q$4:$R$9,2,0)</f>
        <v>0.35</v>
      </c>
      <c r="U28" s="33" t="s">
        <v>56</v>
      </c>
      <c r="V28" s="33" t="s">
        <v>57</v>
      </c>
      <c r="W28" s="33" t="s">
        <v>58</v>
      </c>
      <c r="X28" s="35">
        <f t="shared" si="7"/>
        <v>0.35</v>
      </c>
      <c r="Y28" s="35" t="str">
        <f>IF(Z28&lt;=20%,'[48]Tabla probabilidad'!$B$5,IF(Z28&lt;=40%,'[48]Tabla probabilidad'!$B$6,IF(Z28&lt;=60%,'[48]Tabla probabilidad'!$B$7,IF(Z28&lt;=80%,'[48]Tabla probabilidad'!$B$8,IF(Z28&lt;=100%,'[48]Tabla probabilidad'!$B$9)))))</f>
        <v>Alta</v>
      </c>
      <c r="Z28" s="35">
        <f>IF(R28="Preventivo",(J25-(J25*T28)),IF(R28="Detectivo",(J25-(J25*T28)),IF(R28="Correctivo",(J25))))</f>
        <v>0.65</v>
      </c>
      <c r="AA28" s="192"/>
      <c r="AB28" s="192"/>
      <c r="AC28" s="35" t="str">
        <f t="shared" si="1"/>
        <v>Mayor</v>
      </c>
      <c r="AD28" s="35">
        <f t="shared" si="8"/>
        <v>0.8</v>
      </c>
      <c r="AE28" s="192"/>
      <c r="AF28" s="192"/>
      <c r="AG28" s="201"/>
      <c r="AH28" s="201"/>
      <c r="AI28" s="201"/>
      <c r="AJ28" s="201"/>
      <c r="AK28" s="201"/>
      <c r="AL28" s="201"/>
      <c r="AM28" s="198"/>
      <c r="AN28" s="186"/>
    </row>
    <row r="29" spans="1:40" ht="74.25" customHeight="1" thickBot="1">
      <c r="A29" s="186"/>
      <c r="B29" s="202"/>
      <c r="C29" s="186"/>
      <c r="D29" s="205"/>
      <c r="E29" s="186"/>
      <c r="F29" s="190"/>
      <c r="G29" s="186"/>
      <c r="H29" s="186"/>
      <c r="I29" s="194"/>
      <c r="J29" s="195"/>
      <c r="K29" s="186"/>
      <c r="L29" s="196"/>
      <c r="M29" s="196"/>
      <c r="N29" s="186"/>
      <c r="O29" s="33">
        <v>5</v>
      </c>
      <c r="P29" s="20" t="s">
        <v>245</v>
      </c>
      <c r="Q29" s="33" t="str">
        <f t="shared" si="0"/>
        <v>Probabilidad</v>
      </c>
      <c r="R29" s="33" t="s">
        <v>100</v>
      </c>
      <c r="S29" s="33" t="s">
        <v>55</v>
      </c>
      <c r="T29" s="35">
        <f>VLOOKUP(R29&amp;S29,[48]Hoja1!$Q$4:$R$9,2,0)</f>
        <v>0.35</v>
      </c>
      <c r="U29" s="33" t="s">
        <v>56</v>
      </c>
      <c r="V29" s="33" t="s">
        <v>57</v>
      </c>
      <c r="W29" s="33" t="s">
        <v>58</v>
      </c>
      <c r="X29" s="35">
        <f t="shared" si="7"/>
        <v>0.35</v>
      </c>
      <c r="Y29" s="35" t="str">
        <f>IF(Z29&lt;=20%,'[48]Tabla probabilidad'!$B$5,IF(Z29&lt;=40%,'[48]Tabla probabilidad'!$B$6,IF(Z29&lt;=60%,'[48]Tabla probabilidad'!$B$7,IF(Z29&lt;=80%,'[48]Tabla probabilidad'!$B$8,IF(Z29&lt;=100%,'[48]Tabla probabilidad'!$B$9)))))</f>
        <v>Alta</v>
      </c>
      <c r="Z29" s="35">
        <f>IF(R29="Preventivo",(J25-(J25*T29)),IF(R29="Detectivo",(J25-(J25*T29)),IF(R29="Correctivo",(J25))))</f>
        <v>0.65</v>
      </c>
      <c r="AA29" s="193"/>
      <c r="AB29" s="193"/>
      <c r="AC29" s="35" t="str">
        <f t="shared" si="1"/>
        <v>Mayor</v>
      </c>
      <c r="AD29" s="35">
        <f t="shared" si="8"/>
        <v>0.8</v>
      </c>
      <c r="AE29" s="193"/>
      <c r="AF29" s="193"/>
      <c r="AG29" s="202"/>
      <c r="AH29" s="202"/>
      <c r="AI29" s="202"/>
      <c r="AJ29" s="202"/>
      <c r="AK29" s="202"/>
      <c r="AL29" s="202"/>
      <c r="AM29" s="199"/>
      <c r="AN29" s="186"/>
    </row>
    <row r="30" spans="1:40" ht="48" customHeight="1">
      <c r="A30" s="186">
        <v>5</v>
      </c>
      <c r="B30" s="203" t="s">
        <v>457</v>
      </c>
      <c r="C30" s="186" t="s">
        <v>101</v>
      </c>
      <c r="D30" s="215" t="s">
        <v>246</v>
      </c>
      <c r="E30" s="190" t="s">
        <v>103</v>
      </c>
      <c r="F30" s="190" t="s">
        <v>104</v>
      </c>
      <c r="G30" s="186" t="s">
        <v>105</v>
      </c>
      <c r="H30" s="186">
        <v>10000</v>
      </c>
      <c r="I30" s="194" t="str">
        <f>IF(H30&lt;=2,'[48]Tabla probabilidad'!$B$5,IF(H30&lt;=24,'[48]Tabla probabilidad'!$B$6,IF(H30&lt;=500,'[48]Tabla probabilidad'!$B$7,IF(H30&lt;=5000,'[48]Tabla probabilidad'!$B$8,IF(H30&gt;5000,'[48]Tabla probabilidad'!$B$9)))))</f>
        <v>Muy Alta</v>
      </c>
      <c r="J30" s="195">
        <f>IF(H30&lt;=2,'[48]Tabla probabilidad'!$D$5,IF(H30&lt;=24,'[48]Tabla probabilidad'!$D$6,IF(H30&lt;=500,'[48]Tabla probabilidad'!$D$7,IF(H30&lt;=5000,'[48]Tabla probabilidad'!$D$8,IF(H30&gt;5000,'[48]Tabla probabilidad'!$D$9)))))</f>
        <v>1</v>
      </c>
      <c r="K30" s="186" t="s">
        <v>106</v>
      </c>
      <c r="L30" s="18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18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186" t="str">
        <f>VLOOKUP((I30&amp;L30),[48]Hoja1!$B$4:$C$28,2,0)</f>
        <v xml:space="preserve">Alto </v>
      </c>
      <c r="O30" s="33">
        <v>1</v>
      </c>
      <c r="P30" s="17" t="s">
        <v>107</v>
      </c>
      <c r="Q30" s="33" t="str">
        <f t="shared" si="0"/>
        <v>Probabilidad</v>
      </c>
      <c r="R30" s="33" t="s">
        <v>54</v>
      </c>
      <c r="S30" s="33" t="s">
        <v>55</v>
      </c>
      <c r="T30" s="35">
        <f>VLOOKUP(R30&amp;S30,[48]Hoja1!$Q$4:$R$9,2,0)</f>
        <v>0.45</v>
      </c>
      <c r="U30" s="33" t="s">
        <v>56</v>
      </c>
      <c r="V30" s="33" t="s">
        <v>57</v>
      </c>
      <c r="W30" s="33" t="s">
        <v>58</v>
      </c>
      <c r="X30" s="35">
        <f>IF(Q30="Probabilidad",($J$30*T30),IF(Q30="Impacto"," "))</f>
        <v>0.45</v>
      </c>
      <c r="Y30" s="35" t="str">
        <f>IF(Z30&lt;=20%,'[48]Tabla probabilidad'!$B$5,IF(Z30&lt;=40%,'[48]Tabla probabilidad'!$B$6,IF(Z30&lt;=60%,'[48]Tabla probabilidad'!$B$7,IF(Z30&lt;=80%,'[48]Tabla probabilidad'!$B$8,IF(Z30&lt;=100%,'[48]Tabla probabilidad'!$B$9)))))</f>
        <v>Media</v>
      </c>
      <c r="Z30" s="35">
        <f>IF(R30="Preventivo",(J30-(J30*T30)),IF(R30="Detectivo",(J30-(J30*T30)),IF(R30="Correctivo",(J30))))</f>
        <v>0.55000000000000004</v>
      </c>
      <c r="AA30" s="191" t="str">
        <f>IF(AB30&lt;=20%,'[48]Tabla probabilidad'!$B$5,IF(AB30&lt;=40%,'[48]Tabla probabilidad'!$B$6,IF(AB30&lt;=60%,'[48]Tabla probabilidad'!$B$7,IF(AB30&lt;=80%,'[48]Tabla probabilidad'!$B$8,IF(AB30&lt;=100%,'[48]Tabla probabilidad'!$B$9)))))</f>
        <v>Media</v>
      </c>
      <c r="AB30" s="191">
        <f>AVERAGE(Z30:Z34)</f>
        <v>0.55000000000000004</v>
      </c>
      <c r="AC30" s="35" t="str">
        <f t="shared" si="1"/>
        <v>Moderado</v>
      </c>
      <c r="AD30" s="35">
        <f>IF(Q30="Probabilidad",(($M$30-0)),IF(Q30="Impacto",($M$30-($M$30*T30))))</f>
        <v>0.6</v>
      </c>
      <c r="AE30" s="191" t="str">
        <f>IF(AF30&lt;=20%,"Leve",IF(AF30&lt;=40%,"Menor",IF(AF30&lt;=60%,"Moderado",IF(AF30&lt;=80%,"Mayor",IF(AF30&lt;=100%,"Catastrófico")))))</f>
        <v>Moderado</v>
      </c>
      <c r="AF30" s="191">
        <f>AVERAGE(AD30:AD34)</f>
        <v>0.6</v>
      </c>
      <c r="AG30" s="200" t="str">
        <f>VLOOKUP(AA30&amp;AE30,[48]Hoja1!$B$4:$C$28,2,0)</f>
        <v>Moderado</v>
      </c>
      <c r="AH30" s="200" t="s">
        <v>84</v>
      </c>
      <c r="AI30" s="200"/>
      <c r="AJ30" s="200"/>
      <c r="AK30" s="200"/>
      <c r="AL30" s="200"/>
      <c r="AM30" s="197"/>
      <c r="AN30" s="186"/>
    </row>
    <row r="31" spans="1:40" ht="55.5" customHeight="1">
      <c r="A31" s="186"/>
      <c r="B31" s="204"/>
      <c r="C31" s="186"/>
      <c r="D31" s="216"/>
      <c r="E31" s="190"/>
      <c r="F31" s="190"/>
      <c r="G31" s="186"/>
      <c r="H31" s="186"/>
      <c r="I31" s="194"/>
      <c r="J31" s="195"/>
      <c r="K31" s="186"/>
      <c r="L31" s="196"/>
      <c r="M31" s="196"/>
      <c r="N31" s="186"/>
      <c r="O31" s="33">
        <v>2</v>
      </c>
      <c r="P31" s="17" t="s">
        <v>109</v>
      </c>
      <c r="Q31" s="33" t="str">
        <f t="shared" si="0"/>
        <v>Probabilidad</v>
      </c>
      <c r="R31" s="33" t="s">
        <v>54</v>
      </c>
      <c r="S31" s="33" t="s">
        <v>55</v>
      </c>
      <c r="T31" s="35">
        <f>VLOOKUP(R31&amp;S31,[48]Hoja1!$Q$4:$R$9,2,0)</f>
        <v>0.45</v>
      </c>
      <c r="U31" s="33" t="s">
        <v>56</v>
      </c>
      <c r="V31" s="33" t="s">
        <v>57</v>
      </c>
      <c r="W31" s="33" t="s">
        <v>58</v>
      </c>
      <c r="X31" s="35">
        <f t="shared" ref="X31:X34" si="9">IF(Q31="Probabilidad",($J$30*T31),IF(Q31="Impacto"," "))</f>
        <v>0.45</v>
      </c>
      <c r="Y31" s="35" t="str">
        <f>IF(Z31&lt;=20%,'[48]Tabla probabilidad'!$B$5,IF(Z31&lt;=40%,'[48]Tabla probabilidad'!$B$6,IF(Z31&lt;=60%,'[48]Tabla probabilidad'!$B$7,IF(Z31&lt;=80%,'[48]Tabla probabilidad'!$B$8,IF(Z31&lt;=100%,'[48]Tabla probabilidad'!$B$9)))))</f>
        <v>Media</v>
      </c>
      <c r="Z31" s="35">
        <f>IF(R31="Preventivo",(J30-(J30*T31)),IF(R31="Detectivo",(J30-(J30*T31)),IF(R31="Correctivo",(J30))))</f>
        <v>0.55000000000000004</v>
      </c>
      <c r="AA31" s="192"/>
      <c r="AB31" s="192"/>
      <c r="AC31" s="35" t="str">
        <f t="shared" si="1"/>
        <v>Moderado</v>
      </c>
      <c r="AD31" s="35">
        <f t="shared" ref="AD31:AD34" si="10">IF(Q31="Probabilidad",(($M$30-0)),IF(Q31="Impacto",($M$30-($M$30*T31))))</f>
        <v>0.6</v>
      </c>
      <c r="AE31" s="192"/>
      <c r="AF31" s="192"/>
      <c r="AG31" s="201"/>
      <c r="AH31" s="201"/>
      <c r="AI31" s="201"/>
      <c r="AJ31" s="201"/>
      <c r="AK31" s="201"/>
      <c r="AL31" s="201"/>
      <c r="AM31" s="198"/>
      <c r="AN31" s="186"/>
    </row>
    <row r="32" spans="1:40" ht="42" customHeight="1">
      <c r="A32" s="186"/>
      <c r="B32" s="204"/>
      <c r="C32" s="186"/>
      <c r="D32" s="216"/>
      <c r="E32" s="190"/>
      <c r="F32" s="190"/>
      <c r="G32" s="186"/>
      <c r="H32" s="186"/>
      <c r="I32" s="194"/>
      <c r="J32" s="195"/>
      <c r="K32" s="186"/>
      <c r="L32" s="196"/>
      <c r="M32" s="196"/>
      <c r="N32" s="186"/>
      <c r="O32" s="33">
        <v>3</v>
      </c>
      <c r="P32" s="17" t="s">
        <v>110</v>
      </c>
      <c r="Q32" s="33" t="str">
        <f t="shared" si="0"/>
        <v>Probabilidad</v>
      </c>
      <c r="R32" s="33" t="s">
        <v>54</v>
      </c>
      <c r="S32" s="33" t="s">
        <v>55</v>
      </c>
      <c r="T32" s="35">
        <f>VLOOKUP(R32&amp;S32,[48]Hoja1!$Q$4:$R$9,2,0)</f>
        <v>0.45</v>
      </c>
      <c r="U32" s="33" t="s">
        <v>56</v>
      </c>
      <c r="V32" s="33" t="s">
        <v>57</v>
      </c>
      <c r="W32" s="33" t="s">
        <v>58</v>
      </c>
      <c r="X32" s="35">
        <f t="shared" si="9"/>
        <v>0.45</v>
      </c>
      <c r="Y32" s="35" t="str">
        <f>IF(Z32&lt;=20%,'[48]Tabla probabilidad'!$B$5,IF(Z32&lt;=40%,'[48]Tabla probabilidad'!$B$6,IF(Z32&lt;=60%,'[48]Tabla probabilidad'!$B$7,IF(Z32&lt;=80%,'[48]Tabla probabilidad'!$B$8,IF(Z32&lt;=100%,'[48]Tabla probabilidad'!$B$9)))))</f>
        <v>Media</v>
      </c>
      <c r="Z32" s="35">
        <f>IF(R32="Preventivo",(J30-(J30*T32)),IF(R32="Detectivo",(J30-(J30*T32)),IF(R32="Correctivo",(J30))))</f>
        <v>0.55000000000000004</v>
      </c>
      <c r="AA32" s="192"/>
      <c r="AB32" s="192"/>
      <c r="AC32" s="35" t="str">
        <f t="shared" si="1"/>
        <v>Moderado</v>
      </c>
      <c r="AD32" s="35">
        <f t="shared" si="10"/>
        <v>0.6</v>
      </c>
      <c r="AE32" s="192"/>
      <c r="AF32" s="192"/>
      <c r="AG32" s="201"/>
      <c r="AH32" s="201"/>
      <c r="AI32" s="201"/>
      <c r="AJ32" s="201"/>
      <c r="AK32" s="201"/>
      <c r="AL32" s="201"/>
      <c r="AM32" s="198"/>
      <c r="AN32" s="186"/>
    </row>
    <row r="33" spans="1:40" ht="96.75" customHeight="1" thickBot="1">
      <c r="A33" s="186"/>
      <c r="B33" s="204"/>
      <c r="C33" s="186"/>
      <c r="D33" s="216"/>
      <c r="E33" s="190"/>
      <c r="F33" s="190"/>
      <c r="G33" s="186"/>
      <c r="H33" s="186"/>
      <c r="I33" s="194"/>
      <c r="J33" s="195"/>
      <c r="K33" s="186"/>
      <c r="L33" s="196"/>
      <c r="M33" s="196"/>
      <c r="N33" s="186"/>
      <c r="O33" s="33">
        <v>4</v>
      </c>
      <c r="P33" s="21" t="s">
        <v>111</v>
      </c>
      <c r="Q33" s="33" t="str">
        <f t="shared" si="0"/>
        <v>Probabilidad</v>
      </c>
      <c r="R33" s="33" t="s">
        <v>54</v>
      </c>
      <c r="S33" s="33" t="s">
        <v>55</v>
      </c>
      <c r="T33" s="35">
        <f>VLOOKUP(R33&amp;S33,[48]Hoja1!$Q$4:$R$9,2,0)</f>
        <v>0.45</v>
      </c>
      <c r="U33" s="33" t="s">
        <v>56</v>
      </c>
      <c r="V33" s="33" t="s">
        <v>57</v>
      </c>
      <c r="W33" s="33" t="s">
        <v>58</v>
      </c>
      <c r="X33" s="35">
        <f t="shared" si="9"/>
        <v>0.45</v>
      </c>
      <c r="Y33" s="35" t="str">
        <f>IF(Z33&lt;=20%,'[48]Tabla probabilidad'!$B$5,IF(Z33&lt;=40%,'[48]Tabla probabilidad'!$B$6,IF(Z33&lt;=60%,'[48]Tabla probabilidad'!$B$7,IF(Z33&lt;=80%,'[48]Tabla probabilidad'!$B$8,IF(Z33&lt;=100%,'[48]Tabla probabilidad'!$B$9)))))</f>
        <v>Media</v>
      </c>
      <c r="Z33" s="35">
        <f>IF(R33="Preventivo",(J30-(J30*T33)),IF(R33="Detectivo",(J30-(J30*T33)),IF(R33="Correctivo",(J30))))</f>
        <v>0.55000000000000004</v>
      </c>
      <c r="AA33" s="192"/>
      <c r="AB33" s="192"/>
      <c r="AC33" s="35" t="str">
        <f t="shared" si="1"/>
        <v>Moderado</v>
      </c>
      <c r="AD33" s="35">
        <f t="shared" si="10"/>
        <v>0.6</v>
      </c>
      <c r="AE33" s="192"/>
      <c r="AF33" s="192"/>
      <c r="AG33" s="201"/>
      <c r="AH33" s="201"/>
      <c r="AI33" s="201"/>
      <c r="AJ33" s="201"/>
      <c r="AK33" s="201"/>
      <c r="AL33" s="201"/>
      <c r="AM33" s="198"/>
      <c r="AN33" s="186"/>
    </row>
    <row r="34" spans="1:40" ht="104.25" customHeight="1">
      <c r="A34" s="200"/>
      <c r="B34" s="205"/>
      <c r="C34" s="186"/>
      <c r="D34" s="216"/>
      <c r="E34" s="203"/>
      <c r="F34" s="203"/>
      <c r="G34" s="186"/>
      <c r="H34" s="200"/>
      <c r="I34" s="207"/>
      <c r="J34" s="191"/>
      <c r="K34" s="186"/>
      <c r="L34" s="196"/>
      <c r="M34" s="196"/>
      <c r="N34" s="200"/>
      <c r="O34" s="36">
        <v>5</v>
      </c>
      <c r="P34" s="23" t="s">
        <v>112</v>
      </c>
      <c r="Q34" s="36" t="str">
        <f t="shared" si="0"/>
        <v>Probabilidad</v>
      </c>
      <c r="R34" s="36" t="s">
        <v>54</v>
      </c>
      <c r="S34" s="36" t="s">
        <v>55</v>
      </c>
      <c r="T34" s="34">
        <f>VLOOKUP(R34&amp;S34,[48]Hoja1!$Q$4:$R$9,2,0)</f>
        <v>0.45</v>
      </c>
      <c r="U34" s="36" t="s">
        <v>56</v>
      </c>
      <c r="V34" s="36" t="s">
        <v>57</v>
      </c>
      <c r="W34" s="36" t="s">
        <v>58</v>
      </c>
      <c r="X34" s="34">
        <f t="shared" si="9"/>
        <v>0.45</v>
      </c>
      <c r="Y34" s="34" t="str">
        <f>IF(Z34&lt;=20%,'[48]Tabla probabilidad'!$B$5,IF(Z34&lt;=40%,'[48]Tabla probabilidad'!$B$6,IF(Z34&lt;=60%,'[48]Tabla probabilidad'!$B$7,IF(Z34&lt;=80%,'[48]Tabla probabilidad'!$B$8,IF(Z34&lt;=100%,'[48]Tabla probabilidad'!$B$9)))))</f>
        <v>Media</v>
      </c>
      <c r="Z34" s="34">
        <f>IF(R34="Preventivo",(J30-(J30*T34)),IF(R34="Detectivo",(J30-(J30*T34)),IF(R34="Correctivo",(J30))))</f>
        <v>0.55000000000000004</v>
      </c>
      <c r="AA34" s="193"/>
      <c r="AB34" s="192"/>
      <c r="AC34" s="34" t="str">
        <f t="shared" si="1"/>
        <v>Moderado</v>
      </c>
      <c r="AD34" s="34">
        <f t="shared" si="10"/>
        <v>0.6</v>
      </c>
      <c r="AE34" s="192"/>
      <c r="AF34" s="192"/>
      <c r="AG34" s="201"/>
      <c r="AH34" s="201"/>
      <c r="AI34" s="201"/>
      <c r="AJ34" s="201"/>
      <c r="AK34" s="201"/>
      <c r="AL34" s="201"/>
      <c r="AM34" s="198"/>
      <c r="AN34" s="200"/>
    </row>
    <row r="35" spans="1:40" ht="120">
      <c r="A35" s="186">
        <v>6</v>
      </c>
      <c r="B35" s="200" t="s">
        <v>113</v>
      </c>
      <c r="C35" s="186" t="s">
        <v>114</v>
      </c>
      <c r="D35" s="218" t="s">
        <v>247</v>
      </c>
      <c r="E35" s="190" t="s">
        <v>116</v>
      </c>
      <c r="F35" s="190" t="s">
        <v>117</v>
      </c>
      <c r="G35" s="186" t="s">
        <v>118</v>
      </c>
      <c r="H35" s="186">
        <v>120</v>
      </c>
      <c r="I35" s="194" t="str">
        <f>IF(H35&lt;=2,'[48]Tabla probabilidad'!$B$5,IF(H35&lt;=24,'[48]Tabla probabilidad'!$B$6,IF(H35&lt;=500,'[48]Tabla probabilidad'!$B$7,IF(H35&lt;=5000,'[48]Tabla probabilidad'!$B$8,IF(H35&gt;5000,'[48]Tabla probabilidad'!$B$9)))))</f>
        <v>Media</v>
      </c>
      <c r="J35" s="195">
        <f>IF(H35&lt;=2,'[48]Tabla probabilidad'!$D$5,IF(H35&lt;=24,'[48]Tabla probabilidad'!$D$6,IF(H35&lt;=500,'[48]Tabla probabilidad'!$D$7,IF(H35&lt;=5000,'[48]Tabla probabilidad'!$D$8,IF(H35&gt;5000,'[48]Tabla probabilidad'!$D$9)))))</f>
        <v>0.6</v>
      </c>
      <c r="K35" s="186" t="s">
        <v>119</v>
      </c>
      <c r="L35" s="18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18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186" t="str">
        <f>VLOOKUP((I35&amp;L35),[48]Hoja1!$B$4:$C$28,2,0)</f>
        <v>Moderado</v>
      </c>
      <c r="O35" s="33">
        <v>1</v>
      </c>
      <c r="P35" s="25" t="s">
        <v>248</v>
      </c>
      <c r="Q35" s="33" t="str">
        <f t="shared" si="0"/>
        <v>Probabilidad</v>
      </c>
      <c r="R35" s="33" t="s">
        <v>54</v>
      </c>
      <c r="S35" s="33" t="s">
        <v>55</v>
      </c>
      <c r="T35" s="35">
        <f>VLOOKUP(R35&amp;S35,[48]Hoja1!$Q$4:$R$9,2,0)</f>
        <v>0.45</v>
      </c>
      <c r="U35" s="33" t="s">
        <v>56</v>
      </c>
      <c r="V35" s="33" t="s">
        <v>57</v>
      </c>
      <c r="W35" s="33" t="s">
        <v>58</v>
      </c>
      <c r="X35" s="35">
        <f>IF(Q35="Probabilidad",($J$35*T35),IF(Q35="Impacto"," "))</f>
        <v>0.27</v>
      </c>
      <c r="Y35" s="35" t="str">
        <f>IF(Z35&lt;=20%,'[48]Tabla probabilidad'!$B$5,IF(Z35&lt;=40%,'[48]Tabla probabilidad'!$B$6,IF(Z35&lt;=60%,'[48]Tabla probabilidad'!$B$7,IF(Z35&lt;=80%,'[48]Tabla probabilidad'!$B$8,IF(Z35&lt;=100%,'[48]Tabla probabilidad'!$B$9)))))</f>
        <v>Baja</v>
      </c>
      <c r="Z35" s="35">
        <f>IF(R35="Preventivo",(J35-(J35*T35)),IF(R35="Detectivo",(J35-(J35*T35)),IF(R35="Correctivo",(J35))))</f>
        <v>0.32999999999999996</v>
      </c>
      <c r="AA35" s="191" t="str">
        <f>IF(AB35&lt;=20%,'[48]Tabla probabilidad'!$B$5,IF(AB35&lt;=40%,'[48]Tabla probabilidad'!$B$6,IF(AB35&lt;=60%,'[48]Tabla probabilidad'!$B$7,IF(AB35&lt;=80%,'[48]Tabla probabilidad'!$B$8,IF(AB35&lt;=100%,'[48]Tabla probabilidad'!$B$9)))))</f>
        <v>Baja</v>
      </c>
      <c r="AB35" s="191">
        <f>AVERAGE(Z35:Z39)</f>
        <v>0.34199999999999997</v>
      </c>
      <c r="AC35" s="35" t="str">
        <f t="shared" si="1"/>
        <v>Moderado</v>
      </c>
      <c r="AD35" s="35">
        <f>IF(Q35="Probabilidad",(($M$35-0)),IF(Q35="Impacto",($M$35-($M$35*T35))))</f>
        <v>0.6</v>
      </c>
      <c r="AE35" s="191" t="str">
        <f>IF(AF35&lt;=20%,"Leve",IF(AF35&lt;=40%,"Menor",IF(AF35&lt;=60%,"Moderado",IF(AF35&lt;=80%,"Mayor",IF(AF35&lt;=100%,"Catastrófico")))))</f>
        <v>Moderado</v>
      </c>
      <c r="AF35" s="191">
        <f>AVERAGE(AD35:AD39)</f>
        <v>0.6</v>
      </c>
      <c r="AG35" s="200" t="str">
        <f>VLOOKUP(AA35&amp;AE35,[48]Hoja1!$B$4:$C$28,2,0)</f>
        <v>Moderado</v>
      </c>
      <c r="AH35" s="200" t="s">
        <v>84</v>
      </c>
      <c r="AI35" s="211"/>
      <c r="AJ35" s="211"/>
      <c r="AK35" s="211"/>
      <c r="AL35" s="211"/>
      <c r="AM35" s="211"/>
      <c r="AN35" s="186"/>
    </row>
    <row r="36" spans="1:40" ht="84.75" customHeight="1">
      <c r="A36" s="186"/>
      <c r="B36" s="201"/>
      <c r="C36" s="186"/>
      <c r="D36" s="218"/>
      <c r="E36" s="190"/>
      <c r="F36" s="190"/>
      <c r="G36" s="186"/>
      <c r="H36" s="186"/>
      <c r="I36" s="194"/>
      <c r="J36" s="195"/>
      <c r="K36" s="186"/>
      <c r="L36" s="196"/>
      <c r="M36" s="196"/>
      <c r="N36" s="186"/>
      <c r="O36" s="33">
        <v>2</v>
      </c>
      <c r="P36" s="25" t="s">
        <v>249</v>
      </c>
      <c r="Q36" s="33" t="str">
        <f t="shared" si="0"/>
        <v>Probabilidad</v>
      </c>
      <c r="R36" s="33" t="s">
        <v>54</v>
      </c>
      <c r="S36" s="33" t="s">
        <v>55</v>
      </c>
      <c r="T36" s="35">
        <f>VLOOKUP(R36&amp;S36,[48]Hoja1!$Q$4:$R$9,2,0)</f>
        <v>0.45</v>
      </c>
      <c r="U36" s="33" t="s">
        <v>56</v>
      </c>
      <c r="V36" s="33" t="s">
        <v>57</v>
      </c>
      <c r="W36" s="33" t="s">
        <v>58</v>
      </c>
      <c r="X36" s="35">
        <f t="shared" ref="X36:X39" si="11">IF(Q36="Probabilidad",($J$35*T36),IF(Q36="Impacto"," "))</f>
        <v>0.27</v>
      </c>
      <c r="Y36" s="35" t="str">
        <f>IF(Z36&lt;=20%,'[48]Tabla probabilidad'!$B$5,IF(Z36&lt;=40%,'[48]Tabla probabilidad'!$B$6,IF(Z36&lt;=60%,'[48]Tabla probabilidad'!$B$7,IF(Z36&lt;=80%,'[48]Tabla probabilidad'!$B$8,IF(Z36&lt;=100%,'[48]Tabla probabilidad'!$B$9)))))</f>
        <v>Baja</v>
      </c>
      <c r="Z36" s="35">
        <f>IF(R36="Preventivo",(J35-(J35*T36)),IF(R36="Detectivo",(J35-(J35*T36)),IF(R36="Correctivo",(J35))))</f>
        <v>0.32999999999999996</v>
      </c>
      <c r="AA36" s="192"/>
      <c r="AB36" s="192"/>
      <c r="AC36" s="35" t="str">
        <f t="shared" si="1"/>
        <v>Moderado</v>
      </c>
      <c r="AD36" s="35">
        <f t="shared" ref="AD36:AD39" si="12">IF(Q36="Probabilidad",(($M$35-0)),IF(Q36="Impacto",($M$35-($M$35*T36))))</f>
        <v>0.6</v>
      </c>
      <c r="AE36" s="192"/>
      <c r="AF36" s="192"/>
      <c r="AG36" s="201"/>
      <c r="AH36" s="201"/>
      <c r="AI36" s="212"/>
      <c r="AJ36" s="212"/>
      <c r="AK36" s="212"/>
      <c r="AL36" s="212"/>
      <c r="AM36" s="212"/>
      <c r="AN36" s="186"/>
    </row>
    <row r="37" spans="1:40" ht="45">
      <c r="A37" s="186"/>
      <c r="B37" s="201"/>
      <c r="C37" s="186"/>
      <c r="D37" s="218"/>
      <c r="E37" s="190"/>
      <c r="F37" s="190"/>
      <c r="G37" s="186"/>
      <c r="H37" s="186"/>
      <c r="I37" s="194"/>
      <c r="J37" s="195"/>
      <c r="K37" s="186"/>
      <c r="L37" s="196"/>
      <c r="M37" s="196"/>
      <c r="N37" s="186"/>
      <c r="O37" s="33">
        <v>3</v>
      </c>
      <c r="P37" s="25" t="s">
        <v>250</v>
      </c>
      <c r="Q37" s="33" t="str">
        <f t="shared" si="0"/>
        <v>Probabilidad</v>
      </c>
      <c r="R37" s="33" t="s">
        <v>100</v>
      </c>
      <c r="S37" s="33" t="s">
        <v>55</v>
      </c>
      <c r="T37" s="35">
        <f>VLOOKUP(R37&amp;S37,[48]Hoja1!$Q$4:$R$9,2,0)</f>
        <v>0.35</v>
      </c>
      <c r="U37" s="33" t="s">
        <v>56</v>
      </c>
      <c r="V37" s="33" t="s">
        <v>57</v>
      </c>
      <c r="W37" s="33" t="s">
        <v>58</v>
      </c>
      <c r="X37" s="35">
        <f t="shared" si="11"/>
        <v>0.21</v>
      </c>
      <c r="Y37" s="35" t="str">
        <f>IF(Z37&lt;=20%,'[48]Tabla probabilidad'!$B$5,IF(Z37&lt;=40%,'[48]Tabla probabilidad'!$B$6,IF(Z37&lt;=60%,'[48]Tabla probabilidad'!$B$7,IF(Z37&lt;=80%,'[48]Tabla probabilidad'!$B$8,IF(Z37&lt;=100%,'[48]Tabla probabilidad'!$B$9)))))</f>
        <v>Baja</v>
      </c>
      <c r="Z37" s="35">
        <f>IF(R37="Preventivo",(J35-(J35*T37)),IF(R37="Detectivo",(J35-(J35*T37)),IF(R37="Correctivo",(J35))))</f>
        <v>0.39</v>
      </c>
      <c r="AA37" s="192"/>
      <c r="AB37" s="192"/>
      <c r="AC37" s="35" t="str">
        <f t="shared" si="1"/>
        <v>Moderado</v>
      </c>
      <c r="AD37" s="35">
        <f t="shared" si="12"/>
        <v>0.6</v>
      </c>
      <c r="AE37" s="192"/>
      <c r="AF37" s="192"/>
      <c r="AG37" s="201"/>
      <c r="AH37" s="201"/>
      <c r="AI37" s="212"/>
      <c r="AJ37" s="212"/>
      <c r="AK37" s="212"/>
      <c r="AL37" s="212"/>
      <c r="AM37" s="212"/>
      <c r="AN37" s="186"/>
    </row>
    <row r="38" spans="1:40" ht="120">
      <c r="A38" s="186"/>
      <c r="B38" s="201"/>
      <c r="C38" s="186"/>
      <c r="D38" s="218"/>
      <c r="E38" s="190"/>
      <c r="F38" s="190"/>
      <c r="G38" s="186"/>
      <c r="H38" s="186"/>
      <c r="I38" s="194"/>
      <c r="J38" s="195"/>
      <c r="K38" s="186"/>
      <c r="L38" s="196"/>
      <c r="M38" s="196"/>
      <c r="N38" s="186"/>
      <c r="O38" s="33">
        <v>4</v>
      </c>
      <c r="P38" s="26" t="s">
        <v>251</v>
      </c>
      <c r="Q38" s="33" t="str">
        <f t="shared" si="0"/>
        <v>Probabilidad</v>
      </c>
      <c r="R38" s="33" t="s">
        <v>54</v>
      </c>
      <c r="S38" s="33" t="s">
        <v>55</v>
      </c>
      <c r="T38" s="35">
        <f>VLOOKUP(R38&amp;S38,[48]Hoja1!$Q$4:$R$9,2,0)</f>
        <v>0.45</v>
      </c>
      <c r="U38" s="33" t="s">
        <v>56</v>
      </c>
      <c r="V38" s="33" t="s">
        <v>57</v>
      </c>
      <c r="W38" s="33" t="s">
        <v>58</v>
      </c>
      <c r="X38" s="35">
        <f t="shared" si="11"/>
        <v>0.27</v>
      </c>
      <c r="Y38" s="35" t="str">
        <f>IF(Z38&lt;=20%,'[48]Tabla probabilidad'!$B$5,IF(Z38&lt;=40%,'[48]Tabla probabilidad'!$B$6,IF(Z38&lt;=60%,'[48]Tabla probabilidad'!$B$7,IF(Z38&lt;=80%,'[48]Tabla probabilidad'!$B$8,IF(Z38&lt;=100%,'[48]Tabla probabilidad'!$B$9)))))</f>
        <v>Baja</v>
      </c>
      <c r="Z38" s="35">
        <f>IF(R38="Preventivo",(J35-(J35*T38)),IF(R38="Detectivo",(J35-(J35*T38)),IF(R38="Correctivo",(J35))))</f>
        <v>0.32999999999999996</v>
      </c>
      <c r="AA38" s="192"/>
      <c r="AB38" s="192"/>
      <c r="AC38" s="35" t="str">
        <f t="shared" si="1"/>
        <v>Moderado</v>
      </c>
      <c r="AD38" s="35">
        <f t="shared" si="12"/>
        <v>0.6</v>
      </c>
      <c r="AE38" s="192"/>
      <c r="AF38" s="192"/>
      <c r="AG38" s="201"/>
      <c r="AH38" s="201"/>
      <c r="AI38" s="212"/>
      <c r="AJ38" s="212"/>
      <c r="AK38" s="212"/>
      <c r="AL38" s="212"/>
      <c r="AM38" s="212"/>
      <c r="AN38" s="186"/>
    </row>
    <row r="39" spans="1:40" ht="173.25" customHeight="1">
      <c r="A39" s="186"/>
      <c r="B39" s="202"/>
      <c r="C39" s="186"/>
      <c r="D39" s="218"/>
      <c r="E39" s="190"/>
      <c r="F39" s="190"/>
      <c r="G39" s="186"/>
      <c r="H39" s="186"/>
      <c r="I39" s="194"/>
      <c r="J39" s="195"/>
      <c r="K39" s="186"/>
      <c r="L39" s="196"/>
      <c r="M39" s="196"/>
      <c r="N39" s="186"/>
      <c r="O39" s="33">
        <v>5</v>
      </c>
      <c r="P39" s="27" t="s">
        <v>252</v>
      </c>
      <c r="Q39" s="33" t="str">
        <f t="shared" si="0"/>
        <v>Probabilidad</v>
      </c>
      <c r="R39" s="33" t="s">
        <v>54</v>
      </c>
      <c r="S39" s="33" t="s">
        <v>55</v>
      </c>
      <c r="T39" s="35">
        <f>VLOOKUP(R39&amp;S39,[48]Hoja1!$Q$4:$R$9,2,0)</f>
        <v>0.45</v>
      </c>
      <c r="U39" s="33" t="s">
        <v>56</v>
      </c>
      <c r="V39" s="33" t="s">
        <v>57</v>
      </c>
      <c r="W39" s="33" t="s">
        <v>58</v>
      </c>
      <c r="X39" s="35">
        <f t="shared" si="11"/>
        <v>0.27</v>
      </c>
      <c r="Y39" s="35" t="str">
        <f>IF(Z39&lt;=20%,'[48]Tabla probabilidad'!$B$5,IF(Z39&lt;=40%,'[48]Tabla probabilidad'!$B$6,IF(Z39&lt;=60%,'[48]Tabla probabilidad'!$B$7,IF(Z39&lt;=80%,'[48]Tabla probabilidad'!$B$8,IF(Z39&lt;=100%,'[48]Tabla probabilidad'!$B$9)))))</f>
        <v>Baja</v>
      </c>
      <c r="Z39" s="35">
        <f>IF(R39="Preventivo",(J35-(J35*T39)),IF(R39="Detectivo",(J35-(J35*T39)),IF(R39="Correctivo",(J35))))</f>
        <v>0.32999999999999996</v>
      </c>
      <c r="AA39" s="193"/>
      <c r="AB39" s="193"/>
      <c r="AC39" s="35" t="str">
        <f t="shared" si="1"/>
        <v>Moderado</v>
      </c>
      <c r="AD39" s="35">
        <f t="shared" si="12"/>
        <v>0.6</v>
      </c>
      <c r="AE39" s="193"/>
      <c r="AF39" s="193"/>
      <c r="AG39" s="202"/>
      <c r="AH39" s="201"/>
      <c r="AI39" s="213"/>
      <c r="AJ39" s="213"/>
      <c r="AK39" s="213"/>
      <c r="AL39" s="213"/>
      <c r="AM39" s="213"/>
      <c r="AN39" s="200"/>
    </row>
    <row r="40" spans="1:40" ht="42.75" customHeight="1">
      <c r="A40" s="186">
        <v>7</v>
      </c>
      <c r="B40" s="203" t="s">
        <v>452</v>
      </c>
      <c r="C40" s="190" t="s">
        <v>78</v>
      </c>
      <c r="D40" s="190" t="s">
        <v>453</v>
      </c>
      <c r="E40" s="190" t="s">
        <v>454</v>
      </c>
      <c r="F40" s="190" t="s">
        <v>455</v>
      </c>
      <c r="G40" s="186" t="s">
        <v>71</v>
      </c>
      <c r="H40" s="186">
        <v>24</v>
      </c>
      <c r="I40" s="194" t="str">
        <f>IF(H40&lt;=2,'[48]Tabla probabilidad'!$B$5,IF(H40&lt;=24,'[48]Tabla probabilidad'!$B$6,IF(H40&lt;=500,'[48]Tabla probabilidad'!$B$7,IF(H40&lt;=5000,'[48]Tabla probabilidad'!$B$8,IF(H40&gt;5000,'[48]Tabla probabilidad'!$B$9)))))</f>
        <v>Baja</v>
      </c>
      <c r="J40" s="195">
        <f>IF(H40&lt;=2,'[48]Tabla probabilidad'!$D$5,IF(H40&lt;=24,'[48]Tabla probabilidad'!$D$6,IF(H40&lt;=500,'[48]Tabla probabilidad'!$D$7,IF(H40&lt;=5000,'[48]Tabla probabilidad'!$D$8,IF(H40&gt;5000,'[48]Tabla probabilidad'!$D$9)))))</f>
        <v>0.4</v>
      </c>
      <c r="K40" s="186"/>
      <c r="L40" s="186"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186"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186" t="e">
        <f>VLOOKUP((I40&amp;L40),[48]Hoja1!$B$4:$C$28,2,0)</f>
        <v>#N/A</v>
      </c>
      <c r="O40" s="33">
        <v>1</v>
      </c>
      <c r="P40" s="25"/>
      <c r="Q40" s="33" t="b">
        <f t="shared" si="0"/>
        <v>0</v>
      </c>
      <c r="R40" s="33"/>
      <c r="S40" s="33"/>
      <c r="T40" s="35" t="e">
        <f>VLOOKUP(R40&amp;S40,[48]Hoja1!$Q$4:$R$9,2,0)</f>
        <v>#N/A</v>
      </c>
      <c r="U40" s="33"/>
      <c r="V40" s="33"/>
      <c r="W40" s="33"/>
      <c r="X40" s="35" t="b">
        <f>IF(Q40="Probabilidad",($J$40*T40),IF(Q40="Impacto"," "))</f>
        <v>0</v>
      </c>
      <c r="Y40" s="35" t="b">
        <f>IF(Z40&lt;=20%,'[48]Tabla probabilidad'!$B$5,IF(Z40&lt;=40%,'[48]Tabla probabilidad'!$B$6,IF(Z40&lt;=60%,'[48]Tabla probabilidad'!$B$7,IF(Z40&lt;=80%,'[48]Tabla probabilidad'!$B$8,IF(Z40&lt;=100%,'[48]Tabla probabilidad'!$B$9)))))</f>
        <v>0</v>
      </c>
      <c r="Z40" s="35" t="b">
        <f>IF(R40="Preventivo",(J40-(J40*T40)),IF(R40="Detectivo",(J40-(J40*T40)),IF(R40="Correctivo",(J40))))</f>
        <v>0</v>
      </c>
      <c r="AA40" s="191" t="e">
        <f>IF(AB40&lt;=20%,'[48]Tabla probabilidad'!$B$5,IF(AB40&lt;=40%,'[48]Tabla probabilidad'!$B$6,IF(AB40&lt;=60%,'[48]Tabla probabilidad'!$B$7,IF(AB40&lt;=80%,'[48]Tabla probabilidad'!$B$8,IF(AB40&lt;=100%,'[48]Tabla probabilidad'!$B$9)))))</f>
        <v>#DIV/0!</v>
      </c>
      <c r="AB40" s="191" t="e">
        <f>AVERAGE(Z40:Z44)</f>
        <v>#DIV/0!</v>
      </c>
      <c r="AC40" s="35" t="b">
        <f t="shared" si="1"/>
        <v>0</v>
      </c>
      <c r="AD40" s="35" t="b">
        <f>IF(Q40="Probabilidad",(($M$40-0)),IF(Q40="Impacto",($M$40-($M$40*T40))))</f>
        <v>0</v>
      </c>
      <c r="AE40" s="191" t="e">
        <f>IF(AF40&lt;=20%,"Leve",IF(AF40&lt;=40%,"Menor",IF(AF40&lt;=60%,"Moderado",IF(AF40&lt;=80%,"Mayor",IF(AF40&lt;=100%,"Catastrófico")))))</f>
        <v>#DIV/0!</v>
      </c>
      <c r="AF40" s="191" t="e">
        <f>AVERAGE(AD40:AD44)</f>
        <v>#DIV/0!</v>
      </c>
      <c r="AG40" s="200" t="e">
        <f>VLOOKUP(AA40&amp;AE40,[48]Hoja1!$B$4:$C$28,2,0)</f>
        <v>#DIV/0!</v>
      </c>
      <c r="AH40" s="200"/>
      <c r="AI40" s="211"/>
      <c r="AJ40" s="211"/>
      <c r="AK40" s="211"/>
      <c r="AL40" s="211"/>
      <c r="AM40" s="211"/>
      <c r="AN40" s="186"/>
    </row>
    <row r="41" spans="1:40">
      <c r="A41" s="186"/>
      <c r="B41" s="204"/>
      <c r="C41" s="190"/>
      <c r="D41" s="190"/>
      <c r="E41" s="190"/>
      <c r="F41" s="190"/>
      <c r="G41" s="186"/>
      <c r="H41" s="186"/>
      <c r="I41" s="194"/>
      <c r="J41" s="195"/>
      <c r="K41" s="186"/>
      <c r="L41" s="196"/>
      <c r="M41" s="196"/>
      <c r="N41" s="186"/>
      <c r="O41" s="33">
        <v>2</v>
      </c>
      <c r="P41" s="25"/>
      <c r="Q41" s="33" t="b">
        <f t="shared" si="0"/>
        <v>0</v>
      </c>
      <c r="R41" s="33"/>
      <c r="S41" s="33"/>
      <c r="T41" s="35" t="e">
        <f>VLOOKUP(R41&amp;S41,[48]Hoja1!$Q$4:$R$9,2,0)</f>
        <v>#N/A</v>
      </c>
      <c r="U41" s="33"/>
      <c r="V41" s="33"/>
      <c r="W41" s="33"/>
      <c r="X41" s="35" t="b">
        <f t="shared" ref="X41:X44" si="13">IF(Q41="Probabilidad",($J$40*T41),IF(Q41="Impacto"," "))</f>
        <v>0</v>
      </c>
      <c r="Y41" s="35" t="b">
        <f>IF(Z41&lt;=20%,'[48]Tabla probabilidad'!$B$5,IF(Z41&lt;=40%,'[48]Tabla probabilidad'!$B$6,IF(Z41&lt;=60%,'[48]Tabla probabilidad'!$B$7,IF(Z41&lt;=80%,'[48]Tabla probabilidad'!$B$8,IF(Z41&lt;=100%,'[48]Tabla probabilidad'!$B$9)))))</f>
        <v>0</v>
      </c>
      <c r="Z41" s="35" t="b">
        <f>IF(R41="Preventivo",(J40-(J40*T41)),IF(R41="Detectivo",(J40-(J40*T41)),IF(R41="Correctivo",(J40))))</f>
        <v>0</v>
      </c>
      <c r="AA41" s="192"/>
      <c r="AB41" s="192"/>
      <c r="AC41" s="35" t="b">
        <f t="shared" si="1"/>
        <v>0</v>
      </c>
      <c r="AD41" s="35" t="b">
        <f t="shared" ref="AD41:AD44" si="14">IF(Q41="Probabilidad",(($M$40-0)),IF(Q41="Impacto",($M$40-($M$40*T41))))</f>
        <v>0</v>
      </c>
      <c r="AE41" s="192"/>
      <c r="AF41" s="192"/>
      <c r="AG41" s="201"/>
      <c r="AH41" s="201"/>
      <c r="AI41" s="212"/>
      <c r="AJ41" s="212"/>
      <c r="AK41" s="212"/>
      <c r="AL41" s="212"/>
      <c r="AM41" s="212"/>
      <c r="AN41" s="186"/>
    </row>
    <row r="42" spans="1:40">
      <c r="A42" s="186"/>
      <c r="B42" s="204"/>
      <c r="C42" s="190"/>
      <c r="D42" s="190"/>
      <c r="E42" s="190"/>
      <c r="F42" s="190"/>
      <c r="G42" s="186"/>
      <c r="H42" s="186"/>
      <c r="I42" s="194"/>
      <c r="J42" s="195"/>
      <c r="K42" s="186"/>
      <c r="L42" s="196"/>
      <c r="M42" s="196"/>
      <c r="N42" s="186"/>
      <c r="O42" s="33">
        <v>3</v>
      </c>
      <c r="P42" s="25"/>
      <c r="Q42" s="33" t="b">
        <f t="shared" si="0"/>
        <v>0</v>
      </c>
      <c r="R42" s="33"/>
      <c r="S42" s="33"/>
      <c r="T42" s="35" t="e">
        <f>VLOOKUP(R42&amp;S42,[48]Hoja1!$Q$4:$R$9,2,0)</f>
        <v>#N/A</v>
      </c>
      <c r="U42" s="33"/>
      <c r="V42" s="33"/>
      <c r="W42" s="33"/>
      <c r="X42" s="35" t="b">
        <f t="shared" si="13"/>
        <v>0</v>
      </c>
      <c r="Y42" s="35" t="b">
        <f>IF(Z42&lt;=20%,'[48]Tabla probabilidad'!$B$5,IF(Z42&lt;=40%,'[48]Tabla probabilidad'!$B$6,IF(Z42&lt;=60%,'[48]Tabla probabilidad'!$B$7,IF(Z42&lt;=80%,'[48]Tabla probabilidad'!$B$8,IF(Z42&lt;=100%,'[48]Tabla probabilidad'!$B$9)))))</f>
        <v>0</v>
      </c>
      <c r="Z42" s="35" t="b">
        <f>IF(R42="Preventivo",(J40-(J40*T42)),IF(R42="Detectivo",(J40-(J40*T42)),IF(R42="Correctivo",(J40))))</f>
        <v>0</v>
      </c>
      <c r="AA42" s="192"/>
      <c r="AB42" s="192"/>
      <c r="AC42" s="35" t="b">
        <f t="shared" si="1"/>
        <v>0</v>
      </c>
      <c r="AD42" s="35" t="b">
        <f t="shared" si="14"/>
        <v>0</v>
      </c>
      <c r="AE42" s="192"/>
      <c r="AF42" s="192"/>
      <c r="AG42" s="201"/>
      <c r="AH42" s="201"/>
      <c r="AI42" s="212"/>
      <c r="AJ42" s="212"/>
      <c r="AK42" s="212"/>
      <c r="AL42" s="212"/>
      <c r="AM42" s="212"/>
      <c r="AN42" s="186"/>
    </row>
    <row r="43" spans="1:40">
      <c r="A43" s="186"/>
      <c r="B43" s="204"/>
      <c r="C43" s="190"/>
      <c r="D43" s="190"/>
      <c r="E43" s="190"/>
      <c r="F43" s="190"/>
      <c r="G43" s="186"/>
      <c r="H43" s="186"/>
      <c r="I43" s="194"/>
      <c r="J43" s="195"/>
      <c r="K43" s="186"/>
      <c r="L43" s="196"/>
      <c r="M43" s="196"/>
      <c r="N43" s="186"/>
      <c r="O43" s="33">
        <v>4</v>
      </c>
      <c r="P43" s="26"/>
      <c r="Q43" s="33" t="b">
        <f t="shared" si="0"/>
        <v>0</v>
      </c>
      <c r="R43" s="33"/>
      <c r="S43" s="33"/>
      <c r="T43" s="35" t="e">
        <f>VLOOKUP(R43&amp;S43,[48]Hoja1!$Q$4:$R$9,2,0)</f>
        <v>#N/A</v>
      </c>
      <c r="U43" s="33"/>
      <c r="V43" s="33"/>
      <c r="W43" s="33"/>
      <c r="X43" s="35" t="b">
        <f t="shared" si="13"/>
        <v>0</v>
      </c>
      <c r="Y43" s="35" t="b">
        <f>IF(Z43&lt;=20%,'[48]Tabla probabilidad'!$B$5,IF(Z43&lt;=40%,'[48]Tabla probabilidad'!$B$6,IF(Z43&lt;=60%,'[48]Tabla probabilidad'!$B$7,IF(Z43&lt;=80%,'[48]Tabla probabilidad'!$B$8,IF(Z43&lt;=100%,'[48]Tabla probabilidad'!$B$9)))))</f>
        <v>0</v>
      </c>
      <c r="Z43" s="35" t="b">
        <f>IF(R43="Preventivo",(J40-(J40*T43)),IF(R43="Detectivo",(J40-(J40*T43)),IF(R43="Correctivo",(J40))))</f>
        <v>0</v>
      </c>
      <c r="AA43" s="192"/>
      <c r="AB43" s="192"/>
      <c r="AC43" s="35" t="b">
        <f t="shared" si="1"/>
        <v>0</v>
      </c>
      <c r="AD43" s="35" t="b">
        <f t="shared" si="14"/>
        <v>0</v>
      </c>
      <c r="AE43" s="192"/>
      <c r="AF43" s="192"/>
      <c r="AG43" s="201"/>
      <c r="AH43" s="201"/>
      <c r="AI43" s="212"/>
      <c r="AJ43" s="212"/>
      <c r="AK43" s="212"/>
      <c r="AL43" s="212"/>
      <c r="AM43" s="212"/>
      <c r="AN43" s="186"/>
    </row>
    <row r="44" spans="1:40" ht="57" customHeight="1">
      <c r="A44" s="186"/>
      <c r="B44" s="205"/>
      <c r="C44" s="190"/>
      <c r="D44" s="190"/>
      <c r="E44" s="190"/>
      <c r="F44" s="190"/>
      <c r="G44" s="186"/>
      <c r="H44" s="186"/>
      <c r="I44" s="194"/>
      <c r="J44" s="195"/>
      <c r="K44" s="186"/>
      <c r="L44" s="196"/>
      <c r="M44" s="196"/>
      <c r="N44" s="186"/>
      <c r="O44" s="33">
        <v>5</v>
      </c>
      <c r="P44" s="27"/>
      <c r="Q44" s="33" t="b">
        <f t="shared" si="0"/>
        <v>0</v>
      </c>
      <c r="R44" s="33"/>
      <c r="S44" s="33"/>
      <c r="T44" s="35" t="e">
        <f>VLOOKUP(R44&amp;S44,[48]Hoja1!$Q$4:$R$9,2,0)</f>
        <v>#N/A</v>
      </c>
      <c r="U44" s="33"/>
      <c r="V44" s="33"/>
      <c r="W44" s="33"/>
      <c r="X44" s="35" t="b">
        <f t="shared" si="13"/>
        <v>0</v>
      </c>
      <c r="Y44" s="35" t="b">
        <f>IF(Z44&lt;=20%,'[48]Tabla probabilidad'!$B$5,IF(Z44&lt;=40%,'[48]Tabla probabilidad'!$B$6,IF(Z44&lt;=60%,'[48]Tabla probabilidad'!$B$7,IF(Z44&lt;=80%,'[48]Tabla probabilidad'!$B$8,IF(Z44&lt;=100%,'[48]Tabla probabilidad'!$B$9)))))</f>
        <v>0</v>
      </c>
      <c r="Z44" s="35" t="b">
        <f>IF(R44="Preventivo",(J40-(J40*T44)),IF(R44="Detectivo",(J40-(J40*T44)),IF(R44="Correctivo",(J40))))</f>
        <v>0</v>
      </c>
      <c r="AA44" s="193"/>
      <c r="AB44" s="193"/>
      <c r="AC44" s="35" t="b">
        <f t="shared" si="1"/>
        <v>0</v>
      </c>
      <c r="AD44" s="35" t="b">
        <f t="shared" si="14"/>
        <v>0</v>
      </c>
      <c r="AE44" s="193"/>
      <c r="AF44" s="193"/>
      <c r="AG44" s="202"/>
      <c r="AH44" s="201"/>
      <c r="AI44" s="213"/>
      <c r="AJ44" s="213"/>
      <c r="AK44" s="213"/>
      <c r="AL44" s="213"/>
      <c r="AM44" s="213"/>
      <c r="AN44" s="200"/>
    </row>
    <row r="45" spans="1:40" ht="42.75" customHeight="1">
      <c r="A45" s="186">
        <v>8</v>
      </c>
      <c r="B45" s="203" t="s">
        <v>311</v>
      </c>
      <c r="C45" s="186" t="s">
        <v>47</v>
      </c>
      <c r="D45" s="190" t="s">
        <v>312</v>
      </c>
      <c r="E45" s="190" t="s">
        <v>313</v>
      </c>
      <c r="F45" s="190" t="s">
        <v>311</v>
      </c>
      <c r="G45" s="186" t="s">
        <v>204</v>
      </c>
      <c r="H45" s="186">
        <v>100</v>
      </c>
      <c r="I45" s="194" t="str">
        <f>IF(H45&lt;=2,'[48]Tabla probabilidad'!$B$5,IF(H45&lt;=24,'[48]Tabla probabilidad'!$B$6,IF(H45&lt;=500,'[48]Tabla probabilidad'!$B$7,IF(H45&lt;=5000,'[48]Tabla probabilidad'!$B$8,IF(H45&gt;5000,'[48]Tabla probabilidad'!$B$9)))))</f>
        <v>Media</v>
      </c>
      <c r="J45" s="195">
        <f>IF(H45&lt;=2,'[48]Tabla probabilidad'!$D$5,IF(H45&lt;=24,'[48]Tabla probabilidad'!$D$6,IF(H45&lt;=500,'[48]Tabla probabilidad'!$D$7,IF(H45&lt;=5000,'[48]Tabla probabilidad'!$D$8,IF(H45&gt;5000,'[48]Tabla probabilidad'!$D$9)))))</f>
        <v>0.6</v>
      </c>
      <c r="K45" s="186"/>
      <c r="L45" s="186"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186"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186" t="e">
        <f>VLOOKUP((I45&amp;L45),[48]Hoja1!$B$4:$C$28,2,0)</f>
        <v>#N/A</v>
      </c>
      <c r="O45" s="33">
        <v>1</v>
      </c>
      <c r="P45" s="25"/>
      <c r="Q45" s="33" t="b">
        <f t="shared" si="0"/>
        <v>0</v>
      </c>
      <c r="R45" s="33"/>
      <c r="S45" s="33"/>
      <c r="T45" s="35" t="e">
        <f>VLOOKUP(R45&amp;S45,[48]Hoja1!$Q$4:$R$9,2,0)</f>
        <v>#N/A</v>
      </c>
      <c r="U45" s="33"/>
      <c r="V45" s="33"/>
      <c r="W45" s="33"/>
      <c r="X45" s="35" t="b">
        <f>IF(Q45="Probabilidad",($J$45*T45),IF(Q45="Impacto"," "))</f>
        <v>0</v>
      </c>
      <c r="Y45" s="35" t="b">
        <f>IF(Z45&lt;=20%,'[48]Tabla probabilidad'!$B$5,IF(Z45&lt;=40%,'[48]Tabla probabilidad'!$B$6,IF(Z45&lt;=60%,'[48]Tabla probabilidad'!$B$7,IF(Z45&lt;=80%,'[48]Tabla probabilidad'!$B$8,IF(Z45&lt;=100%,'[48]Tabla probabilidad'!$B$9)))))</f>
        <v>0</v>
      </c>
      <c r="Z45" s="35" t="b">
        <f>IF(R45="Preventivo",(J45-(J45*T45)),IF(R45="Detectivo",(J45-(J45*T45)),IF(R45="Correctivo",(J45))))</f>
        <v>0</v>
      </c>
      <c r="AA45" s="191" t="e">
        <f>IF(AB45&lt;=20%,'[48]Tabla probabilidad'!$B$5,IF(AB45&lt;=40%,'[48]Tabla probabilidad'!$B$6,IF(AB45&lt;=60%,'[48]Tabla probabilidad'!$B$7,IF(AB45&lt;=80%,'[48]Tabla probabilidad'!$B$8,IF(AB45&lt;=100%,'[48]Tabla probabilidad'!$B$9)))))</f>
        <v>#DIV/0!</v>
      </c>
      <c r="AB45" s="191" t="e">
        <f>AVERAGE(Z45:Z49)</f>
        <v>#DIV/0!</v>
      </c>
      <c r="AC45" s="35" t="b">
        <f t="shared" si="1"/>
        <v>0</v>
      </c>
      <c r="AD45" s="35" t="b">
        <f>IF(Q45="Probabilidad",(($M$45-0)),IF(Q45="Impacto",($M$45-($M$45*T45))))</f>
        <v>0</v>
      </c>
      <c r="AE45" s="191" t="e">
        <f>IF(AF45&lt;=20%,"Leve",IF(AF45&lt;=40%,"Menor",IF(AF45&lt;=60%,"Moderado",IF(AF45&lt;=80%,"Mayor",IF(AF45&lt;=100%,"Catastrófico")))))</f>
        <v>#DIV/0!</v>
      </c>
      <c r="AF45" s="191" t="e">
        <f>AVERAGE(AD45:AD49)</f>
        <v>#DIV/0!</v>
      </c>
      <c r="AG45" s="200" t="e">
        <f>VLOOKUP(AA45&amp;AE45,[48]Hoja1!$B$4:$C$28,2,0)</f>
        <v>#DIV/0!</v>
      </c>
      <c r="AH45" s="200"/>
      <c r="AI45" s="211"/>
      <c r="AJ45" s="211"/>
      <c r="AK45" s="211"/>
      <c r="AL45" s="211"/>
      <c r="AM45" s="211"/>
      <c r="AN45" s="186"/>
    </row>
    <row r="46" spans="1:40" ht="48" customHeight="1">
      <c r="A46" s="186"/>
      <c r="B46" s="204"/>
      <c r="C46" s="186"/>
      <c r="D46" s="190"/>
      <c r="E46" s="190"/>
      <c r="F46" s="190"/>
      <c r="G46" s="186"/>
      <c r="H46" s="186"/>
      <c r="I46" s="194"/>
      <c r="J46" s="195"/>
      <c r="K46" s="186"/>
      <c r="L46" s="196"/>
      <c r="M46" s="196"/>
      <c r="N46" s="186"/>
      <c r="O46" s="33">
        <v>2</v>
      </c>
      <c r="P46" s="25"/>
      <c r="Q46" s="33" t="b">
        <f t="shared" si="0"/>
        <v>0</v>
      </c>
      <c r="R46" s="33"/>
      <c r="S46" s="33"/>
      <c r="T46" s="35" t="e">
        <f>VLOOKUP(R46&amp;S46,[48]Hoja1!$Q$4:$R$9,2,0)</f>
        <v>#N/A</v>
      </c>
      <c r="U46" s="33"/>
      <c r="V46" s="33"/>
      <c r="W46" s="33"/>
      <c r="X46" s="35" t="b">
        <f t="shared" ref="X46:X49" si="15">IF(Q46="Probabilidad",($J$45*T46),IF(Q46="Impacto"," "))</f>
        <v>0</v>
      </c>
      <c r="Y46" s="35" t="b">
        <f>IF(Z46&lt;=20%,'[48]Tabla probabilidad'!$B$5,IF(Z46&lt;=40%,'[48]Tabla probabilidad'!$B$6,IF(Z46&lt;=60%,'[48]Tabla probabilidad'!$B$7,IF(Z46&lt;=80%,'[48]Tabla probabilidad'!$B$8,IF(Z46&lt;=100%,'[48]Tabla probabilidad'!$B$9)))))</f>
        <v>0</v>
      </c>
      <c r="Z46" s="35" t="b">
        <f>IF(R46="Preventivo",(J45-(J45*T46)),IF(R46="Detectivo",(J45-(J45*T46)),IF(R46="Correctivo",(J45))))</f>
        <v>0</v>
      </c>
      <c r="AA46" s="192"/>
      <c r="AB46" s="192"/>
      <c r="AC46" s="35" t="b">
        <f t="shared" si="1"/>
        <v>0</v>
      </c>
      <c r="AD46" s="35" t="b">
        <f t="shared" ref="AD46:AD49" si="16">IF(Q46="Probabilidad",(($M$45-0)),IF(Q46="Impacto",($M$45-($M$45*T46))))</f>
        <v>0</v>
      </c>
      <c r="AE46" s="192"/>
      <c r="AF46" s="192"/>
      <c r="AG46" s="201"/>
      <c r="AH46" s="201"/>
      <c r="AI46" s="212"/>
      <c r="AJ46" s="212"/>
      <c r="AK46" s="212"/>
      <c r="AL46" s="212"/>
      <c r="AM46" s="212"/>
      <c r="AN46" s="186"/>
    </row>
    <row r="47" spans="1:40" ht="49.5" customHeight="1">
      <c r="A47" s="186"/>
      <c r="B47" s="204"/>
      <c r="C47" s="186"/>
      <c r="D47" s="190"/>
      <c r="E47" s="190"/>
      <c r="F47" s="190"/>
      <c r="G47" s="186"/>
      <c r="H47" s="186"/>
      <c r="I47" s="194"/>
      <c r="J47" s="195"/>
      <c r="K47" s="186"/>
      <c r="L47" s="196"/>
      <c r="M47" s="196"/>
      <c r="N47" s="186"/>
      <c r="O47" s="33">
        <v>3</v>
      </c>
      <c r="P47" s="25"/>
      <c r="Q47" s="33" t="b">
        <f t="shared" si="0"/>
        <v>0</v>
      </c>
      <c r="R47" s="33"/>
      <c r="S47" s="33"/>
      <c r="T47" s="35" t="e">
        <f>VLOOKUP(R47&amp;S47,[48]Hoja1!$Q$4:$R$9,2,0)</f>
        <v>#N/A</v>
      </c>
      <c r="U47" s="33"/>
      <c r="V47" s="33"/>
      <c r="W47" s="33"/>
      <c r="X47" s="35" t="b">
        <f t="shared" si="15"/>
        <v>0</v>
      </c>
      <c r="Y47" s="35" t="b">
        <f>IF(Z47&lt;=20%,'[48]Tabla probabilidad'!$B$5,IF(Z47&lt;=40%,'[48]Tabla probabilidad'!$B$6,IF(Z47&lt;=60%,'[48]Tabla probabilidad'!$B$7,IF(Z47&lt;=80%,'[48]Tabla probabilidad'!$B$8,IF(Z47&lt;=100%,'[48]Tabla probabilidad'!$B$9)))))</f>
        <v>0</v>
      </c>
      <c r="Z47" s="35" t="b">
        <f>IF(R47="Preventivo",(J45-(J45*T47)),IF(R47="Detectivo",(J45-(J45*T47)),IF(R47="Correctivo",(J45))))</f>
        <v>0</v>
      </c>
      <c r="AA47" s="192"/>
      <c r="AB47" s="192"/>
      <c r="AC47" s="35" t="b">
        <f t="shared" si="1"/>
        <v>0</v>
      </c>
      <c r="AD47" s="35" t="b">
        <f t="shared" si="16"/>
        <v>0</v>
      </c>
      <c r="AE47" s="192"/>
      <c r="AF47" s="192"/>
      <c r="AG47" s="201"/>
      <c r="AH47" s="201"/>
      <c r="AI47" s="212"/>
      <c r="AJ47" s="212"/>
      <c r="AK47" s="212"/>
      <c r="AL47" s="212"/>
      <c r="AM47" s="212"/>
      <c r="AN47" s="186"/>
    </row>
    <row r="48" spans="1:40" ht="153.75" customHeight="1">
      <c r="A48" s="186"/>
      <c r="B48" s="204"/>
      <c r="C48" s="186"/>
      <c r="D48" s="190"/>
      <c r="E48" s="190"/>
      <c r="F48" s="190"/>
      <c r="G48" s="186"/>
      <c r="H48" s="186"/>
      <c r="I48" s="194"/>
      <c r="J48" s="195"/>
      <c r="K48" s="186"/>
      <c r="L48" s="196"/>
      <c r="M48" s="196"/>
      <c r="N48" s="186"/>
      <c r="O48" s="33">
        <v>4</v>
      </c>
      <c r="P48" s="26"/>
      <c r="Q48" s="33" t="b">
        <f t="shared" si="0"/>
        <v>0</v>
      </c>
      <c r="R48" s="33"/>
      <c r="S48" s="33"/>
      <c r="T48" s="35" t="e">
        <f>VLOOKUP(R48&amp;S48,[48]Hoja1!$Q$4:$R$9,2,0)</f>
        <v>#N/A</v>
      </c>
      <c r="U48" s="33"/>
      <c r="V48" s="33"/>
      <c r="W48" s="33"/>
      <c r="X48" s="35" t="b">
        <f t="shared" si="15"/>
        <v>0</v>
      </c>
      <c r="Y48" s="35" t="b">
        <f>IF(Z48&lt;=20%,'[48]Tabla probabilidad'!$B$5,IF(Z48&lt;=40%,'[48]Tabla probabilidad'!$B$6,IF(Z48&lt;=60%,'[48]Tabla probabilidad'!$B$7,IF(Z48&lt;=80%,'[48]Tabla probabilidad'!$B$8,IF(Z48&lt;=100%,'[48]Tabla probabilidad'!$B$9)))))</f>
        <v>0</v>
      </c>
      <c r="Z48" s="35" t="b">
        <f>IF(R48="Preventivo",(J45-(J45*T48)),IF(R48="Detectivo",(J45-(J45*T48)),IF(R48="Correctivo",(J45))))</f>
        <v>0</v>
      </c>
      <c r="AA48" s="192"/>
      <c r="AB48" s="192"/>
      <c r="AC48" s="35" t="b">
        <f t="shared" si="1"/>
        <v>0</v>
      </c>
      <c r="AD48" s="35" t="b">
        <f t="shared" si="16"/>
        <v>0</v>
      </c>
      <c r="AE48" s="192"/>
      <c r="AF48" s="192"/>
      <c r="AG48" s="201"/>
      <c r="AH48" s="201"/>
      <c r="AI48" s="212"/>
      <c r="AJ48" s="212"/>
      <c r="AK48" s="212"/>
      <c r="AL48" s="212"/>
      <c r="AM48" s="212"/>
      <c r="AN48" s="186"/>
    </row>
    <row r="49" spans="1:40" ht="409.5" customHeight="1">
      <c r="A49" s="186"/>
      <c r="B49" s="205"/>
      <c r="C49" s="186"/>
      <c r="D49" s="190"/>
      <c r="E49" s="190"/>
      <c r="F49" s="190"/>
      <c r="G49" s="186"/>
      <c r="H49" s="186"/>
      <c r="I49" s="194"/>
      <c r="J49" s="195"/>
      <c r="K49" s="186"/>
      <c r="L49" s="196"/>
      <c r="M49" s="196"/>
      <c r="N49" s="186"/>
      <c r="O49" s="33">
        <v>5</v>
      </c>
      <c r="P49" s="27"/>
      <c r="Q49" s="33" t="b">
        <f t="shared" si="0"/>
        <v>0</v>
      </c>
      <c r="R49" s="33"/>
      <c r="S49" s="33"/>
      <c r="T49" s="35" t="e">
        <f>VLOOKUP(R49&amp;S49,[48]Hoja1!$Q$4:$R$9,2,0)</f>
        <v>#N/A</v>
      </c>
      <c r="U49" s="33"/>
      <c r="V49" s="33"/>
      <c r="W49" s="33"/>
      <c r="X49" s="35" t="b">
        <f t="shared" si="15"/>
        <v>0</v>
      </c>
      <c r="Y49" s="35" t="b">
        <f>IF(Z49&lt;=20%,'[48]Tabla probabilidad'!$B$5,IF(Z49&lt;=40%,'[48]Tabla probabilidad'!$B$6,IF(Z49&lt;=60%,'[48]Tabla probabilidad'!$B$7,IF(Z49&lt;=80%,'[48]Tabla probabilidad'!$B$8,IF(Z49&lt;=100%,'[48]Tabla probabilidad'!$B$9)))))</f>
        <v>0</v>
      </c>
      <c r="Z49" s="35" t="b">
        <f>IF(R49="Preventivo",(J45-(J45*T49)),IF(R49="Detectivo",(J45-(J45*T49)),IF(R49="Correctivo",(J45))))</f>
        <v>0</v>
      </c>
      <c r="AA49" s="193"/>
      <c r="AB49" s="193"/>
      <c r="AC49" s="35" t="b">
        <f t="shared" si="1"/>
        <v>0</v>
      </c>
      <c r="AD49" s="35" t="b">
        <f t="shared" si="16"/>
        <v>0</v>
      </c>
      <c r="AE49" s="193"/>
      <c r="AF49" s="193"/>
      <c r="AG49" s="202"/>
      <c r="AH49" s="201"/>
      <c r="AI49" s="213"/>
      <c r="AJ49" s="213"/>
      <c r="AK49" s="213"/>
      <c r="AL49" s="213"/>
      <c r="AM49" s="213"/>
      <c r="AN49" s="200"/>
    </row>
    <row r="50" spans="1:40">
      <c r="A50" s="186"/>
      <c r="B50" s="203" t="s">
        <v>314</v>
      </c>
      <c r="C50" s="186" t="s">
        <v>47</v>
      </c>
      <c r="D50" s="203" t="s">
        <v>315</v>
      </c>
      <c r="E50" s="190" t="s">
        <v>316</v>
      </c>
      <c r="F50" s="203" t="s">
        <v>317</v>
      </c>
      <c r="G50" s="186" t="s">
        <v>71</v>
      </c>
      <c r="H50" s="186">
        <v>50</v>
      </c>
      <c r="I50" s="194" t="str">
        <f>IF(H50&lt;=2,'[48]Tabla probabilidad'!$B$5,IF(H50&lt;=24,'[48]Tabla probabilidad'!$B$6,IF(H50&lt;=500,'[48]Tabla probabilidad'!$B$7,IF(H50&lt;=5000,'[48]Tabla probabilidad'!$B$8,IF(H50&gt;5000,'[48]Tabla probabilidad'!$B$9)))))</f>
        <v>Media</v>
      </c>
      <c r="J50" s="195">
        <f>IF(H50&lt;=2,'[48]Tabla probabilidad'!$D$5,IF(H50&lt;=24,'[48]Tabla probabilidad'!$D$6,IF(H50&lt;=500,'[48]Tabla probabilidad'!$D$7,IF(H50&lt;=5000,'[48]Tabla probabilidad'!$D$8,IF(H50&gt;5000,'[48]Tabla probabilidad'!$D$9)))))</f>
        <v>0.6</v>
      </c>
      <c r="K50" s="186"/>
      <c r="L50" s="18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18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186" t="e">
        <f>VLOOKUP((I50&amp;L50),[48]Hoja1!$B$4:$C$28,2,0)</f>
        <v>#N/A</v>
      </c>
      <c r="O50" s="33">
        <v>1</v>
      </c>
      <c r="P50" s="25"/>
      <c r="Q50" s="33" t="b">
        <f t="shared" si="0"/>
        <v>0</v>
      </c>
      <c r="R50" s="33"/>
      <c r="S50" s="33"/>
      <c r="T50" s="35" t="e">
        <f>VLOOKUP(R50&amp;S50,[48]Hoja1!$Q$4:$R$9,2,0)</f>
        <v>#N/A</v>
      </c>
      <c r="U50" s="33"/>
      <c r="V50" s="33"/>
      <c r="W50" s="33"/>
      <c r="X50" s="35" t="b">
        <f>IF(Q50="Probabilidad",($J$50*T50),IF(Q50="Impacto"," "))</f>
        <v>0</v>
      </c>
      <c r="Y50" s="35" t="b">
        <f>IF(Z50&lt;=20%,'[48]Tabla probabilidad'!$B$5,IF(Z50&lt;=40%,'[48]Tabla probabilidad'!$B$6,IF(Z50&lt;=60%,'[48]Tabla probabilidad'!$B$7,IF(Z50&lt;=80%,'[48]Tabla probabilidad'!$B$8,IF(Z50&lt;=100%,'[48]Tabla probabilidad'!$B$9)))))</f>
        <v>0</v>
      </c>
      <c r="Z50" s="35" t="b">
        <f>IF(R50="Preventivo",(J50-(J50*T50)),IF(R50="Detectivo",(J50-(J50*T50)),IF(R50="Correctivo",(J50))))</f>
        <v>0</v>
      </c>
      <c r="AA50" s="191" t="e">
        <f>IF(AB50&lt;=20%,'[48]Tabla probabilidad'!$B$5,IF(AB50&lt;=40%,'[48]Tabla probabilidad'!$B$6,IF(AB50&lt;=60%,'[48]Tabla probabilidad'!$B$7,IF(AB50&lt;=80%,'[48]Tabla probabilidad'!$B$8,IF(AB50&lt;=100%,'[48]Tabla probabilidad'!$B$9)))))</f>
        <v>#DIV/0!</v>
      </c>
      <c r="AB50" s="191" t="e">
        <f>AVERAGE(Z50:Z54)</f>
        <v>#DIV/0!</v>
      </c>
      <c r="AC50" s="35" t="b">
        <f t="shared" si="1"/>
        <v>0</v>
      </c>
      <c r="AD50" s="35" t="b">
        <f>IF(Q50="Probabilidad",(($M$50-0)),IF(Q50="Impacto",($M$50-($M$50*T50))))</f>
        <v>0</v>
      </c>
      <c r="AE50" s="191" t="e">
        <f>IF(AF50&lt;=20%,"Leve",IF(AF50&lt;=40%,"Menor",IF(AF50&lt;=60%,"Moderado",IF(AF50&lt;=80%,"Mayor",IF(AF50&lt;=100%,"Catastrófico")))))</f>
        <v>#DIV/0!</v>
      </c>
      <c r="AF50" s="191" t="e">
        <f>AVERAGE(AD50:AD54)</f>
        <v>#DIV/0!</v>
      </c>
      <c r="AG50" s="200" t="e">
        <f>VLOOKUP(AA50&amp;AE50,[48]Hoja1!$B$4:$C$28,2,0)</f>
        <v>#DIV/0!</v>
      </c>
      <c r="AH50" s="200"/>
      <c r="AI50" s="211"/>
      <c r="AJ50" s="211"/>
      <c r="AK50" s="211"/>
      <c r="AL50" s="211"/>
      <c r="AM50" s="211"/>
      <c r="AN50" s="186"/>
    </row>
    <row r="51" spans="1:40">
      <c r="A51" s="186"/>
      <c r="B51" s="204"/>
      <c r="C51" s="186"/>
      <c r="D51" s="204"/>
      <c r="E51" s="190"/>
      <c r="F51" s="204"/>
      <c r="G51" s="186"/>
      <c r="H51" s="186"/>
      <c r="I51" s="194"/>
      <c r="J51" s="195"/>
      <c r="K51" s="186"/>
      <c r="L51" s="196"/>
      <c r="M51" s="196"/>
      <c r="N51" s="186"/>
      <c r="O51" s="33">
        <v>2</v>
      </c>
      <c r="P51" s="25"/>
      <c r="Q51" s="33" t="b">
        <f t="shared" si="0"/>
        <v>0</v>
      </c>
      <c r="R51" s="33"/>
      <c r="S51" s="33"/>
      <c r="T51" s="35" t="e">
        <f>VLOOKUP(R51&amp;S51,[48]Hoja1!$Q$4:$R$9,2,0)</f>
        <v>#N/A</v>
      </c>
      <c r="U51" s="33"/>
      <c r="V51" s="33"/>
      <c r="W51" s="33"/>
      <c r="X51" s="35" t="b">
        <f>IF(Q51="Probabilidad",($J$50*T51),IF(Q51="Impacto"," "))</f>
        <v>0</v>
      </c>
      <c r="Y51" s="35" t="b">
        <f>IF(Z51&lt;=20%,'[48]Tabla probabilidad'!$B$5,IF(Z51&lt;=40%,'[48]Tabla probabilidad'!$B$6,IF(Z51&lt;=60%,'[48]Tabla probabilidad'!$B$7,IF(Z51&lt;=80%,'[48]Tabla probabilidad'!$B$8,IF(Z51&lt;=100%,'[48]Tabla probabilidad'!$B$9)))))</f>
        <v>0</v>
      </c>
      <c r="Z51" s="35" t="b">
        <f>IF(R51="Preventivo",(J50-(J50*T51)),IF(R51="Detectivo",(J50-(J50*T51)),IF(R51="Correctivo",(J50))))</f>
        <v>0</v>
      </c>
      <c r="AA51" s="192"/>
      <c r="AB51" s="192"/>
      <c r="AC51" s="35" t="b">
        <f t="shared" si="1"/>
        <v>0</v>
      </c>
      <c r="AD51" s="35" t="b">
        <f t="shared" ref="AD51:AD54" si="17">IF(Q51="Probabilidad",(($M$50-0)),IF(Q51="Impacto",($M$50-($M$50*T51))))</f>
        <v>0</v>
      </c>
      <c r="AE51" s="192"/>
      <c r="AF51" s="192"/>
      <c r="AG51" s="201"/>
      <c r="AH51" s="201"/>
      <c r="AI51" s="212"/>
      <c r="AJ51" s="212"/>
      <c r="AK51" s="212"/>
      <c r="AL51" s="212"/>
      <c r="AM51" s="212"/>
      <c r="AN51" s="186"/>
    </row>
    <row r="52" spans="1:40">
      <c r="A52" s="186"/>
      <c r="B52" s="204"/>
      <c r="C52" s="186"/>
      <c r="D52" s="204"/>
      <c r="E52" s="190"/>
      <c r="F52" s="204"/>
      <c r="G52" s="186"/>
      <c r="H52" s="186"/>
      <c r="I52" s="194"/>
      <c r="J52" s="195"/>
      <c r="K52" s="186"/>
      <c r="L52" s="196"/>
      <c r="M52" s="196"/>
      <c r="N52" s="186"/>
      <c r="O52" s="33">
        <v>3</v>
      </c>
      <c r="P52" s="25"/>
      <c r="Q52" s="33" t="b">
        <f t="shared" si="0"/>
        <v>0</v>
      </c>
      <c r="R52" s="33"/>
      <c r="S52" s="33"/>
      <c r="T52" s="35" t="e">
        <f>VLOOKUP(R52&amp;S52,[48]Hoja1!$Q$4:$R$9,2,0)</f>
        <v>#N/A</v>
      </c>
      <c r="U52" s="33"/>
      <c r="V52" s="33"/>
      <c r="W52" s="33"/>
      <c r="X52" s="35" t="b">
        <f>IF(Q52="Probabilidad",($J$50*T52),IF(Q52="Impacto"," "))</f>
        <v>0</v>
      </c>
      <c r="Y52" s="35" t="b">
        <f>IF(Z52&lt;=20%,'[48]Tabla probabilidad'!$B$5,IF(Z52&lt;=40%,'[48]Tabla probabilidad'!$B$6,IF(Z52&lt;=60%,'[48]Tabla probabilidad'!$B$7,IF(Z52&lt;=80%,'[48]Tabla probabilidad'!$B$8,IF(Z52&lt;=100%,'[48]Tabla probabilidad'!$B$9)))))</f>
        <v>0</v>
      </c>
      <c r="Z52" s="35" t="b">
        <f>IF(R52="Preventivo",(J50-(J50*T52)),IF(R52="Detectivo",(J50-(J50*T52)),IF(R52="Correctivo",(J50))))</f>
        <v>0</v>
      </c>
      <c r="AA52" s="192"/>
      <c r="AB52" s="192"/>
      <c r="AC52" s="35" t="b">
        <f t="shared" si="1"/>
        <v>0</v>
      </c>
      <c r="AD52" s="35" t="b">
        <f t="shared" si="17"/>
        <v>0</v>
      </c>
      <c r="AE52" s="192"/>
      <c r="AF52" s="192"/>
      <c r="AG52" s="201"/>
      <c r="AH52" s="201"/>
      <c r="AI52" s="212"/>
      <c r="AJ52" s="212"/>
      <c r="AK52" s="212"/>
      <c r="AL52" s="212"/>
      <c r="AM52" s="212"/>
      <c r="AN52" s="186"/>
    </row>
    <row r="53" spans="1:40" ht="37.5" customHeight="1">
      <c r="A53" s="186"/>
      <c r="B53" s="204"/>
      <c r="C53" s="186"/>
      <c r="D53" s="204"/>
      <c r="E53" s="190"/>
      <c r="F53" s="204"/>
      <c r="G53" s="186"/>
      <c r="H53" s="186"/>
      <c r="I53" s="194"/>
      <c r="J53" s="195"/>
      <c r="K53" s="186"/>
      <c r="L53" s="196"/>
      <c r="M53" s="196"/>
      <c r="N53" s="186"/>
      <c r="O53" s="33">
        <v>4</v>
      </c>
      <c r="P53" s="26"/>
      <c r="Q53" s="33" t="b">
        <f t="shared" si="0"/>
        <v>0</v>
      </c>
      <c r="R53" s="33"/>
      <c r="S53" s="33"/>
      <c r="T53" s="35" t="e">
        <f>VLOOKUP(R53&amp;S53,[48]Hoja1!$Q$4:$R$9,2,0)</f>
        <v>#N/A</v>
      </c>
      <c r="U53" s="33"/>
      <c r="V53" s="33"/>
      <c r="W53" s="33"/>
      <c r="X53" s="35" t="b">
        <f>IF(Q53="Probabilidad",($J$50*T53),IF(Q53="Impacto"," "))</f>
        <v>0</v>
      </c>
      <c r="Y53" s="35" t="b">
        <f>IF(Z53&lt;=20%,'[48]Tabla probabilidad'!$B$5,IF(Z53&lt;=40%,'[48]Tabla probabilidad'!$B$6,IF(Z53&lt;=60%,'[48]Tabla probabilidad'!$B$7,IF(Z53&lt;=80%,'[48]Tabla probabilidad'!$B$8,IF(Z53&lt;=100%,'[48]Tabla probabilidad'!$B$9)))))</f>
        <v>0</v>
      </c>
      <c r="Z53" s="35" t="b">
        <f>IF(R53="Preventivo",(J50-(J50*T53)),IF(R53="Detectivo",(J50-(J50*T53)),IF(R53="Correctivo",(J50))))</f>
        <v>0</v>
      </c>
      <c r="AA53" s="192"/>
      <c r="AB53" s="192"/>
      <c r="AC53" s="35" t="b">
        <f t="shared" si="1"/>
        <v>0</v>
      </c>
      <c r="AD53" s="35" t="b">
        <f t="shared" si="17"/>
        <v>0</v>
      </c>
      <c r="AE53" s="192"/>
      <c r="AF53" s="192"/>
      <c r="AG53" s="201"/>
      <c r="AH53" s="201"/>
      <c r="AI53" s="212"/>
      <c r="AJ53" s="212"/>
      <c r="AK53" s="212"/>
      <c r="AL53" s="212"/>
      <c r="AM53" s="212"/>
      <c r="AN53" s="186"/>
    </row>
    <row r="54" spans="1:40" ht="61.5" customHeight="1">
      <c r="A54" s="186"/>
      <c r="B54" s="205"/>
      <c r="C54" s="186"/>
      <c r="D54" s="205"/>
      <c r="E54" s="190"/>
      <c r="F54" s="205"/>
      <c r="G54" s="186"/>
      <c r="H54" s="186"/>
      <c r="I54" s="194"/>
      <c r="J54" s="195"/>
      <c r="K54" s="186"/>
      <c r="L54" s="196"/>
      <c r="M54" s="196"/>
      <c r="N54" s="186"/>
      <c r="O54" s="33">
        <v>5</v>
      </c>
      <c r="P54" s="27"/>
      <c r="Q54" s="33" t="b">
        <f t="shared" si="0"/>
        <v>0</v>
      </c>
      <c r="R54" s="33"/>
      <c r="S54" s="33"/>
      <c r="T54" s="35" t="e">
        <f>VLOOKUP(R54&amp;S54,[48]Hoja1!$Q$4:$R$9,2,0)</f>
        <v>#N/A</v>
      </c>
      <c r="U54" s="33"/>
      <c r="V54" s="33"/>
      <c r="W54" s="33"/>
      <c r="X54" s="35" t="b">
        <f t="shared" ref="X54" si="18">IF(Q54="Probabilidad",($J$35*T54),IF(Q54="Impacto"," "))</f>
        <v>0</v>
      </c>
      <c r="Y54" s="35" t="b">
        <f>IF(Z54&lt;=20%,'[48]Tabla probabilidad'!$B$5,IF(Z54&lt;=40%,'[48]Tabla probabilidad'!$B$6,IF(Z54&lt;=60%,'[48]Tabla probabilidad'!$B$7,IF(Z54&lt;=80%,'[48]Tabla probabilidad'!$B$8,IF(Z54&lt;=100%,'[48]Tabla probabilidad'!$B$9)))))</f>
        <v>0</v>
      </c>
      <c r="Z54" s="35" t="b">
        <f>IF(R54="Preventivo",(J50-(J50*T54)),IF(R54="Detectivo",(J50-(J50*T54)),IF(R54="Correctivo",(J50))))</f>
        <v>0</v>
      </c>
      <c r="AA54" s="193"/>
      <c r="AB54" s="193"/>
      <c r="AC54" s="35" t="b">
        <f t="shared" si="1"/>
        <v>0</v>
      </c>
      <c r="AD54" s="35" t="b">
        <f t="shared" si="17"/>
        <v>0</v>
      </c>
      <c r="AE54" s="193"/>
      <c r="AF54" s="193"/>
      <c r="AG54" s="202"/>
      <c r="AH54" s="201"/>
      <c r="AI54" s="213"/>
      <c r="AJ54" s="213"/>
      <c r="AK54" s="213"/>
      <c r="AL54" s="213"/>
      <c r="AM54" s="213"/>
      <c r="AN54" s="200"/>
    </row>
    <row r="55" spans="1:40" ht="50.25" customHeight="1">
      <c r="A55" s="186"/>
      <c r="B55" s="203" t="s">
        <v>318</v>
      </c>
      <c r="C55" s="190" t="s">
        <v>319</v>
      </c>
      <c r="D55" s="190" t="s">
        <v>320</v>
      </c>
      <c r="E55" s="190" t="s">
        <v>321</v>
      </c>
      <c r="F55" s="190" t="s">
        <v>322</v>
      </c>
      <c r="G55" s="186" t="s">
        <v>105</v>
      </c>
      <c r="H55" s="186">
        <v>1000</v>
      </c>
      <c r="I55" s="194" t="str">
        <f>IF(H55&lt;=2,'[48]Tabla probabilidad'!$B$5,IF(H55&lt;=24,'[48]Tabla probabilidad'!$B$6,IF(H55&lt;=500,'[48]Tabla probabilidad'!$B$7,IF(H55&lt;=5000,'[48]Tabla probabilidad'!$B$8,IF(H55&gt;5000,'[48]Tabla probabilidad'!$B$9)))))</f>
        <v>Alta</v>
      </c>
      <c r="J55" s="195">
        <f>IF(H55&lt;=2,'[48]Tabla probabilidad'!$D$5,IF(H55&lt;=24,'[48]Tabla probabilidad'!$D$6,IF(H55&lt;=500,'[48]Tabla probabilidad'!$D$7,IF(H55&lt;=5000,'[48]Tabla probabilidad'!$D$8,IF(H55&gt;5000,'[48]Tabla probabilidad'!$D$9)))))</f>
        <v>0.8</v>
      </c>
      <c r="K55" s="186"/>
      <c r="L55" s="18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18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186" t="e">
        <f>VLOOKUP((I55&amp;L55),[48]Hoja1!$B$4:$C$28,2,0)</f>
        <v>#N/A</v>
      </c>
      <c r="O55" s="33">
        <v>1</v>
      </c>
      <c r="P55" s="25"/>
      <c r="Q55" s="33" t="b">
        <f t="shared" si="0"/>
        <v>0</v>
      </c>
      <c r="R55" s="33"/>
      <c r="S55" s="33"/>
      <c r="T55" s="35" t="e">
        <f>VLOOKUP(R55&amp;S55,[48]Hoja1!$Q$4:$R$9,2,0)</f>
        <v>#N/A</v>
      </c>
      <c r="U55" s="33"/>
      <c r="V55" s="33"/>
      <c r="W55" s="33"/>
      <c r="X55" s="35" t="b">
        <f>IF(Q55="Probabilidad",($J$55*T55),IF(Q55="Impacto"," "))</f>
        <v>0</v>
      </c>
      <c r="Y55" s="35" t="b">
        <f>IF(Z55&lt;=20%,'[48]Tabla probabilidad'!$B$5,IF(Z55&lt;=40%,'[48]Tabla probabilidad'!$B$6,IF(Z55&lt;=60%,'[48]Tabla probabilidad'!$B$7,IF(Z55&lt;=80%,'[48]Tabla probabilidad'!$B$8,IF(Z55&lt;=100%,'[48]Tabla probabilidad'!$B$9)))))</f>
        <v>0</v>
      </c>
      <c r="Z55" s="35" t="b">
        <f>IF(R55="Preventivo",(J55-(J55*T55)),IF(R55="Detectivo",(J55-(J55*T55)),IF(R55="Correctivo",(J55))))</f>
        <v>0</v>
      </c>
      <c r="AA55" s="191" t="e">
        <f>IF(AB55&lt;=20%,'[48]Tabla probabilidad'!$B$5,IF(AB55&lt;=40%,'[48]Tabla probabilidad'!$B$6,IF(AB55&lt;=60%,'[48]Tabla probabilidad'!$B$7,IF(AB55&lt;=80%,'[48]Tabla probabilidad'!$B$8,IF(AB55&lt;=100%,'[48]Tabla probabilidad'!$B$9)))))</f>
        <v>#DIV/0!</v>
      </c>
      <c r="AB55" s="191" t="e">
        <f>AVERAGE(Z55:Z59)</f>
        <v>#DIV/0!</v>
      </c>
      <c r="AC55" s="35" t="b">
        <f t="shared" si="1"/>
        <v>0</v>
      </c>
      <c r="AD55" s="35" t="b">
        <f>IF(Q55="Probabilidad",(($M$55-0)),IF(Q55="Impacto",($M$55-($M$55*T55))))</f>
        <v>0</v>
      </c>
      <c r="AE55" s="191" t="e">
        <f>IF(AF55&lt;=20%,"Leve",IF(AF55&lt;=40%,"Menor",IF(AF55&lt;=60%,"Moderado",IF(AF55&lt;=80%,"Mayor",IF(AF55&lt;=100%,"Catastrófico")))))</f>
        <v>#DIV/0!</v>
      </c>
      <c r="AF55" s="191" t="e">
        <f>AVERAGE(AD55:AD59)</f>
        <v>#DIV/0!</v>
      </c>
      <c r="AG55" s="200" t="e">
        <f>VLOOKUP(AA55&amp;AE55,[48]Hoja1!$B$4:$C$28,2,0)</f>
        <v>#DIV/0!</v>
      </c>
      <c r="AH55" s="186"/>
      <c r="AI55" s="211"/>
      <c r="AJ55" s="211"/>
      <c r="AK55" s="211"/>
      <c r="AL55" s="211"/>
      <c r="AM55" s="211"/>
      <c r="AN55" s="211"/>
    </row>
    <row r="56" spans="1:40" ht="35.25" customHeight="1">
      <c r="A56" s="186"/>
      <c r="B56" s="204"/>
      <c r="C56" s="190"/>
      <c r="D56" s="190"/>
      <c r="E56" s="190"/>
      <c r="F56" s="190"/>
      <c r="G56" s="186"/>
      <c r="H56" s="186"/>
      <c r="I56" s="194"/>
      <c r="J56" s="195"/>
      <c r="K56" s="186"/>
      <c r="L56" s="196"/>
      <c r="M56" s="196"/>
      <c r="N56" s="186"/>
      <c r="O56" s="33">
        <v>2</v>
      </c>
      <c r="P56" s="25"/>
      <c r="Q56" s="33" t="b">
        <f t="shared" si="0"/>
        <v>0</v>
      </c>
      <c r="R56" s="33"/>
      <c r="S56" s="33"/>
      <c r="T56" s="35" t="e">
        <f>VLOOKUP(R56&amp;S56,[48]Hoja1!$Q$4:$R$9,2,0)</f>
        <v>#N/A</v>
      </c>
      <c r="U56" s="33"/>
      <c r="V56" s="33"/>
      <c r="W56" s="33"/>
      <c r="X56" s="35" t="b">
        <f t="shared" ref="X56:X59" si="19">IF(Q56="Probabilidad",($J$55*T56),IF(Q56="Impacto"," "))</f>
        <v>0</v>
      </c>
      <c r="Y56" s="35" t="b">
        <f>IF(Z56&lt;=20%,'[48]Tabla probabilidad'!$B$5,IF(Z56&lt;=40%,'[48]Tabla probabilidad'!$B$6,IF(Z56&lt;=60%,'[48]Tabla probabilidad'!$B$7,IF(Z56&lt;=80%,'[48]Tabla probabilidad'!$B$8,IF(Z56&lt;=100%,'[48]Tabla probabilidad'!$B$9)))))</f>
        <v>0</v>
      </c>
      <c r="Z56" s="35" t="b">
        <f>IF(R56="Preventivo",(J55-(J55*T56)),IF(R56="Detectivo",(J55-(J55*T56)),IF(R56="Correctivo",(J55))))</f>
        <v>0</v>
      </c>
      <c r="AA56" s="192"/>
      <c r="AB56" s="192"/>
      <c r="AC56" s="35" t="b">
        <f t="shared" si="1"/>
        <v>0</v>
      </c>
      <c r="AD56" s="35" t="b">
        <f t="shared" ref="AD56:AD59" si="20">IF(Q56="Probabilidad",(($M$55-0)),IF(Q56="Impacto",($M$55-($M$55*T56))))</f>
        <v>0</v>
      </c>
      <c r="AE56" s="192"/>
      <c r="AF56" s="192"/>
      <c r="AG56" s="201"/>
      <c r="AH56" s="186"/>
      <c r="AI56" s="212"/>
      <c r="AJ56" s="212"/>
      <c r="AK56" s="212"/>
      <c r="AL56" s="212"/>
      <c r="AM56" s="212"/>
      <c r="AN56" s="212"/>
    </row>
    <row r="57" spans="1:40" ht="44.25" customHeight="1">
      <c r="A57" s="186"/>
      <c r="B57" s="204"/>
      <c r="C57" s="190"/>
      <c r="D57" s="190"/>
      <c r="E57" s="190"/>
      <c r="F57" s="190"/>
      <c r="G57" s="186"/>
      <c r="H57" s="186"/>
      <c r="I57" s="194"/>
      <c r="J57" s="195"/>
      <c r="K57" s="186"/>
      <c r="L57" s="196"/>
      <c r="M57" s="196"/>
      <c r="N57" s="186"/>
      <c r="O57" s="33">
        <v>3</v>
      </c>
      <c r="P57" s="25"/>
      <c r="Q57" s="33" t="b">
        <f t="shared" si="0"/>
        <v>0</v>
      </c>
      <c r="R57" s="33"/>
      <c r="S57" s="33"/>
      <c r="T57" s="35" t="e">
        <f>VLOOKUP(R57&amp;S57,[48]Hoja1!$Q$4:$R$9,2,0)</f>
        <v>#N/A</v>
      </c>
      <c r="U57" s="33"/>
      <c r="V57" s="33"/>
      <c r="W57" s="33"/>
      <c r="X57" s="35" t="b">
        <f t="shared" si="19"/>
        <v>0</v>
      </c>
      <c r="Y57" s="35" t="b">
        <f>IF(Z57&lt;=20%,'[48]Tabla probabilidad'!$B$5,IF(Z57&lt;=40%,'[48]Tabla probabilidad'!$B$6,IF(Z57&lt;=60%,'[48]Tabla probabilidad'!$B$7,IF(Z57&lt;=80%,'[48]Tabla probabilidad'!$B$8,IF(Z57&lt;=100%,'[48]Tabla probabilidad'!$B$9)))))</f>
        <v>0</v>
      </c>
      <c r="Z57" s="35" t="b">
        <f>IF(R57="Preventivo",(J55-(J55*T57)),IF(R57="Detectivo",(J55-(J55*T57)),IF(R57="Correctivo",(J55))))</f>
        <v>0</v>
      </c>
      <c r="AA57" s="192"/>
      <c r="AB57" s="192"/>
      <c r="AC57" s="35" t="b">
        <f t="shared" si="1"/>
        <v>0</v>
      </c>
      <c r="AD57" s="35" t="b">
        <f t="shared" si="20"/>
        <v>0</v>
      </c>
      <c r="AE57" s="192"/>
      <c r="AF57" s="192"/>
      <c r="AG57" s="201"/>
      <c r="AH57" s="186"/>
      <c r="AI57" s="212"/>
      <c r="AJ57" s="212"/>
      <c r="AK57" s="212"/>
      <c r="AL57" s="212"/>
      <c r="AM57" s="212"/>
      <c r="AN57" s="212"/>
    </row>
    <row r="58" spans="1:40" ht="46.5" customHeight="1">
      <c r="A58" s="186"/>
      <c r="B58" s="204"/>
      <c r="C58" s="190"/>
      <c r="D58" s="190"/>
      <c r="E58" s="190"/>
      <c r="F58" s="190"/>
      <c r="G58" s="186"/>
      <c r="H58" s="186"/>
      <c r="I58" s="194"/>
      <c r="J58" s="195"/>
      <c r="K58" s="186"/>
      <c r="L58" s="196"/>
      <c r="M58" s="196"/>
      <c r="N58" s="186"/>
      <c r="O58" s="33">
        <v>4</v>
      </c>
      <c r="P58" s="26"/>
      <c r="Q58" s="33" t="b">
        <f t="shared" si="0"/>
        <v>0</v>
      </c>
      <c r="R58" s="33"/>
      <c r="S58" s="33"/>
      <c r="T58" s="35" t="e">
        <f>VLOOKUP(R58&amp;S58,[48]Hoja1!$Q$4:$R$9,2,0)</f>
        <v>#N/A</v>
      </c>
      <c r="U58" s="33"/>
      <c r="V58" s="33"/>
      <c r="W58" s="33"/>
      <c r="X58" s="35" t="b">
        <f t="shared" si="19"/>
        <v>0</v>
      </c>
      <c r="Y58" s="35" t="b">
        <f>IF(Z58&lt;=20%,'[48]Tabla probabilidad'!$B$5,IF(Z58&lt;=40%,'[48]Tabla probabilidad'!$B$6,IF(Z58&lt;=60%,'[48]Tabla probabilidad'!$B$7,IF(Z58&lt;=80%,'[48]Tabla probabilidad'!$B$8,IF(Z58&lt;=100%,'[48]Tabla probabilidad'!$B$9)))))</f>
        <v>0</v>
      </c>
      <c r="Z58" s="35" t="b">
        <f>IF(R58="Preventivo",(J55-(J55*T58)),IF(R58="Detectivo",(J55-(J55*T58)),IF(R58="Correctivo",(J55))))</f>
        <v>0</v>
      </c>
      <c r="AA58" s="192"/>
      <c r="AB58" s="192"/>
      <c r="AC58" s="35" t="b">
        <f t="shared" si="1"/>
        <v>0</v>
      </c>
      <c r="AD58" s="35" t="b">
        <f t="shared" si="20"/>
        <v>0</v>
      </c>
      <c r="AE58" s="192"/>
      <c r="AF58" s="192"/>
      <c r="AG58" s="201"/>
      <c r="AH58" s="186"/>
      <c r="AI58" s="212"/>
      <c r="AJ58" s="212"/>
      <c r="AK58" s="212"/>
      <c r="AL58" s="212"/>
      <c r="AM58" s="212"/>
      <c r="AN58" s="212"/>
    </row>
    <row r="59" spans="1:40" ht="73.5" customHeight="1">
      <c r="A59" s="186"/>
      <c r="B59" s="205"/>
      <c r="C59" s="190"/>
      <c r="D59" s="190"/>
      <c r="E59" s="190"/>
      <c r="F59" s="190"/>
      <c r="G59" s="186"/>
      <c r="H59" s="186"/>
      <c r="I59" s="194"/>
      <c r="J59" s="195"/>
      <c r="K59" s="186"/>
      <c r="L59" s="196"/>
      <c r="M59" s="196"/>
      <c r="N59" s="186"/>
      <c r="O59" s="33">
        <v>5</v>
      </c>
      <c r="P59" s="27"/>
      <c r="Q59" s="33" t="b">
        <f t="shared" si="0"/>
        <v>0</v>
      </c>
      <c r="R59" s="33"/>
      <c r="S59" s="33"/>
      <c r="T59" s="35" t="e">
        <f>VLOOKUP(R59&amp;S59,[48]Hoja1!$Q$4:$R$9,2,0)</f>
        <v>#N/A</v>
      </c>
      <c r="U59" s="33"/>
      <c r="V59" s="33"/>
      <c r="W59" s="33"/>
      <c r="X59" s="35" t="b">
        <f t="shared" si="19"/>
        <v>0</v>
      </c>
      <c r="Y59" s="35" t="b">
        <f>IF(Z59&lt;=20%,'[48]Tabla probabilidad'!$B$5,IF(Z59&lt;=40%,'[48]Tabla probabilidad'!$B$6,IF(Z59&lt;=60%,'[48]Tabla probabilidad'!$B$7,IF(Z59&lt;=80%,'[48]Tabla probabilidad'!$B$8,IF(Z59&lt;=100%,'[48]Tabla probabilidad'!$B$9)))))</f>
        <v>0</v>
      </c>
      <c r="Z59" s="35" t="b">
        <f>IF(R59="Preventivo",(J55-(J55*T59)),IF(R59="Detectivo",(J55-(J55*T59)),IF(R59="Correctivo",(J55))))</f>
        <v>0</v>
      </c>
      <c r="AA59" s="193"/>
      <c r="AB59" s="193"/>
      <c r="AC59" s="35" t="b">
        <f t="shared" si="1"/>
        <v>0</v>
      </c>
      <c r="AD59" s="35" t="b">
        <f t="shared" si="20"/>
        <v>0</v>
      </c>
      <c r="AE59" s="193"/>
      <c r="AF59" s="193"/>
      <c r="AG59" s="202"/>
      <c r="AH59" s="186"/>
      <c r="AI59" s="213"/>
      <c r="AJ59" s="213"/>
      <c r="AK59" s="213"/>
      <c r="AL59" s="213"/>
      <c r="AM59" s="213"/>
      <c r="AN59" s="213"/>
    </row>
  </sheetData>
  <mergeCells count="306">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 ref="A8:A9"/>
    <mergeCell ref="B8:B9"/>
    <mergeCell ref="C8:C9"/>
    <mergeCell ref="D8:D9"/>
    <mergeCell ref="E8:E9"/>
    <mergeCell ref="F8:F9"/>
    <mergeCell ref="G8:G9"/>
    <mergeCell ref="AL8:AL9"/>
    <mergeCell ref="AM8:AM9"/>
    <mergeCell ref="J8:J9"/>
    <mergeCell ref="K8:K9"/>
    <mergeCell ref="L8:L9"/>
    <mergeCell ref="M8:M9"/>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AA10:AA14"/>
    <mergeCell ref="AB10:AB14"/>
    <mergeCell ref="AE10:AE14"/>
    <mergeCell ref="AF10:AF14"/>
    <mergeCell ref="G10:G14"/>
    <mergeCell ref="H10:H14"/>
    <mergeCell ref="I10:I14"/>
    <mergeCell ref="J10:J14"/>
    <mergeCell ref="K10:K14"/>
    <mergeCell ref="L10:L14"/>
    <mergeCell ref="I15:I19"/>
    <mergeCell ref="J15:J19"/>
    <mergeCell ref="K15:K19"/>
    <mergeCell ref="L15:L19"/>
    <mergeCell ref="M15:M19"/>
    <mergeCell ref="N15:N19"/>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I15:AI19"/>
    <mergeCell ref="AJ15:AJ19"/>
    <mergeCell ref="AK15:AK19"/>
    <mergeCell ref="AL15:AL19"/>
    <mergeCell ref="AM15:AM19"/>
    <mergeCell ref="AN15:AN19"/>
    <mergeCell ref="AA15:AA19"/>
    <mergeCell ref="AB15:AB19"/>
    <mergeCell ref="AE15:AE19"/>
    <mergeCell ref="AF15:AF19"/>
    <mergeCell ref="AG15:AG19"/>
    <mergeCell ref="AH15:AH19"/>
    <mergeCell ref="I20:I24"/>
    <mergeCell ref="J20:J24"/>
    <mergeCell ref="K20:K24"/>
    <mergeCell ref="L20:L24"/>
    <mergeCell ref="A20:A24"/>
    <mergeCell ref="B20:B24"/>
    <mergeCell ref="C20:C24"/>
    <mergeCell ref="D20:D24"/>
    <mergeCell ref="E20:E24"/>
    <mergeCell ref="F20:F24"/>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A20:AA24"/>
    <mergeCell ref="AB20:AB24"/>
    <mergeCell ref="AE20:AE24"/>
    <mergeCell ref="AF20:AF24"/>
    <mergeCell ref="G20:G24"/>
    <mergeCell ref="H20:H24"/>
    <mergeCell ref="AL25:AL29"/>
    <mergeCell ref="AM25:AM29"/>
    <mergeCell ref="AN25:AN29"/>
    <mergeCell ref="AA25:AA29"/>
    <mergeCell ref="AB25:AB29"/>
    <mergeCell ref="AE25:AE29"/>
    <mergeCell ref="AF25:AF29"/>
    <mergeCell ref="AG25:AG29"/>
    <mergeCell ref="AH25:AH29"/>
    <mergeCell ref="B30:B34"/>
    <mergeCell ref="C30:C34"/>
    <mergeCell ref="D30:D34"/>
    <mergeCell ref="E30:E34"/>
    <mergeCell ref="F30:F34"/>
    <mergeCell ref="AI25:AI29"/>
    <mergeCell ref="AJ25:AJ29"/>
    <mergeCell ref="AK25:AK29"/>
    <mergeCell ref="I25:I29"/>
    <mergeCell ref="J25:J29"/>
    <mergeCell ref="K25:K29"/>
    <mergeCell ref="L25:L29"/>
    <mergeCell ref="M25:M29"/>
    <mergeCell ref="N25:N29"/>
    <mergeCell ref="AA30:AA34"/>
    <mergeCell ref="AB30:AB34"/>
    <mergeCell ref="AE30:AE34"/>
    <mergeCell ref="AF30:AF34"/>
    <mergeCell ref="G30:G34"/>
    <mergeCell ref="H30:H34"/>
    <mergeCell ref="I30:I34"/>
    <mergeCell ref="J30:J34"/>
    <mergeCell ref="K30:K34"/>
    <mergeCell ref="AM30:AM34"/>
    <mergeCell ref="AN30:AN34"/>
    <mergeCell ref="AH30:AH34"/>
    <mergeCell ref="AI30:AI34"/>
    <mergeCell ref="AJ30:AJ34"/>
    <mergeCell ref="AK30:AK34"/>
    <mergeCell ref="AL30:AL34"/>
    <mergeCell ref="AI35:AI39"/>
    <mergeCell ref="AJ35:AJ39"/>
    <mergeCell ref="AK35:AK39"/>
    <mergeCell ref="AL35:AL39"/>
    <mergeCell ref="AM35:AM39"/>
    <mergeCell ref="AN35:AN39"/>
    <mergeCell ref="AH35:AH39"/>
    <mergeCell ref="A35:A39"/>
    <mergeCell ref="B35:B39"/>
    <mergeCell ref="C35:C39"/>
    <mergeCell ref="D35:D39"/>
    <mergeCell ref="E35:E39"/>
    <mergeCell ref="F35:F39"/>
    <mergeCell ref="G35:G39"/>
    <mergeCell ref="H35:H39"/>
    <mergeCell ref="AG30:AG34"/>
    <mergeCell ref="M30:M34"/>
    <mergeCell ref="N30:N34"/>
    <mergeCell ref="AA35:AA39"/>
    <mergeCell ref="AB35:AB39"/>
    <mergeCell ref="AE35:AE39"/>
    <mergeCell ref="AF35:AF39"/>
    <mergeCell ref="AG35:AG39"/>
    <mergeCell ref="L30:L34"/>
    <mergeCell ref="I35:I39"/>
    <mergeCell ref="J35:J39"/>
    <mergeCell ref="K35:K39"/>
    <mergeCell ref="L35:L39"/>
    <mergeCell ref="M35:M39"/>
    <mergeCell ref="N35:N39"/>
    <mergeCell ref="A30:A34"/>
    <mergeCell ref="I40:I44"/>
    <mergeCell ref="J40:J44"/>
    <mergeCell ref="K40:K44"/>
    <mergeCell ref="L40:L44"/>
    <mergeCell ref="A40:A44"/>
    <mergeCell ref="B40:B44"/>
    <mergeCell ref="C40:C44"/>
    <mergeCell ref="D40:D44"/>
    <mergeCell ref="E40:E44"/>
    <mergeCell ref="F40:F44"/>
    <mergeCell ref="AM40:AM44"/>
    <mergeCell ref="AN40:AN44"/>
    <mergeCell ref="A45:A49"/>
    <mergeCell ref="B45:B49"/>
    <mergeCell ref="C45:C49"/>
    <mergeCell ref="D45:D49"/>
    <mergeCell ref="E45:E49"/>
    <mergeCell ref="F45:F49"/>
    <mergeCell ref="G45:G49"/>
    <mergeCell ref="H45:H49"/>
    <mergeCell ref="AG40:AG44"/>
    <mergeCell ref="AH40:AH44"/>
    <mergeCell ref="AI40:AI44"/>
    <mergeCell ref="AJ40:AJ44"/>
    <mergeCell ref="AK40:AK44"/>
    <mergeCell ref="AL40:AL44"/>
    <mergeCell ref="M40:M44"/>
    <mergeCell ref="N40:N44"/>
    <mergeCell ref="AA40:AA44"/>
    <mergeCell ref="AB40:AB44"/>
    <mergeCell ref="AE40:AE44"/>
    <mergeCell ref="AF40:AF44"/>
    <mergeCell ref="G40:G44"/>
    <mergeCell ref="H40:H44"/>
    <mergeCell ref="AL45:AL49"/>
    <mergeCell ref="AM45:AM49"/>
    <mergeCell ref="AN45:AN49"/>
    <mergeCell ref="AA45:AA49"/>
    <mergeCell ref="AB45:AB49"/>
    <mergeCell ref="AE45:AE49"/>
    <mergeCell ref="AF45:AF49"/>
    <mergeCell ref="AG45:AG49"/>
    <mergeCell ref="AH45:AH49"/>
    <mergeCell ref="B50:B54"/>
    <mergeCell ref="C50:C54"/>
    <mergeCell ref="D50:D54"/>
    <mergeCell ref="E50:E54"/>
    <mergeCell ref="F50:F54"/>
    <mergeCell ref="AI45:AI49"/>
    <mergeCell ref="AJ45:AJ49"/>
    <mergeCell ref="AK45:AK49"/>
    <mergeCell ref="I45:I49"/>
    <mergeCell ref="J45:J49"/>
    <mergeCell ref="K45:K49"/>
    <mergeCell ref="L45:L49"/>
    <mergeCell ref="M45:M49"/>
    <mergeCell ref="N45:N49"/>
    <mergeCell ref="AA50:AA54"/>
    <mergeCell ref="AB50:AB54"/>
    <mergeCell ref="AE50:AE54"/>
    <mergeCell ref="AF50:AF54"/>
    <mergeCell ref="G50:G54"/>
    <mergeCell ref="H50:H54"/>
    <mergeCell ref="I50:I54"/>
    <mergeCell ref="J50:J54"/>
    <mergeCell ref="K50:K54"/>
    <mergeCell ref="AM50:AM54"/>
    <mergeCell ref="AN50:AN54"/>
    <mergeCell ref="AH50:AH54"/>
    <mergeCell ref="AI50:AI54"/>
    <mergeCell ref="AJ50:AJ54"/>
    <mergeCell ref="AK50:AK54"/>
    <mergeCell ref="AL50:AL54"/>
    <mergeCell ref="AI55:AI59"/>
    <mergeCell ref="AJ55:AJ59"/>
    <mergeCell ref="AK55:AK59"/>
    <mergeCell ref="AL55:AL59"/>
    <mergeCell ref="AM55:AM59"/>
    <mergeCell ref="AN55:AN59"/>
    <mergeCell ref="AH55:AH59"/>
    <mergeCell ref="A55:A59"/>
    <mergeCell ref="B55:B59"/>
    <mergeCell ref="C55:C59"/>
    <mergeCell ref="D55:D59"/>
    <mergeCell ref="E55:E59"/>
    <mergeCell ref="F55:F59"/>
    <mergeCell ref="G55:G59"/>
    <mergeCell ref="H55:H59"/>
    <mergeCell ref="AG50:AG54"/>
    <mergeCell ref="M50:M54"/>
    <mergeCell ref="N50:N54"/>
    <mergeCell ref="AA55:AA59"/>
    <mergeCell ref="AB55:AB59"/>
    <mergeCell ref="AE55:AE59"/>
    <mergeCell ref="AF55:AF59"/>
    <mergeCell ref="AG55:AG59"/>
    <mergeCell ref="L50:L54"/>
    <mergeCell ref="I55:I59"/>
    <mergeCell ref="J55:J59"/>
    <mergeCell ref="K55:K59"/>
    <mergeCell ref="L55:L59"/>
    <mergeCell ref="M55:M59"/>
    <mergeCell ref="N55:N59"/>
    <mergeCell ref="A50:A54"/>
  </mergeCells>
  <conditionalFormatting sqref="I10">
    <cfRule type="containsText" dxfId="435" priority="414" operator="containsText" text="Muy Baja">
      <formula>NOT(ISERROR(SEARCH("Muy Baja",I10)))</formula>
    </cfRule>
    <cfRule type="containsText" dxfId="434" priority="415" operator="containsText" text="Baja">
      <formula>NOT(ISERROR(SEARCH("Baja",I10)))</formula>
    </cfRule>
    <cfRule type="containsText" dxfId="433" priority="417" operator="containsText" text="Muy Alta">
      <formula>NOT(ISERROR(SEARCH("Muy Alta",I10)))</formula>
    </cfRule>
    <cfRule type="containsText" dxfId="432" priority="418" operator="containsText" text="Alta">
      <formula>NOT(ISERROR(SEARCH("Alta",I10)))</formula>
    </cfRule>
    <cfRule type="containsText" dxfId="431" priority="419" operator="containsText" text="Media">
      <formula>NOT(ISERROR(SEARCH("Media",I10)))</formula>
    </cfRule>
    <cfRule type="containsText" dxfId="430" priority="420" operator="containsText" text="Media">
      <formula>NOT(ISERROR(SEARCH("Media",I10)))</formula>
    </cfRule>
    <cfRule type="containsText" dxfId="429" priority="421" operator="containsText" text="Media">
      <formula>NOT(ISERROR(SEARCH("Media",I10)))</formula>
    </cfRule>
    <cfRule type="containsText" dxfId="428" priority="422" operator="containsText" text="Muy Baja">
      <formula>NOT(ISERROR(SEARCH("Muy Baja",I10)))</formula>
    </cfRule>
    <cfRule type="containsText" dxfId="427" priority="423" operator="containsText" text="Baja">
      <formula>NOT(ISERROR(SEARCH("Baja",I10)))</formula>
    </cfRule>
    <cfRule type="containsText" dxfId="426" priority="424" operator="containsText" text="Muy Baja">
      <formula>NOT(ISERROR(SEARCH("Muy Baja",I10)))</formula>
    </cfRule>
    <cfRule type="containsText" dxfId="425" priority="425" operator="containsText" text="Muy Baja">
      <formula>NOT(ISERROR(SEARCH("Muy Baja",I10)))</formula>
    </cfRule>
    <cfRule type="containsText" dxfId="424" priority="426" operator="containsText" text="Muy Baja">
      <formula>NOT(ISERROR(SEARCH("Muy Baja",I10)))</formula>
    </cfRule>
    <cfRule type="containsText" dxfId="423" priority="427" operator="containsText" text="Muy Baja'Tabla probabilidad'!">
      <formula>NOT(ISERROR(SEARCH("Muy Baja'Tabla probabilidad'!",I10)))</formula>
    </cfRule>
    <cfRule type="containsText" dxfId="422" priority="428" operator="containsText" text="Muy bajo">
      <formula>NOT(ISERROR(SEARCH("Muy bajo",I10)))</formula>
    </cfRule>
    <cfRule type="containsText" dxfId="421" priority="429" operator="containsText" text="Alta">
      <formula>NOT(ISERROR(SEARCH("Alta",I10)))</formula>
    </cfRule>
    <cfRule type="containsText" dxfId="420" priority="430" operator="containsText" text="Media">
      <formula>NOT(ISERROR(SEARCH("Media",I10)))</formula>
    </cfRule>
    <cfRule type="containsText" dxfId="419" priority="431" operator="containsText" text="Baja">
      <formula>NOT(ISERROR(SEARCH("Baja",I10)))</formula>
    </cfRule>
    <cfRule type="containsText" dxfId="418" priority="432" operator="containsText" text="Muy baja">
      <formula>NOT(ISERROR(SEARCH("Muy baja",I10)))</formula>
    </cfRule>
    <cfRule type="cellIs" dxfId="417" priority="435" operator="between">
      <formula>1</formula>
      <formula>2</formula>
    </cfRule>
    <cfRule type="cellIs" dxfId="416" priority="436" operator="between">
      <formula>0</formula>
      <formula>2</formula>
    </cfRule>
  </conditionalFormatting>
  <conditionalFormatting sqref="I10">
    <cfRule type="containsText" dxfId="415" priority="416" operator="containsText" text="Muy Alta">
      <formula>NOT(ISERROR(SEARCH("Muy Alta",I10)))</formula>
    </cfRule>
  </conditionalFormatting>
  <conditionalFormatting sqref="L10 L15 L20 L25 L30 L35 L40 L45 L50 L55">
    <cfRule type="containsText" dxfId="414" priority="408" operator="containsText" text="Catastrófico">
      <formula>NOT(ISERROR(SEARCH("Catastrófico",L10)))</formula>
    </cfRule>
    <cfRule type="containsText" dxfId="413" priority="409" operator="containsText" text="Mayor">
      <formula>NOT(ISERROR(SEARCH("Mayor",L10)))</formula>
    </cfRule>
    <cfRule type="containsText" dxfId="412" priority="410" operator="containsText" text="Alta">
      <formula>NOT(ISERROR(SEARCH("Alta",L10)))</formula>
    </cfRule>
    <cfRule type="containsText" dxfId="411" priority="411" operator="containsText" text="Moderado">
      <formula>NOT(ISERROR(SEARCH("Moderado",L10)))</formula>
    </cfRule>
    <cfRule type="containsText" dxfId="410" priority="412" operator="containsText" text="Menor">
      <formula>NOT(ISERROR(SEARCH("Menor",L10)))</formula>
    </cfRule>
    <cfRule type="containsText" dxfId="409" priority="413" operator="containsText" text="Leve">
      <formula>NOT(ISERROR(SEARCH("Leve",L10)))</formula>
    </cfRule>
  </conditionalFormatting>
  <conditionalFormatting sqref="N10 N15 N20 N25">
    <cfRule type="containsText" dxfId="408" priority="403" operator="containsText" text="Extremo">
      <formula>NOT(ISERROR(SEARCH("Extremo",N10)))</formula>
    </cfRule>
    <cfRule type="containsText" dxfId="407" priority="404" operator="containsText" text="Alto">
      <formula>NOT(ISERROR(SEARCH("Alto",N10)))</formula>
    </cfRule>
    <cfRule type="containsText" dxfId="406" priority="405" operator="containsText" text="Bajo">
      <formula>NOT(ISERROR(SEARCH("Bajo",N10)))</formula>
    </cfRule>
    <cfRule type="containsText" dxfId="405" priority="406" operator="containsText" text="Moderado">
      <formula>NOT(ISERROR(SEARCH("Moderado",N10)))</formula>
    </cfRule>
    <cfRule type="containsText" dxfId="404" priority="407" operator="containsText" text="Extremo">
      <formula>NOT(ISERROR(SEARCH("Extremo",N10)))</formula>
    </cfRule>
  </conditionalFormatting>
  <conditionalFormatting sqref="M10 M15 M20 M25 M30 M35 M40 M45 M50 M55">
    <cfRule type="containsText" dxfId="403" priority="397" operator="containsText" text="Catastrófico">
      <formula>NOT(ISERROR(SEARCH("Catastrófico",M10)))</formula>
    </cfRule>
    <cfRule type="containsText" dxfId="402" priority="398" operator="containsText" text="Mayor">
      <formula>NOT(ISERROR(SEARCH("Mayor",M10)))</formula>
    </cfRule>
    <cfRule type="containsText" dxfId="401" priority="399" operator="containsText" text="Alta">
      <formula>NOT(ISERROR(SEARCH("Alta",M10)))</formula>
    </cfRule>
    <cfRule type="containsText" dxfId="400" priority="400" operator="containsText" text="Moderado">
      <formula>NOT(ISERROR(SEARCH("Moderado",M10)))</formula>
    </cfRule>
    <cfRule type="containsText" dxfId="399" priority="401" operator="containsText" text="Menor">
      <formula>NOT(ISERROR(SEARCH("Menor",M10)))</formula>
    </cfRule>
    <cfRule type="containsText" dxfId="398" priority="402" operator="containsText" text="Leve">
      <formula>NOT(ISERROR(SEARCH("Leve",M10)))</formula>
    </cfRule>
  </conditionalFormatting>
  <conditionalFormatting sqref="Y10:Y14">
    <cfRule type="containsText" dxfId="397" priority="391" operator="containsText" text="Muy Alta">
      <formula>NOT(ISERROR(SEARCH("Muy Alta",Y10)))</formula>
    </cfRule>
    <cfRule type="containsText" dxfId="396" priority="392" operator="containsText" text="Alta">
      <formula>NOT(ISERROR(SEARCH("Alta",Y10)))</formula>
    </cfRule>
    <cfRule type="containsText" dxfId="395" priority="393" operator="containsText" text="Media">
      <formula>NOT(ISERROR(SEARCH("Media",Y10)))</formula>
    </cfRule>
    <cfRule type="containsText" dxfId="394" priority="394" operator="containsText" text="Muy Baja">
      <formula>NOT(ISERROR(SEARCH("Muy Baja",Y10)))</formula>
    </cfRule>
    <cfRule type="containsText" dxfId="393" priority="395" operator="containsText" text="Baja">
      <formula>NOT(ISERROR(SEARCH("Baja",Y10)))</formula>
    </cfRule>
    <cfRule type="containsText" dxfId="392" priority="396" operator="containsText" text="Muy Baja">
      <formula>NOT(ISERROR(SEARCH("Muy Baja",Y10)))</formula>
    </cfRule>
  </conditionalFormatting>
  <conditionalFormatting sqref="AC10:AC14">
    <cfRule type="containsText" dxfId="391" priority="386" operator="containsText" text="Catastrófico">
      <formula>NOT(ISERROR(SEARCH("Catastrófico",AC10)))</formula>
    </cfRule>
    <cfRule type="containsText" dxfId="390" priority="387" operator="containsText" text="Mayor">
      <formula>NOT(ISERROR(SEARCH("Mayor",AC10)))</formula>
    </cfRule>
    <cfRule type="containsText" dxfId="389" priority="388" operator="containsText" text="Moderado">
      <formula>NOT(ISERROR(SEARCH("Moderado",AC10)))</formula>
    </cfRule>
    <cfRule type="containsText" dxfId="388" priority="389" operator="containsText" text="Menor">
      <formula>NOT(ISERROR(SEARCH("Menor",AC10)))</formula>
    </cfRule>
    <cfRule type="containsText" dxfId="387" priority="390" operator="containsText" text="Leve">
      <formula>NOT(ISERROR(SEARCH("Leve",AC10)))</formula>
    </cfRule>
  </conditionalFormatting>
  <conditionalFormatting sqref="AG10">
    <cfRule type="containsText" dxfId="386" priority="377" operator="containsText" text="Extremo">
      <formula>NOT(ISERROR(SEARCH("Extremo",AG10)))</formula>
    </cfRule>
    <cfRule type="containsText" dxfId="385" priority="378" operator="containsText" text="Alto">
      <formula>NOT(ISERROR(SEARCH("Alto",AG10)))</formula>
    </cfRule>
    <cfRule type="containsText" dxfId="384" priority="379" operator="containsText" text="Moderado">
      <formula>NOT(ISERROR(SEARCH("Moderado",AG10)))</formula>
    </cfRule>
    <cfRule type="containsText" dxfId="383" priority="380" operator="containsText" text="Menor">
      <formula>NOT(ISERROR(SEARCH("Menor",AG10)))</formula>
    </cfRule>
    <cfRule type="containsText" dxfId="382" priority="381" operator="containsText" text="Bajo">
      <formula>NOT(ISERROR(SEARCH("Bajo",AG10)))</formula>
    </cfRule>
    <cfRule type="containsText" dxfId="381" priority="382" operator="containsText" text="Moderado">
      <formula>NOT(ISERROR(SEARCH("Moderado",AG10)))</formula>
    </cfRule>
    <cfRule type="containsText" dxfId="380" priority="383" operator="containsText" text="Extremo">
      <formula>NOT(ISERROR(SEARCH("Extremo",AG10)))</formula>
    </cfRule>
    <cfRule type="containsText" dxfId="379" priority="384" operator="containsText" text="Baja">
      <formula>NOT(ISERROR(SEARCH("Baja",AG10)))</formula>
    </cfRule>
    <cfRule type="containsText" dxfId="378" priority="385" operator="containsText" text="Alto">
      <formula>NOT(ISERROR(SEARCH("Alto",AG10)))</formula>
    </cfRule>
  </conditionalFormatting>
  <conditionalFormatting sqref="AA10:AA59">
    <cfRule type="containsText" dxfId="377" priority="1" operator="containsText" text="Muy Baja">
      <formula>NOT(ISERROR(SEARCH("Muy Baja",AA10)))</formula>
    </cfRule>
    <cfRule type="containsText" dxfId="376" priority="372" operator="containsText" text="Muy Alta">
      <formula>NOT(ISERROR(SEARCH("Muy Alta",AA10)))</formula>
    </cfRule>
    <cfRule type="containsText" dxfId="375" priority="373" operator="containsText" text="Alta">
      <formula>NOT(ISERROR(SEARCH("Alta",AA10)))</formula>
    </cfRule>
    <cfRule type="containsText" dxfId="374" priority="374" operator="containsText" text="Media">
      <formula>NOT(ISERROR(SEARCH("Media",AA10)))</formula>
    </cfRule>
    <cfRule type="containsText" dxfId="373" priority="375" operator="containsText" text="Baja">
      <formula>NOT(ISERROR(SEARCH("Baja",AA10)))</formula>
    </cfRule>
    <cfRule type="containsText" dxfId="372" priority="376" operator="containsText" text="Muy Baja">
      <formula>NOT(ISERROR(SEARCH("Muy Baja",AA10)))</formula>
    </cfRule>
  </conditionalFormatting>
  <conditionalFormatting sqref="AE10:AE14">
    <cfRule type="containsText" dxfId="371" priority="367" operator="containsText" text="Catastrófico">
      <formula>NOT(ISERROR(SEARCH("Catastrófico",AE10)))</formula>
    </cfRule>
    <cfRule type="containsText" dxfId="370" priority="368" operator="containsText" text="Moderado">
      <formula>NOT(ISERROR(SEARCH("Moderado",AE10)))</formula>
    </cfRule>
    <cfRule type="containsText" dxfId="369" priority="369" operator="containsText" text="Menor">
      <formula>NOT(ISERROR(SEARCH("Menor",AE10)))</formula>
    </cfRule>
    <cfRule type="containsText" dxfId="368" priority="370" operator="containsText" text="Leve">
      <formula>NOT(ISERROR(SEARCH("Leve",AE10)))</formula>
    </cfRule>
    <cfRule type="containsText" dxfId="367" priority="371" operator="containsText" text="Mayor">
      <formula>NOT(ISERROR(SEARCH("Mayor",AE10)))</formula>
    </cfRule>
  </conditionalFormatting>
  <conditionalFormatting sqref="I15 I20 I25">
    <cfRule type="containsText" dxfId="366" priority="344" operator="containsText" text="Muy Baja">
      <formula>NOT(ISERROR(SEARCH("Muy Baja",I15)))</formula>
    </cfRule>
    <cfRule type="containsText" dxfId="365" priority="345" operator="containsText" text="Baja">
      <formula>NOT(ISERROR(SEARCH("Baja",I15)))</formula>
    </cfRule>
    <cfRule type="containsText" dxfId="364" priority="347" operator="containsText" text="Muy Alta">
      <formula>NOT(ISERROR(SEARCH("Muy Alta",I15)))</formula>
    </cfRule>
    <cfRule type="containsText" dxfId="363" priority="348" operator="containsText" text="Alta">
      <formula>NOT(ISERROR(SEARCH("Alta",I15)))</formula>
    </cfRule>
    <cfRule type="containsText" dxfId="362" priority="349" operator="containsText" text="Media">
      <formula>NOT(ISERROR(SEARCH("Media",I15)))</formula>
    </cfRule>
    <cfRule type="containsText" dxfId="361" priority="350" operator="containsText" text="Media">
      <formula>NOT(ISERROR(SEARCH("Media",I15)))</formula>
    </cfRule>
    <cfRule type="containsText" dxfId="360" priority="351" operator="containsText" text="Media">
      <formula>NOT(ISERROR(SEARCH("Media",I15)))</formula>
    </cfRule>
    <cfRule type="containsText" dxfId="359" priority="352" operator="containsText" text="Muy Baja">
      <formula>NOT(ISERROR(SEARCH("Muy Baja",I15)))</formula>
    </cfRule>
    <cfRule type="containsText" dxfId="358" priority="353" operator="containsText" text="Baja">
      <formula>NOT(ISERROR(SEARCH("Baja",I15)))</formula>
    </cfRule>
    <cfRule type="containsText" dxfId="357" priority="354" operator="containsText" text="Muy Baja">
      <formula>NOT(ISERROR(SEARCH("Muy Baja",I15)))</formula>
    </cfRule>
    <cfRule type="containsText" dxfId="356" priority="355" operator="containsText" text="Muy Baja">
      <formula>NOT(ISERROR(SEARCH("Muy Baja",I15)))</formula>
    </cfRule>
    <cfRule type="containsText" dxfId="355" priority="356" operator="containsText" text="Muy Baja">
      <formula>NOT(ISERROR(SEARCH("Muy Baja",I15)))</formula>
    </cfRule>
    <cfRule type="containsText" dxfId="354" priority="357" operator="containsText" text="Muy Baja'Tabla probabilidad'!">
      <formula>NOT(ISERROR(SEARCH("Muy Baja'Tabla probabilidad'!",I15)))</formula>
    </cfRule>
    <cfRule type="containsText" dxfId="353" priority="358" operator="containsText" text="Muy bajo">
      <formula>NOT(ISERROR(SEARCH("Muy bajo",I15)))</formula>
    </cfRule>
    <cfRule type="containsText" dxfId="352" priority="359" operator="containsText" text="Alta">
      <formula>NOT(ISERROR(SEARCH("Alta",I15)))</formula>
    </cfRule>
    <cfRule type="containsText" dxfId="351" priority="360" operator="containsText" text="Media">
      <formula>NOT(ISERROR(SEARCH("Media",I15)))</formula>
    </cfRule>
    <cfRule type="containsText" dxfId="350" priority="361" operator="containsText" text="Baja">
      <formula>NOT(ISERROR(SEARCH("Baja",I15)))</formula>
    </cfRule>
    <cfRule type="containsText" dxfId="349" priority="362" operator="containsText" text="Muy baja">
      <formula>NOT(ISERROR(SEARCH("Muy baja",I15)))</formula>
    </cfRule>
    <cfRule type="cellIs" dxfId="348" priority="365" operator="between">
      <formula>1</formula>
      <formula>2</formula>
    </cfRule>
    <cfRule type="cellIs" dxfId="347" priority="366" operator="between">
      <formula>0</formula>
      <formula>2</formula>
    </cfRule>
  </conditionalFormatting>
  <conditionalFormatting sqref="I15 I20 I25">
    <cfRule type="containsText" dxfId="346" priority="346" operator="containsText" text="Muy Alta">
      <formula>NOT(ISERROR(SEARCH("Muy Alta",I15)))</formula>
    </cfRule>
  </conditionalFormatting>
  <conditionalFormatting sqref="Y15:Y19">
    <cfRule type="containsText" dxfId="345" priority="338" operator="containsText" text="Muy Alta">
      <formula>NOT(ISERROR(SEARCH("Muy Alta",Y15)))</formula>
    </cfRule>
    <cfRule type="containsText" dxfId="344" priority="339" operator="containsText" text="Alta">
      <formula>NOT(ISERROR(SEARCH("Alta",Y15)))</formula>
    </cfRule>
    <cfRule type="containsText" dxfId="343" priority="340" operator="containsText" text="Media">
      <formula>NOT(ISERROR(SEARCH("Media",Y15)))</formula>
    </cfRule>
    <cfRule type="containsText" dxfId="342" priority="341" operator="containsText" text="Muy Baja">
      <formula>NOT(ISERROR(SEARCH("Muy Baja",Y15)))</formula>
    </cfRule>
    <cfRule type="containsText" dxfId="341" priority="342" operator="containsText" text="Baja">
      <formula>NOT(ISERROR(SEARCH("Baja",Y15)))</formula>
    </cfRule>
    <cfRule type="containsText" dxfId="340" priority="343" operator="containsText" text="Muy Baja">
      <formula>NOT(ISERROR(SEARCH("Muy Baja",Y15)))</formula>
    </cfRule>
  </conditionalFormatting>
  <conditionalFormatting sqref="AC15:AC19">
    <cfRule type="containsText" dxfId="339" priority="333" operator="containsText" text="Catastrófico">
      <formula>NOT(ISERROR(SEARCH("Catastrófico",AC15)))</formula>
    </cfRule>
    <cfRule type="containsText" dxfId="338" priority="334" operator="containsText" text="Mayor">
      <formula>NOT(ISERROR(SEARCH("Mayor",AC15)))</formula>
    </cfRule>
    <cfRule type="containsText" dxfId="337" priority="335" operator="containsText" text="Moderado">
      <formula>NOT(ISERROR(SEARCH("Moderado",AC15)))</formula>
    </cfRule>
    <cfRule type="containsText" dxfId="336" priority="336" operator="containsText" text="Menor">
      <formula>NOT(ISERROR(SEARCH("Menor",AC15)))</formula>
    </cfRule>
    <cfRule type="containsText" dxfId="335" priority="337" operator="containsText" text="Leve">
      <formula>NOT(ISERROR(SEARCH("Leve",AC15)))</formula>
    </cfRule>
  </conditionalFormatting>
  <conditionalFormatting sqref="AG15">
    <cfRule type="containsText" dxfId="334" priority="324" operator="containsText" text="Extremo">
      <formula>NOT(ISERROR(SEARCH("Extremo",AG15)))</formula>
    </cfRule>
    <cfRule type="containsText" dxfId="333" priority="325" operator="containsText" text="Alto">
      <formula>NOT(ISERROR(SEARCH("Alto",AG15)))</formula>
    </cfRule>
    <cfRule type="containsText" dxfId="332" priority="326" operator="containsText" text="Moderado">
      <formula>NOT(ISERROR(SEARCH("Moderado",AG15)))</formula>
    </cfRule>
    <cfRule type="containsText" dxfId="331" priority="327" operator="containsText" text="Menor">
      <formula>NOT(ISERROR(SEARCH("Menor",AG15)))</formula>
    </cfRule>
    <cfRule type="containsText" dxfId="330" priority="328" operator="containsText" text="Bajo">
      <formula>NOT(ISERROR(SEARCH("Bajo",AG15)))</formula>
    </cfRule>
    <cfRule type="containsText" dxfId="329" priority="329" operator="containsText" text="Moderado">
      <formula>NOT(ISERROR(SEARCH("Moderado",AG15)))</formula>
    </cfRule>
    <cfRule type="containsText" dxfId="328" priority="330" operator="containsText" text="Extremo">
      <formula>NOT(ISERROR(SEARCH("Extremo",AG15)))</formula>
    </cfRule>
    <cfRule type="containsText" dxfId="327" priority="331" operator="containsText" text="Baja">
      <formula>NOT(ISERROR(SEARCH("Baja",AG15)))</formula>
    </cfRule>
    <cfRule type="containsText" dxfId="326" priority="332" operator="containsText" text="Alto">
      <formula>NOT(ISERROR(SEARCH("Alto",AG15)))</formula>
    </cfRule>
  </conditionalFormatting>
  <conditionalFormatting sqref="AE15:AE19">
    <cfRule type="containsText" dxfId="325" priority="319" operator="containsText" text="Catastrófico">
      <formula>NOT(ISERROR(SEARCH("Catastrófico",AE15)))</formula>
    </cfRule>
    <cfRule type="containsText" dxfId="324" priority="320" operator="containsText" text="Moderado">
      <formula>NOT(ISERROR(SEARCH("Moderado",AE15)))</formula>
    </cfRule>
    <cfRule type="containsText" dxfId="323" priority="321" operator="containsText" text="Menor">
      <formula>NOT(ISERROR(SEARCH("Menor",AE15)))</formula>
    </cfRule>
    <cfRule type="containsText" dxfId="322" priority="322" operator="containsText" text="Leve">
      <formula>NOT(ISERROR(SEARCH("Leve",AE15)))</formula>
    </cfRule>
    <cfRule type="containsText" dxfId="321" priority="323" operator="containsText" text="Mayor">
      <formula>NOT(ISERROR(SEARCH("Mayor",AE15)))</formula>
    </cfRule>
  </conditionalFormatting>
  <conditionalFormatting sqref="Y20:Y24">
    <cfRule type="containsText" dxfId="320" priority="313" operator="containsText" text="Muy Alta">
      <formula>NOT(ISERROR(SEARCH("Muy Alta",Y20)))</formula>
    </cfRule>
    <cfRule type="containsText" dxfId="319" priority="314" operator="containsText" text="Alta">
      <formula>NOT(ISERROR(SEARCH("Alta",Y20)))</formula>
    </cfRule>
    <cfRule type="containsText" dxfId="318" priority="315" operator="containsText" text="Media">
      <formula>NOT(ISERROR(SEARCH("Media",Y20)))</formula>
    </cfRule>
    <cfRule type="containsText" dxfId="317" priority="316" operator="containsText" text="Muy Baja">
      <formula>NOT(ISERROR(SEARCH("Muy Baja",Y20)))</formula>
    </cfRule>
    <cfRule type="containsText" dxfId="316" priority="317" operator="containsText" text="Baja">
      <formula>NOT(ISERROR(SEARCH("Baja",Y20)))</formula>
    </cfRule>
    <cfRule type="containsText" dxfId="315" priority="318" operator="containsText" text="Muy Baja">
      <formula>NOT(ISERROR(SEARCH("Muy Baja",Y20)))</formula>
    </cfRule>
  </conditionalFormatting>
  <conditionalFormatting sqref="AC20:AC24">
    <cfRule type="containsText" dxfId="314" priority="308" operator="containsText" text="Catastrófico">
      <formula>NOT(ISERROR(SEARCH("Catastrófico",AC20)))</formula>
    </cfRule>
    <cfRule type="containsText" dxfId="313" priority="309" operator="containsText" text="Mayor">
      <formula>NOT(ISERROR(SEARCH("Mayor",AC20)))</formula>
    </cfRule>
    <cfRule type="containsText" dxfId="312" priority="310" operator="containsText" text="Moderado">
      <formula>NOT(ISERROR(SEARCH("Moderado",AC20)))</formula>
    </cfRule>
    <cfRule type="containsText" dxfId="311" priority="311" operator="containsText" text="Menor">
      <formula>NOT(ISERROR(SEARCH("Menor",AC20)))</formula>
    </cfRule>
    <cfRule type="containsText" dxfId="310" priority="312" operator="containsText" text="Leve">
      <formula>NOT(ISERROR(SEARCH("Leve",AC20)))</formula>
    </cfRule>
  </conditionalFormatting>
  <conditionalFormatting sqref="AG20">
    <cfRule type="containsText" dxfId="309" priority="299" operator="containsText" text="Extremo">
      <formula>NOT(ISERROR(SEARCH("Extremo",AG20)))</formula>
    </cfRule>
    <cfRule type="containsText" dxfId="308" priority="300" operator="containsText" text="Alto">
      <formula>NOT(ISERROR(SEARCH("Alto",AG20)))</formula>
    </cfRule>
    <cfRule type="containsText" dxfId="307" priority="301" operator="containsText" text="Moderado">
      <formula>NOT(ISERROR(SEARCH("Moderado",AG20)))</formula>
    </cfRule>
    <cfRule type="containsText" dxfId="306" priority="302" operator="containsText" text="Menor">
      <formula>NOT(ISERROR(SEARCH("Menor",AG20)))</formula>
    </cfRule>
    <cfRule type="containsText" dxfId="305" priority="303" operator="containsText" text="Bajo">
      <formula>NOT(ISERROR(SEARCH("Bajo",AG20)))</formula>
    </cfRule>
    <cfRule type="containsText" dxfId="304" priority="304" operator="containsText" text="Moderado">
      <formula>NOT(ISERROR(SEARCH("Moderado",AG20)))</formula>
    </cfRule>
    <cfRule type="containsText" dxfId="303" priority="305" operator="containsText" text="Extremo">
      <formula>NOT(ISERROR(SEARCH("Extremo",AG20)))</formula>
    </cfRule>
    <cfRule type="containsText" dxfId="302" priority="306" operator="containsText" text="Baja">
      <formula>NOT(ISERROR(SEARCH("Baja",AG20)))</formula>
    </cfRule>
    <cfRule type="containsText" dxfId="301" priority="307" operator="containsText" text="Alto">
      <formula>NOT(ISERROR(SEARCH("Alto",AG20)))</formula>
    </cfRule>
  </conditionalFormatting>
  <conditionalFormatting sqref="AE20:AE24">
    <cfRule type="containsText" dxfId="300" priority="294" operator="containsText" text="Catastrófico">
      <formula>NOT(ISERROR(SEARCH("Catastrófico",AE20)))</formula>
    </cfRule>
    <cfRule type="containsText" dxfId="299" priority="295" operator="containsText" text="Moderado">
      <formula>NOT(ISERROR(SEARCH("Moderado",AE20)))</formula>
    </cfRule>
    <cfRule type="containsText" dxfId="298" priority="296" operator="containsText" text="Menor">
      <formula>NOT(ISERROR(SEARCH("Menor",AE20)))</formula>
    </cfRule>
    <cfRule type="containsText" dxfId="297" priority="297" operator="containsText" text="Leve">
      <formula>NOT(ISERROR(SEARCH("Leve",AE20)))</formula>
    </cfRule>
    <cfRule type="containsText" dxfId="296" priority="298" operator="containsText" text="Mayor">
      <formula>NOT(ISERROR(SEARCH("Mayor",AE20)))</formula>
    </cfRule>
  </conditionalFormatting>
  <conditionalFormatting sqref="Y25:Y29">
    <cfRule type="containsText" dxfId="295" priority="288" operator="containsText" text="Muy Alta">
      <formula>NOT(ISERROR(SEARCH("Muy Alta",Y25)))</formula>
    </cfRule>
    <cfRule type="containsText" dxfId="294" priority="289" operator="containsText" text="Alta">
      <formula>NOT(ISERROR(SEARCH("Alta",Y25)))</formula>
    </cfRule>
    <cfRule type="containsText" dxfId="293" priority="290" operator="containsText" text="Media">
      <formula>NOT(ISERROR(SEARCH("Media",Y25)))</formula>
    </cfRule>
    <cfRule type="containsText" dxfId="292" priority="291" operator="containsText" text="Muy Baja">
      <formula>NOT(ISERROR(SEARCH("Muy Baja",Y25)))</formula>
    </cfRule>
    <cfRule type="containsText" dxfId="291" priority="292" operator="containsText" text="Baja">
      <formula>NOT(ISERROR(SEARCH("Baja",Y25)))</formula>
    </cfRule>
    <cfRule type="containsText" dxfId="290" priority="293" operator="containsText" text="Muy Baja">
      <formula>NOT(ISERROR(SEARCH("Muy Baja",Y25)))</formula>
    </cfRule>
  </conditionalFormatting>
  <conditionalFormatting sqref="AC25:AC29">
    <cfRule type="containsText" dxfId="289" priority="283" operator="containsText" text="Catastrófico">
      <formula>NOT(ISERROR(SEARCH("Catastrófico",AC25)))</formula>
    </cfRule>
    <cfRule type="containsText" dxfId="288" priority="284" operator="containsText" text="Mayor">
      <formula>NOT(ISERROR(SEARCH("Mayor",AC25)))</formula>
    </cfRule>
    <cfRule type="containsText" dxfId="287" priority="285" operator="containsText" text="Moderado">
      <formula>NOT(ISERROR(SEARCH("Moderado",AC25)))</formula>
    </cfRule>
    <cfRule type="containsText" dxfId="286" priority="286" operator="containsText" text="Menor">
      <formula>NOT(ISERROR(SEARCH("Menor",AC25)))</formula>
    </cfRule>
    <cfRule type="containsText" dxfId="285" priority="287" operator="containsText" text="Leve">
      <formula>NOT(ISERROR(SEARCH("Leve",AC25)))</formula>
    </cfRule>
  </conditionalFormatting>
  <conditionalFormatting sqref="AG25">
    <cfRule type="containsText" dxfId="284" priority="274" operator="containsText" text="Extremo">
      <formula>NOT(ISERROR(SEARCH("Extremo",AG25)))</formula>
    </cfRule>
    <cfRule type="containsText" dxfId="283" priority="275" operator="containsText" text="Alto">
      <formula>NOT(ISERROR(SEARCH("Alto",AG25)))</formula>
    </cfRule>
    <cfRule type="containsText" dxfId="282" priority="276" operator="containsText" text="Moderado">
      <formula>NOT(ISERROR(SEARCH("Moderado",AG25)))</formula>
    </cfRule>
    <cfRule type="containsText" dxfId="281" priority="277" operator="containsText" text="Menor">
      <formula>NOT(ISERROR(SEARCH("Menor",AG25)))</formula>
    </cfRule>
    <cfRule type="containsText" dxfId="280" priority="278" operator="containsText" text="Bajo">
      <formula>NOT(ISERROR(SEARCH("Bajo",AG25)))</formula>
    </cfRule>
    <cfRule type="containsText" dxfId="279" priority="279" operator="containsText" text="Moderado">
      <formula>NOT(ISERROR(SEARCH("Moderado",AG25)))</formula>
    </cfRule>
    <cfRule type="containsText" dxfId="278" priority="280" operator="containsText" text="Extremo">
      <formula>NOT(ISERROR(SEARCH("Extremo",AG25)))</formula>
    </cfRule>
    <cfRule type="containsText" dxfId="277" priority="281" operator="containsText" text="Baja">
      <formula>NOT(ISERROR(SEARCH("Baja",AG25)))</formula>
    </cfRule>
    <cfRule type="containsText" dxfId="276" priority="282" operator="containsText" text="Alto">
      <formula>NOT(ISERROR(SEARCH("Alto",AG25)))</formula>
    </cfRule>
  </conditionalFormatting>
  <conditionalFormatting sqref="AE25:AE29">
    <cfRule type="containsText" dxfId="275" priority="269" operator="containsText" text="Catastrófico">
      <formula>NOT(ISERROR(SEARCH("Catastrófico",AE25)))</formula>
    </cfRule>
    <cfRule type="containsText" dxfId="274" priority="270" operator="containsText" text="Moderado">
      <formula>NOT(ISERROR(SEARCH("Moderado",AE25)))</formula>
    </cfRule>
    <cfRule type="containsText" dxfId="273" priority="271" operator="containsText" text="Menor">
      <formula>NOT(ISERROR(SEARCH("Menor",AE25)))</formula>
    </cfRule>
    <cfRule type="containsText" dxfId="272" priority="272" operator="containsText" text="Leve">
      <formula>NOT(ISERROR(SEARCH("Leve",AE25)))</formula>
    </cfRule>
    <cfRule type="containsText" dxfId="271" priority="273" operator="containsText" text="Mayor">
      <formula>NOT(ISERROR(SEARCH("Mayor",AE25)))</formula>
    </cfRule>
  </conditionalFormatting>
  <conditionalFormatting sqref="N30 N35">
    <cfRule type="containsText" dxfId="270" priority="264" operator="containsText" text="Extremo">
      <formula>NOT(ISERROR(SEARCH("Extremo",N30)))</formula>
    </cfRule>
    <cfRule type="containsText" dxfId="269" priority="265" operator="containsText" text="Alto">
      <formula>NOT(ISERROR(SEARCH("Alto",N30)))</formula>
    </cfRule>
    <cfRule type="containsText" dxfId="268" priority="266" operator="containsText" text="Bajo">
      <formula>NOT(ISERROR(SEARCH("Bajo",N30)))</formula>
    </cfRule>
    <cfRule type="containsText" dxfId="267" priority="267" operator="containsText" text="Moderado">
      <formula>NOT(ISERROR(SEARCH("Moderado",N30)))</formula>
    </cfRule>
    <cfRule type="containsText" dxfId="266" priority="268" operator="containsText" text="Extremo">
      <formula>NOT(ISERROR(SEARCH("Extremo",N30)))</formula>
    </cfRule>
  </conditionalFormatting>
  <conditionalFormatting sqref="I30 I35 I40">
    <cfRule type="containsText" dxfId="265" priority="241" operator="containsText" text="Muy Baja">
      <formula>NOT(ISERROR(SEARCH("Muy Baja",I30)))</formula>
    </cfRule>
    <cfRule type="containsText" dxfId="264" priority="242" operator="containsText" text="Baja">
      <formula>NOT(ISERROR(SEARCH("Baja",I30)))</formula>
    </cfRule>
    <cfRule type="containsText" dxfId="263" priority="244" operator="containsText" text="Muy Alta">
      <formula>NOT(ISERROR(SEARCH("Muy Alta",I30)))</formula>
    </cfRule>
    <cfRule type="containsText" dxfId="262" priority="245" operator="containsText" text="Alta">
      <formula>NOT(ISERROR(SEARCH("Alta",I30)))</formula>
    </cfRule>
    <cfRule type="containsText" dxfId="261" priority="246" operator="containsText" text="Media">
      <formula>NOT(ISERROR(SEARCH("Media",I30)))</formula>
    </cfRule>
    <cfRule type="containsText" dxfId="260" priority="247" operator="containsText" text="Media">
      <formula>NOT(ISERROR(SEARCH("Media",I30)))</formula>
    </cfRule>
    <cfRule type="containsText" dxfId="259" priority="248" operator="containsText" text="Media">
      <formula>NOT(ISERROR(SEARCH("Media",I30)))</formula>
    </cfRule>
    <cfRule type="containsText" dxfId="258" priority="249" operator="containsText" text="Muy Baja">
      <formula>NOT(ISERROR(SEARCH("Muy Baja",I30)))</formula>
    </cfRule>
    <cfRule type="containsText" dxfId="257" priority="250" operator="containsText" text="Baja">
      <formula>NOT(ISERROR(SEARCH("Baja",I30)))</formula>
    </cfRule>
    <cfRule type="containsText" dxfId="256" priority="251" operator="containsText" text="Muy Baja">
      <formula>NOT(ISERROR(SEARCH("Muy Baja",I30)))</formula>
    </cfRule>
    <cfRule type="containsText" dxfId="255" priority="252" operator="containsText" text="Muy Baja">
      <formula>NOT(ISERROR(SEARCH("Muy Baja",I30)))</formula>
    </cfRule>
    <cfRule type="containsText" dxfId="254" priority="253" operator="containsText" text="Muy Baja">
      <formula>NOT(ISERROR(SEARCH("Muy Baja",I30)))</formula>
    </cfRule>
    <cfRule type="containsText" dxfId="253" priority="254" operator="containsText" text="Muy Baja'Tabla probabilidad'!">
      <formula>NOT(ISERROR(SEARCH("Muy Baja'Tabla probabilidad'!",I30)))</formula>
    </cfRule>
    <cfRule type="containsText" dxfId="252" priority="255" operator="containsText" text="Muy bajo">
      <formula>NOT(ISERROR(SEARCH("Muy bajo",I30)))</formula>
    </cfRule>
    <cfRule type="containsText" dxfId="251" priority="256" operator="containsText" text="Alta">
      <formula>NOT(ISERROR(SEARCH("Alta",I30)))</formula>
    </cfRule>
    <cfRule type="containsText" dxfId="250" priority="257" operator="containsText" text="Media">
      <formula>NOT(ISERROR(SEARCH("Media",I30)))</formula>
    </cfRule>
    <cfRule type="containsText" dxfId="249" priority="258" operator="containsText" text="Baja">
      <formula>NOT(ISERROR(SEARCH("Baja",I30)))</formula>
    </cfRule>
    <cfRule type="containsText" dxfId="248" priority="259" operator="containsText" text="Muy baja">
      <formula>NOT(ISERROR(SEARCH("Muy baja",I30)))</formula>
    </cfRule>
    <cfRule type="cellIs" dxfId="247" priority="262" operator="between">
      <formula>1</formula>
      <formula>2</formula>
    </cfRule>
    <cfRule type="cellIs" dxfId="246" priority="263" operator="between">
      <formula>0</formula>
      <formula>2</formula>
    </cfRule>
  </conditionalFormatting>
  <conditionalFormatting sqref="I30 I35 I40">
    <cfRule type="containsText" dxfId="245" priority="243" operator="containsText" text="Muy Alta">
      <formula>NOT(ISERROR(SEARCH("Muy Alta",I30)))</formula>
    </cfRule>
  </conditionalFormatting>
  <conditionalFormatting sqref="Y30:Y34">
    <cfRule type="containsText" dxfId="244" priority="235" operator="containsText" text="Muy Alta">
      <formula>NOT(ISERROR(SEARCH("Muy Alta",Y30)))</formula>
    </cfRule>
    <cfRule type="containsText" dxfId="243" priority="236" operator="containsText" text="Alta">
      <formula>NOT(ISERROR(SEARCH("Alta",Y30)))</formula>
    </cfRule>
    <cfRule type="containsText" dxfId="242" priority="237" operator="containsText" text="Media">
      <formula>NOT(ISERROR(SEARCH("Media",Y30)))</formula>
    </cfRule>
    <cfRule type="containsText" dxfId="241" priority="238" operator="containsText" text="Muy Baja">
      <formula>NOT(ISERROR(SEARCH("Muy Baja",Y30)))</formula>
    </cfRule>
    <cfRule type="containsText" dxfId="240" priority="239" operator="containsText" text="Baja">
      <formula>NOT(ISERROR(SEARCH("Baja",Y30)))</formula>
    </cfRule>
    <cfRule type="containsText" dxfId="239" priority="240" operator="containsText" text="Muy Baja">
      <formula>NOT(ISERROR(SEARCH("Muy Baja",Y30)))</formula>
    </cfRule>
  </conditionalFormatting>
  <conditionalFormatting sqref="AC30:AC34">
    <cfRule type="containsText" dxfId="238" priority="230" operator="containsText" text="Catastrófico">
      <formula>NOT(ISERROR(SEARCH("Catastrófico",AC30)))</formula>
    </cfRule>
    <cfRule type="containsText" dxfId="237" priority="231" operator="containsText" text="Mayor">
      <formula>NOT(ISERROR(SEARCH("Mayor",AC30)))</formula>
    </cfRule>
    <cfRule type="containsText" dxfId="236" priority="232" operator="containsText" text="Moderado">
      <formula>NOT(ISERROR(SEARCH("Moderado",AC30)))</formula>
    </cfRule>
    <cfRule type="containsText" dxfId="235" priority="233" operator="containsText" text="Menor">
      <formula>NOT(ISERROR(SEARCH("Menor",AC30)))</formula>
    </cfRule>
    <cfRule type="containsText" dxfId="234" priority="234" operator="containsText" text="Leve">
      <formula>NOT(ISERROR(SEARCH("Leve",AC30)))</formula>
    </cfRule>
  </conditionalFormatting>
  <conditionalFormatting sqref="AG30">
    <cfRule type="containsText" dxfId="233" priority="221" operator="containsText" text="Extremo">
      <formula>NOT(ISERROR(SEARCH("Extremo",AG30)))</formula>
    </cfRule>
    <cfRule type="containsText" dxfId="232" priority="222" operator="containsText" text="Alto">
      <formula>NOT(ISERROR(SEARCH("Alto",AG30)))</formula>
    </cfRule>
    <cfRule type="containsText" dxfId="231" priority="223" operator="containsText" text="Moderado">
      <formula>NOT(ISERROR(SEARCH("Moderado",AG30)))</formula>
    </cfRule>
    <cfRule type="containsText" dxfId="230" priority="224" operator="containsText" text="Menor">
      <formula>NOT(ISERROR(SEARCH("Menor",AG30)))</formula>
    </cfRule>
    <cfRule type="containsText" dxfId="229" priority="225" operator="containsText" text="Bajo">
      <formula>NOT(ISERROR(SEARCH("Bajo",AG30)))</formula>
    </cfRule>
    <cfRule type="containsText" dxfId="228" priority="226" operator="containsText" text="Moderado">
      <formula>NOT(ISERROR(SEARCH("Moderado",AG30)))</formula>
    </cfRule>
    <cfRule type="containsText" dxfId="227" priority="227" operator="containsText" text="Extremo">
      <formula>NOT(ISERROR(SEARCH("Extremo",AG30)))</formula>
    </cfRule>
    <cfRule type="containsText" dxfId="226" priority="228" operator="containsText" text="Baja">
      <formula>NOT(ISERROR(SEARCH("Baja",AG30)))</formula>
    </cfRule>
    <cfRule type="containsText" dxfId="225" priority="229" operator="containsText" text="Alto">
      <formula>NOT(ISERROR(SEARCH("Alto",AG30)))</formula>
    </cfRule>
  </conditionalFormatting>
  <conditionalFormatting sqref="AE30:AE34">
    <cfRule type="containsText" dxfId="224" priority="216" operator="containsText" text="Catastrófico">
      <formula>NOT(ISERROR(SEARCH("Catastrófico",AE30)))</formula>
    </cfRule>
    <cfRule type="containsText" dxfId="223" priority="217" operator="containsText" text="Moderado">
      <formula>NOT(ISERROR(SEARCH("Moderado",AE30)))</formula>
    </cfRule>
    <cfRule type="containsText" dxfId="222" priority="218" operator="containsText" text="Menor">
      <formula>NOT(ISERROR(SEARCH("Menor",AE30)))</formula>
    </cfRule>
    <cfRule type="containsText" dxfId="221" priority="219" operator="containsText" text="Leve">
      <formula>NOT(ISERROR(SEARCH("Leve",AE30)))</formula>
    </cfRule>
    <cfRule type="containsText" dxfId="220" priority="220" operator="containsText" text="Mayor">
      <formula>NOT(ISERROR(SEARCH("Mayor",AE30)))</formula>
    </cfRule>
  </conditionalFormatting>
  <conditionalFormatting sqref="Y35:Y39">
    <cfRule type="containsText" dxfId="219" priority="210" operator="containsText" text="Muy Alta">
      <formula>NOT(ISERROR(SEARCH("Muy Alta",Y35)))</formula>
    </cfRule>
    <cfRule type="containsText" dxfId="218" priority="211" operator="containsText" text="Alta">
      <formula>NOT(ISERROR(SEARCH("Alta",Y35)))</formula>
    </cfRule>
    <cfRule type="containsText" dxfId="217" priority="212" operator="containsText" text="Media">
      <formula>NOT(ISERROR(SEARCH("Media",Y35)))</formula>
    </cfRule>
    <cfRule type="containsText" dxfId="216" priority="213" operator="containsText" text="Muy Baja">
      <formula>NOT(ISERROR(SEARCH("Muy Baja",Y35)))</formula>
    </cfRule>
    <cfRule type="containsText" dxfId="215" priority="214" operator="containsText" text="Baja">
      <formula>NOT(ISERROR(SEARCH("Baja",Y35)))</formula>
    </cfRule>
    <cfRule type="containsText" dxfId="214" priority="215" operator="containsText" text="Muy Baja">
      <formula>NOT(ISERROR(SEARCH("Muy Baja",Y35)))</formula>
    </cfRule>
  </conditionalFormatting>
  <conditionalFormatting sqref="AC35:AC39">
    <cfRule type="containsText" dxfId="213" priority="205" operator="containsText" text="Catastrófico">
      <formula>NOT(ISERROR(SEARCH("Catastrófico",AC35)))</formula>
    </cfRule>
    <cfRule type="containsText" dxfId="212" priority="206" operator="containsText" text="Mayor">
      <formula>NOT(ISERROR(SEARCH("Mayor",AC35)))</formula>
    </cfRule>
    <cfRule type="containsText" dxfId="211" priority="207" operator="containsText" text="Moderado">
      <formula>NOT(ISERROR(SEARCH("Moderado",AC35)))</formula>
    </cfRule>
    <cfRule type="containsText" dxfId="210" priority="208" operator="containsText" text="Menor">
      <formula>NOT(ISERROR(SEARCH("Menor",AC35)))</formula>
    </cfRule>
    <cfRule type="containsText" dxfId="209" priority="209" operator="containsText" text="Leve">
      <formula>NOT(ISERROR(SEARCH("Leve",AC35)))</formula>
    </cfRule>
  </conditionalFormatting>
  <conditionalFormatting sqref="AG35">
    <cfRule type="containsText" dxfId="208" priority="196" operator="containsText" text="Extremo">
      <formula>NOT(ISERROR(SEARCH("Extremo",AG35)))</formula>
    </cfRule>
    <cfRule type="containsText" dxfId="207" priority="197" operator="containsText" text="Alto">
      <formula>NOT(ISERROR(SEARCH("Alto",AG35)))</formula>
    </cfRule>
    <cfRule type="containsText" dxfId="206" priority="198" operator="containsText" text="Moderado">
      <formula>NOT(ISERROR(SEARCH("Moderado",AG35)))</formula>
    </cfRule>
    <cfRule type="containsText" dxfId="205" priority="199" operator="containsText" text="Menor">
      <formula>NOT(ISERROR(SEARCH("Menor",AG35)))</formula>
    </cfRule>
    <cfRule type="containsText" dxfId="204" priority="200" operator="containsText" text="Bajo">
      <formula>NOT(ISERROR(SEARCH("Bajo",AG35)))</formula>
    </cfRule>
    <cfRule type="containsText" dxfId="203" priority="201" operator="containsText" text="Moderado">
      <formula>NOT(ISERROR(SEARCH("Moderado",AG35)))</formula>
    </cfRule>
    <cfRule type="containsText" dxfId="202" priority="202" operator="containsText" text="Extremo">
      <formula>NOT(ISERROR(SEARCH("Extremo",AG35)))</formula>
    </cfRule>
    <cfRule type="containsText" dxfId="201" priority="203" operator="containsText" text="Baja">
      <formula>NOT(ISERROR(SEARCH("Baja",AG35)))</formula>
    </cfRule>
    <cfRule type="containsText" dxfId="200" priority="204" operator="containsText" text="Alto">
      <formula>NOT(ISERROR(SEARCH("Alto",AG35)))</formula>
    </cfRule>
  </conditionalFormatting>
  <conditionalFormatting sqref="AE35:AE39">
    <cfRule type="containsText" dxfId="199" priority="191" operator="containsText" text="Catastrófico">
      <formula>NOT(ISERROR(SEARCH("Catastrófico",AE35)))</formula>
    </cfRule>
    <cfRule type="containsText" dxfId="198" priority="192" operator="containsText" text="Moderado">
      <formula>NOT(ISERROR(SEARCH("Moderado",AE35)))</formula>
    </cfRule>
    <cfRule type="containsText" dxfId="197" priority="193" operator="containsText" text="Menor">
      <formula>NOT(ISERROR(SEARCH("Menor",AE35)))</formula>
    </cfRule>
    <cfRule type="containsText" dxfId="196" priority="194" operator="containsText" text="Leve">
      <formula>NOT(ISERROR(SEARCH("Leve",AE35)))</formula>
    </cfRule>
    <cfRule type="containsText" dxfId="195" priority="195" operator="containsText" text="Mayor">
      <formula>NOT(ISERROR(SEARCH("Mayor",AE35)))</formula>
    </cfRule>
  </conditionalFormatting>
  <conditionalFormatting sqref="N40">
    <cfRule type="containsText" dxfId="194" priority="186" operator="containsText" text="Extremo">
      <formula>NOT(ISERROR(SEARCH("Extremo",N40)))</formula>
    </cfRule>
    <cfRule type="containsText" dxfId="193" priority="187" operator="containsText" text="Alto">
      <formula>NOT(ISERROR(SEARCH("Alto",N40)))</formula>
    </cfRule>
    <cfRule type="containsText" dxfId="192" priority="188" operator="containsText" text="Bajo">
      <formula>NOT(ISERROR(SEARCH("Bajo",N40)))</formula>
    </cfRule>
    <cfRule type="containsText" dxfId="191" priority="189" operator="containsText" text="Moderado">
      <formula>NOT(ISERROR(SEARCH("Moderado",N40)))</formula>
    </cfRule>
    <cfRule type="containsText" dxfId="190" priority="190" operator="containsText" text="Extremo">
      <formula>NOT(ISERROR(SEARCH("Extremo",N40)))</formula>
    </cfRule>
  </conditionalFormatting>
  <conditionalFormatting sqref="Y40:Y44">
    <cfRule type="containsText" dxfId="189" priority="180" operator="containsText" text="Muy Alta">
      <formula>NOT(ISERROR(SEARCH("Muy Alta",Y40)))</formula>
    </cfRule>
    <cfRule type="containsText" dxfId="188" priority="181" operator="containsText" text="Alta">
      <formula>NOT(ISERROR(SEARCH("Alta",Y40)))</formula>
    </cfRule>
    <cfRule type="containsText" dxfId="187" priority="182" operator="containsText" text="Media">
      <formula>NOT(ISERROR(SEARCH("Media",Y40)))</formula>
    </cfRule>
    <cfRule type="containsText" dxfId="186" priority="183" operator="containsText" text="Muy Baja">
      <formula>NOT(ISERROR(SEARCH("Muy Baja",Y40)))</formula>
    </cfRule>
    <cfRule type="containsText" dxfId="185" priority="184" operator="containsText" text="Baja">
      <formula>NOT(ISERROR(SEARCH("Baja",Y40)))</formula>
    </cfRule>
    <cfRule type="containsText" dxfId="184" priority="185" operator="containsText" text="Muy Baja">
      <formula>NOT(ISERROR(SEARCH("Muy Baja",Y40)))</formula>
    </cfRule>
  </conditionalFormatting>
  <conditionalFormatting sqref="AC40:AC44">
    <cfRule type="containsText" dxfId="183" priority="175" operator="containsText" text="Catastrófico">
      <formula>NOT(ISERROR(SEARCH("Catastrófico",AC40)))</formula>
    </cfRule>
    <cfRule type="containsText" dxfId="182" priority="176" operator="containsText" text="Mayor">
      <formula>NOT(ISERROR(SEARCH("Mayor",AC40)))</formula>
    </cfRule>
    <cfRule type="containsText" dxfId="181" priority="177" operator="containsText" text="Moderado">
      <formula>NOT(ISERROR(SEARCH("Moderado",AC40)))</formula>
    </cfRule>
    <cfRule type="containsText" dxfId="180" priority="178" operator="containsText" text="Menor">
      <formula>NOT(ISERROR(SEARCH("Menor",AC40)))</formula>
    </cfRule>
    <cfRule type="containsText" dxfId="179" priority="179" operator="containsText" text="Leve">
      <formula>NOT(ISERROR(SEARCH("Leve",AC40)))</formula>
    </cfRule>
  </conditionalFormatting>
  <conditionalFormatting sqref="AG40">
    <cfRule type="containsText" dxfId="178" priority="166" operator="containsText" text="Extremo">
      <formula>NOT(ISERROR(SEARCH("Extremo",AG40)))</formula>
    </cfRule>
    <cfRule type="containsText" dxfId="177" priority="167" operator="containsText" text="Alto">
      <formula>NOT(ISERROR(SEARCH("Alto",AG40)))</formula>
    </cfRule>
    <cfRule type="containsText" dxfId="176" priority="168" operator="containsText" text="Moderado">
      <formula>NOT(ISERROR(SEARCH("Moderado",AG40)))</formula>
    </cfRule>
    <cfRule type="containsText" dxfId="175" priority="169" operator="containsText" text="Menor">
      <formula>NOT(ISERROR(SEARCH("Menor",AG40)))</formula>
    </cfRule>
    <cfRule type="containsText" dxfId="174" priority="170" operator="containsText" text="Bajo">
      <formula>NOT(ISERROR(SEARCH("Bajo",AG40)))</formula>
    </cfRule>
    <cfRule type="containsText" dxfId="173" priority="171" operator="containsText" text="Moderado">
      <formula>NOT(ISERROR(SEARCH("Moderado",AG40)))</formula>
    </cfRule>
    <cfRule type="containsText" dxfId="172" priority="172" operator="containsText" text="Extremo">
      <formula>NOT(ISERROR(SEARCH("Extremo",AG40)))</formula>
    </cfRule>
    <cfRule type="containsText" dxfId="171" priority="173" operator="containsText" text="Baja">
      <formula>NOT(ISERROR(SEARCH("Baja",AG40)))</formula>
    </cfRule>
    <cfRule type="containsText" dxfId="170" priority="174" operator="containsText" text="Alto">
      <formula>NOT(ISERROR(SEARCH("Alto",AG40)))</formula>
    </cfRule>
  </conditionalFormatting>
  <conditionalFormatting sqref="AE40:AE44">
    <cfRule type="containsText" dxfId="169" priority="161" operator="containsText" text="Catastrófico">
      <formula>NOT(ISERROR(SEARCH("Catastrófico",AE40)))</formula>
    </cfRule>
    <cfRule type="containsText" dxfId="168" priority="162" operator="containsText" text="Moderado">
      <formula>NOT(ISERROR(SEARCH("Moderado",AE40)))</formula>
    </cfRule>
    <cfRule type="containsText" dxfId="167" priority="163" operator="containsText" text="Menor">
      <formula>NOT(ISERROR(SEARCH("Menor",AE40)))</formula>
    </cfRule>
    <cfRule type="containsText" dxfId="166" priority="164" operator="containsText" text="Leve">
      <formula>NOT(ISERROR(SEARCH("Leve",AE40)))</formula>
    </cfRule>
    <cfRule type="containsText" dxfId="165" priority="165" operator="containsText" text="Mayor">
      <formula>NOT(ISERROR(SEARCH("Mayor",AE40)))</formula>
    </cfRule>
  </conditionalFormatting>
  <conditionalFormatting sqref="N45">
    <cfRule type="containsText" dxfId="164" priority="156" operator="containsText" text="Extremo">
      <formula>NOT(ISERROR(SEARCH("Extremo",N45)))</formula>
    </cfRule>
    <cfRule type="containsText" dxfId="163" priority="157" operator="containsText" text="Alto">
      <formula>NOT(ISERROR(SEARCH("Alto",N45)))</formula>
    </cfRule>
    <cfRule type="containsText" dxfId="162" priority="158" operator="containsText" text="Bajo">
      <formula>NOT(ISERROR(SEARCH("Bajo",N45)))</formula>
    </cfRule>
    <cfRule type="containsText" dxfId="161" priority="159" operator="containsText" text="Moderado">
      <formula>NOT(ISERROR(SEARCH("Moderado",N45)))</formula>
    </cfRule>
    <cfRule type="containsText" dxfId="160" priority="160" operator="containsText" text="Extremo">
      <formula>NOT(ISERROR(SEARCH("Extremo",N45)))</formula>
    </cfRule>
  </conditionalFormatting>
  <conditionalFormatting sqref="I45">
    <cfRule type="containsText" dxfId="159" priority="133" operator="containsText" text="Muy Baja">
      <formula>NOT(ISERROR(SEARCH("Muy Baja",I45)))</formula>
    </cfRule>
    <cfRule type="containsText" dxfId="158" priority="134" operator="containsText" text="Baja">
      <formula>NOT(ISERROR(SEARCH("Baja",I45)))</formula>
    </cfRule>
    <cfRule type="containsText" dxfId="157" priority="136" operator="containsText" text="Muy Alta">
      <formula>NOT(ISERROR(SEARCH("Muy Alta",I45)))</formula>
    </cfRule>
    <cfRule type="containsText" dxfId="156" priority="137" operator="containsText" text="Alta">
      <formula>NOT(ISERROR(SEARCH("Alta",I45)))</formula>
    </cfRule>
    <cfRule type="containsText" dxfId="155" priority="138" operator="containsText" text="Media">
      <formula>NOT(ISERROR(SEARCH("Media",I45)))</formula>
    </cfRule>
    <cfRule type="containsText" dxfId="154" priority="139" operator="containsText" text="Media">
      <formula>NOT(ISERROR(SEARCH("Media",I45)))</formula>
    </cfRule>
    <cfRule type="containsText" dxfId="153" priority="140" operator="containsText" text="Media">
      <formula>NOT(ISERROR(SEARCH("Media",I45)))</formula>
    </cfRule>
    <cfRule type="containsText" dxfId="152" priority="141" operator="containsText" text="Muy Baja">
      <formula>NOT(ISERROR(SEARCH("Muy Baja",I45)))</formula>
    </cfRule>
    <cfRule type="containsText" dxfId="151" priority="142" operator="containsText" text="Baja">
      <formula>NOT(ISERROR(SEARCH("Baja",I45)))</formula>
    </cfRule>
    <cfRule type="containsText" dxfId="150" priority="143" operator="containsText" text="Muy Baja">
      <formula>NOT(ISERROR(SEARCH("Muy Baja",I45)))</formula>
    </cfRule>
    <cfRule type="containsText" dxfId="149" priority="144" operator="containsText" text="Muy Baja">
      <formula>NOT(ISERROR(SEARCH("Muy Baja",I45)))</formula>
    </cfRule>
    <cfRule type="containsText" dxfId="148" priority="145" operator="containsText" text="Muy Baja">
      <formula>NOT(ISERROR(SEARCH("Muy Baja",I45)))</formula>
    </cfRule>
    <cfRule type="containsText" dxfId="147" priority="146" operator="containsText" text="Muy Baja'Tabla probabilidad'!">
      <formula>NOT(ISERROR(SEARCH("Muy Baja'Tabla probabilidad'!",I45)))</formula>
    </cfRule>
    <cfRule type="containsText" dxfId="146" priority="147" operator="containsText" text="Muy bajo">
      <formula>NOT(ISERROR(SEARCH("Muy bajo",I45)))</formula>
    </cfRule>
    <cfRule type="containsText" dxfId="145" priority="148" operator="containsText" text="Alta">
      <formula>NOT(ISERROR(SEARCH("Alta",I45)))</formula>
    </cfRule>
    <cfRule type="containsText" dxfId="144" priority="149" operator="containsText" text="Media">
      <formula>NOT(ISERROR(SEARCH("Media",I45)))</formula>
    </cfRule>
    <cfRule type="containsText" dxfId="143" priority="150" operator="containsText" text="Baja">
      <formula>NOT(ISERROR(SEARCH("Baja",I45)))</formula>
    </cfRule>
    <cfRule type="containsText" dxfId="142" priority="151" operator="containsText" text="Muy baja">
      <formula>NOT(ISERROR(SEARCH("Muy baja",I45)))</formula>
    </cfRule>
    <cfRule type="cellIs" dxfId="141" priority="154" operator="between">
      <formula>1</formula>
      <formula>2</formula>
    </cfRule>
    <cfRule type="cellIs" dxfId="140" priority="155" operator="between">
      <formula>0</formula>
      <formula>2</formula>
    </cfRule>
  </conditionalFormatting>
  <conditionalFormatting sqref="I45">
    <cfRule type="containsText" dxfId="139" priority="135" operator="containsText" text="Muy Alta">
      <formula>NOT(ISERROR(SEARCH("Muy Alta",I45)))</formula>
    </cfRule>
  </conditionalFormatting>
  <conditionalFormatting sqref="Y45:Y49">
    <cfRule type="containsText" dxfId="138" priority="127" operator="containsText" text="Muy Alta">
      <formula>NOT(ISERROR(SEARCH("Muy Alta",Y45)))</formula>
    </cfRule>
    <cfRule type="containsText" dxfId="137" priority="128" operator="containsText" text="Alta">
      <formula>NOT(ISERROR(SEARCH("Alta",Y45)))</formula>
    </cfRule>
    <cfRule type="containsText" dxfId="136" priority="129" operator="containsText" text="Media">
      <formula>NOT(ISERROR(SEARCH("Media",Y45)))</formula>
    </cfRule>
    <cfRule type="containsText" dxfId="135" priority="130" operator="containsText" text="Muy Baja">
      <formula>NOT(ISERROR(SEARCH("Muy Baja",Y45)))</formula>
    </cfRule>
    <cfRule type="containsText" dxfId="134" priority="131" operator="containsText" text="Baja">
      <formula>NOT(ISERROR(SEARCH("Baja",Y45)))</formula>
    </cfRule>
    <cfRule type="containsText" dxfId="133" priority="132" operator="containsText" text="Muy Baja">
      <formula>NOT(ISERROR(SEARCH("Muy Baja",Y45)))</formula>
    </cfRule>
  </conditionalFormatting>
  <conditionalFormatting sqref="AC45:AC49">
    <cfRule type="containsText" dxfId="132" priority="122" operator="containsText" text="Catastrófico">
      <formula>NOT(ISERROR(SEARCH("Catastrófico",AC45)))</formula>
    </cfRule>
    <cfRule type="containsText" dxfId="131" priority="123" operator="containsText" text="Mayor">
      <formula>NOT(ISERROR(SEARCH("Mayor",AC45)))</formula>
    </cfRule>
    <cfRule type="containsText" dxfId="130" priority="124" operator="containsText" text="Moderado">
      <formula>NOT(ISERROR(SEARCH("Moderado",AC45)))</formula>
    </cfRule>
    <cfRule type="containsText" dxfId="129" priority="125" operator="containsText" text="Menor">
      <formula>NOT(ISERROR(SEARCH("Menor",AC45)))</formula>
    </cfRule>
    <cfRule type="containsText" dxfId="128" priority="126" operator="containsText" text="Leve">
      <formula>NOT(ISERROR(SEARCH("Leve",AC45)))</formula>
    </cfRule>
  </conditionalFormatting>
  <conditionalFormatting sqref="AG45">
    <cfRule type="containsText" dxfId="127" priority="113" operator="containsText" text="Extremo">
      <formula>NOT(ISERROR(SEARCH("Extremo",AG45)))</formula>
    </cfRule>
    <cfRule type="containsText" dxfId="126" priority="114" operator="containsText" text="Alto">
      <formula>NOT(ISERROR(SEARCH("Alto",AG45)))</formula>
    </cfRule>
    <cfRule type="containsText" dxfId="125" priority="115" operator="containsText" text="Moderado">
      <formula>NOT(ISERROR(SEARCH("Moderado",AG45)))</formula>
    </cfRule>
    <cfRule type="containsText" dxfId="124" priority="116" operator="containsText" text="Menor">
      <formula>NOT(ISERROR(SEARCH("Menor",AG45)))</formula>
    </cfRule>
    <cfRule type="containsText" dxfId="123" priority="117" operator="containsText" text="Bajo">
      <formula>NOT(ISERROR(SEARCH("Bajo",AG45)))</formula>
    </cfRule>
    <cfRule type="containsText" dxfId="122" priority="118" operator="containsText" text="Moderado">
      <formula>NOT(ISERROR(SEARCH("Moderado",AG45)))</formula>
    </cfRule>
    <cfRule type="containsText" dxfId="121" priority="119" operator="containsText" text="Extremo">
      <formula>NOT(ISERROR(SEARCH("Extremo",AG45)))</formula>
    </cfRule>
    <cfRule type="containsText" dxfId="120" priority="120" operator="containsText" text="Baja">
      <formula>NOT(ISERROR(SEARCH("Baja",AG45)))</formula>
    </cfRule>
    <cfRule type="containsText" dxfId="119" priority="121" operator="containsText" text="Alto">
      <formula>NOT(ISERROR(SEARCH("Alto",AG45)))</formula>
    </cfRule>
  </conditionalFormatting>
  <conditionalFormatting sqref="AE45:AE49">
    <cfRule type="containsText" dxfId="118" priority="108" operator="containsText" text="Catastrófico">
      <formula>NOT(ISERROR(SEARCH("Catastrófico",AE45)))</formula>
    </cfRule>
    <cfRule type="containsText" dxfId="117" priority="109" operator="containsText" text="Moderado">
      <formula>NOT(ISERROR(SEARCH("Moderado",AE45)))</formula>
    </cfRule>
    <cfRule type="containsText" dxfId="116" priority="110" operator="containsText" text="Menor">
      <formula>NOT(ISERROR(SEARCH("Menor",AE45)))</formula>
    </cfRule>
    <cfRule type="containsText" dxfId="115" priority="111" operator="containsText" text="Leve">
      <formula>NOT(ISERROR(SEARCH("Leve",AE45)))</formula>
    </cfRule>
    <cfRule type="containsText" dxfId="114" priority="112" operator="containsText" text="Mayor">
      <formula>NOT(ISERROR(SEARCH("Mayor",AE45)))</formula>
    </cfRule>
  </conditionalFormatting>
  <conditionalFormatting sqref="N50">
    <cfRule type="containsText" dxfId="113" priority="103" operator="containsText" text="Extremo">
      <formula>NOT(ISERROR(SEARCH("Extremo",N50)))</formula>
    </cfRule>
    <cfRule type="containsText" dxfId="112" priority="104" operator="containsText" text="Alto">
      <formula>NOT(ISERROR(SEARCH("Alto",N50)))</formula>
    </cfRule>
    <cfRule type="containsText" dxfId="111" priority="105" operator="containsText" text="Bajo">
      <formula>NOT(ISERROR(SEARCH("Bajo",N50)))</formula>
    </cfRule>
    <cfRule type="containsText" dxfId="110" priority="106" operator="containsText" text="Moderado">
      <formula>NOT(ISERROR(SEARCH("Moderado",N50)))</formula>
    </cfRule>
    <cfRule type="containsText" dxfId="109" priority="107" operator="containsText" text="Extremo">
      <formula>NOT(ISERROR(SEARCH("Extremo",N50)))</formula>
    </cfRule>
  </conditionalFormatting>
  <conditionalFormatting sqref="I50">
    <cfRule type="containsText" dxfId="108" priority="80" operator="containsText" text="Muy Baja">
      <formula>NOT(ISERROR(SEARCH("Muy Baja",I50)))</formula>
    </cfRule>
    <cfRule type="containsText" dxfId="107" priority="81" operator="containsText" text="Baja">
      <formula>NOT(ISERROR(SEARCH("Baja",I50)))</formula>
    </cfRule>
    <cfRule type="containsText" dxfId="106" priority="83" operator="containsText" text="Muy Alta">
      <formula>NOT(ISERROR(SEARCH("Muy Alta",I50)))</formula>
    </cfRule>
    <cfRule type="containsText" dxfId="105" priority="84" operator="containsText" text="Alta">
      <formula>NOT(ISERROR(SEARCH("Alta",I50)))</formula>
    </cfRule>
    <cfRule type="containsText" dxfId="104" priority="85" operator="containsText" text="Media">
      <formula>NOT(ISERROR(SEARCH("Media",I50)))</formula>
    </cfRule>
    <cfRule type="containsText" dxfId="103" priority="86" operator="containsText" text="Media">
      <formula>NOT(ISERROR(SEARCH("Media",I50)))</formula>
    </cfRule>
    <cfRule type="containsText" dxfId="102" priority="87" operator="containsText" text="Media">
      <formula>NOT(ISERROR(SEARCH("Media",I50)))</formula>
    </cfRule>
    <cfRule type="containsText" dxfId="101" priority="88" operator="containsText" text="Muy Baja">
      <formula>NOT(ISERROR(SEARCH("Muy Baja",I50)))</formula>
    </cfRule>
    <cfRule type="containsText" dxfId="100" priority="89" operator="containsText" text="Baja">
      <formula>NOT(ISERROR(SEARCH("Baja",I50)))</formula>
    </cfRule>
    <cfRule type="containsText" dxfId="99" priority="90" operator="containsText" text="Muy Baja">
      <formula>NOT(ISERROR(SEARCH("Muy Baja",I50)))</formula>
    </cfRule>
    <cfRule type="containsText" dxfId="98" priority="91" operator="containsText" text="Muy Baja">
      <formula>NOT(ISERROR(SEARCH("Muy Baja",I50)))</formula>
    </cfRule>
    <cfRule type="containsText" dxfId="97" priority="92" operator="containsText" text="Muy Baja">
      <formula>NOT(ISERROR(SEARCH("Muy Baja",I50)))</formula>
    </cfRule>
    <cfRule type="containsText" dxfId="96" priority="93" operator="containsText" text="Muy Baja'Tabla probabilidad'!">
      <formula>NOT(ISERROR(SEARCH("Muy Baja'Tabla probabilidad'!",I50)))</formula>
    </cfRule>
    <cfRule type="containsText" dxfId="95" priority="94" operator="containsText" text="Muy bajo">
      <formula>NOT(ISERROR(SEARCH("Muy bajo",I50)))</formula>
    </cfRule>
    <cfRule type="containsText" dxfId="94" priority="95" operator="containsText" text="Alta">
      <formula>NOT(ISERROR(SEARCH("Alta",I50)))</formula>
    </cfRule>
    <cfRule type="containsText" dxfId="93" priority="96" operator="containsText" text="Media">
      <formula>NOT(ISERROR(SEARCH("Media",I50)))</formula>
    </cfRule>
    <cfRule type="containsText" dxfId="92" priority="97" operator="containsText" text="Baja">
      <formula>NOT(ISERROR(SEARCH("Baja",I50)))</formula>
    </cfRule>
    <cfRule type="containsText" dxfId="91" priority="98" operator="containsText" text="Muy baja">
      <formula>NOT(ISERROR(SEARCH("Muy baja",I50)))</formula>
    </cfRule>
    <cfRule type="cellIs" dxfId="90" priority="101" operator="between">
      <formula>1</formula>
      <formula>2</formula>
    </cfRule>
    <cfRule type="cellIs" dxfId="89" priority="102" operator="between">
      <formula>0</formula>
      <formula>2</formula>
    </cfRule>
  </conditionalFormatting>
  <conditionalFormatting sqref="I50">
    <cfRule type="containsText" dxfId="88" priority="82" operator="containsText" text="Muy Alta">
      <formula>NOT(ISERROR(SEARCH("Muy Alta",I50)))</formula>
    </cfRule>
  </conditionalFormatting>
  <conditionalFormatting sqref="Y50:Y54">
    <cfRule type="containsText" dxfId="87" priority="74" operator="containsText" text="Muy Alta">
      <formula>NOT(ISERROR(SEARCH("Muy Alta",Y50)))</formula>
    </cfRule>
    <cfRule type="containsText" dxfId="86" priority="75" operator="containsText" text="Alta">
      <formula>NOT(ISERROR(SEARCH("Alta",Y50)))</formula>
    </cfRule>
    <cfRule type="containsText" dxfId="85" priority="76" operator="containsText" text="Media">
      <formula>NOT(ISERROR(SEARCH("Media",Y50)))</formula>
    </cfRule>
    <cfRule type="containsText" dxfId="84" priority="77" operator="containsText" text="Muy Baja">
      <formula>NOT(ISERROR(SEARCH("Muy Baja",Y50)))</formula>
    </cfRule>
    <cfRule type="containsText" dxfId="83" priority="78" operator="containsText" text="Baja">
      <formula>NOT(ISERROR(SEARCH("Baja",Y50)))</formula>
    </cfRule>
    <cfRule type="containsText" dxfId="82" priority="79" operator="containsText" text="Muy Baja">
      <formula>NOT(ISERROR(SEARCH("Muy Baja",Y50)))</formula>
    </cfRule>
  </conditionalFormatting>
  <conditionalFormatting sqref="AC50:AC54">
    <cfRule type="containsText" dxfId="81" priority="69" operator="containsText" text="Catastrófico">
      <formula>NOT(ISERROR(SEARCH("Catastrófico",AC50)))</formula>
    </cfRule>
    <cfRule type="containsText" dxfId="80" priority="70" operator="containsText" text="Mayor">
      <formula>NOT(ISERROR(SEARCH("Mayor",AC50)))</formula>
    </cfRule>
    <cfRule type="containsText" dxfId="79" priority="71" operator="containsText" text="Moderado">
      <formula>NOT(ISERROR(SEARCH("Moderado",AC50)))</formula>
    </cfRule>
    <cfRule type="containsText" dxfId="78" priority="72" operator="containsText" text="Menor">
      <formula>NOT(ISERROR(SEARCH("Menor",AC50)))</formula>
    </cfRule>
    <cfRule type="containsText" dxfId="77" priority="73" operator="containsText" text="Leve">
      <formula>NOT(ISERROR(SEARCH("Leve",AC50)))</formula>
    </cfRule>
  </conditionalFormatting>
  <conditionalFormatting sqref="AG50">
    <cfRule type="containsText" dxfId="76" priority="60" operator="containsText" text="Extremo">
      <formula>NOT(ISERROR(SEARCH("Extremo",AG50)))</formula>
    </cfRule>
    <cfRule type="containsText" dxfId="75" priority="61" operator="containsText" text="Alto">
      <formula>NOT(ISERROR(SEARCH("Alto",AG50)))</formula>
    </cfRule>
    <cfRule type="containsText" dxfId="74" priority="62" operator="containsText" text="Moderado">
      <formula>NOT(ISERROR(SEARCH("Moderado",AG50)))</formula>
    </cfRule>
    <cfRule type="containsText" dxfId="73" priority="63" operator="containsText" text="Menor">
      <formula>NOT(ISERROR(SEARCH("Menor",AG50)))</formula>
    </cfRule>
    <cfRule type="containsText" dxfId="72" priority="64" operator="containsText" text="Bajo">
      <formula>NOT(ISERROR(SEARCH("Bajo",AG50)))</formula>
    </cfRule>
    <cfRule type="containsText" dxfId="71" priority="65" operator="containsText" text="Moderado">
      <formula>NOT(ISERROR(SEARCH("Moderado",AG50)))</formula>
    </cfRule>
    <cfRule type="containsText" dxfId="70" priority="66" operator="containsText" text="Extremo">
      <formula>NOT(ISERROR(SEARCH("Extremo",AG50)))</formula>
    </cfRule>
    <cfRule type="containsText" dxfId="69" priority="67" operator="containsText" text="Baja">
      <formula>NOT(ISERROR(SEARCH("Baja",AG50)))</formula>
    </cfRule>
    <cfRule type="containsText" dxfId="68" priority="68" operator="containsText" text="Alto">
      <formula>NOT(ISERROR(SEARCH("Alto",AG50)))</formula>
    </cfRule>
  </conditionalFormatting>
  <conditionalFormatting sqref="AE50:AE54">
    <cfRule type="containsText" dxfId="67" priority="55" operator="containsText" text="Catastrófico">
      <formula>NOT(ISERROR(SEARCH("Catastrófico",AE50)))</formula>
    </cfRule>
    <cfRule type="containsText" dxfId="66" priority="56" operator="containsText" text="Moderado">
      <formula>NOT(ISERROR(SEARCH("Moderado",AE50)))</formula>
    </cfRule>
    <cfRule type="containsText" dxfId="65" priority="57" operator="containsText" text="Menor">
      <formula>NOT(ISERROR(SEARCH("Menor",AE50)))</formula>
    </cfRule>
    <cfRule type="containsText" dxfId="64" priority="58" operator="containsText" text="Leve">
      <formula>NOT(ISERROR(SEARCH("Leve",AE50)))</formula>
    </cfRule>
    <cfRule type="containsText" dxfId="63" priority="59" operator="containsText" text="Mayor">
      <formula>NOT(ISERROR(SEARCH("Mayor",AE50)))</formula>
    </cfRule>
  </conditionalFormatting>
  <conditionalFormatting sqref="N55">
    <cfRule type="containsText" dxfId="62" priority="50" operator="containsText" text="Extremo">
      <formula>NOT(ISERROR(SEARCH("Extremo",N55)))</formula>
    </cfRule>
    <cfRule type="containsText" dxfId="61" priority="51" operator="containsText" text="Alto">
      <formula>NOT(ISERROR(SEARCH("Alto",N55)))</formula>
    </cfRule>
    <cfRule type="containsText" dxfId="60" priority="52" operator="containsText" text="Bajo">
      <formula>NOT(ISERROR(SEARCH("Bajo",N55)))</formula>
    </cfRule>
    <cfRule type="containsText" dxfId="59" priority="53" operator="containsText" text="Moderado">
      <formula>NOT(ISERROR(SEARCH("Moderado",N55)))</formula>
    </cfRule>
    <cfRule type="containsText" dxfId="58" priority="54" operator="containsText" text="Extremo">
      <formula>NOT(ISERROR(SEARCH("Extremo",N55)))</formula>
    </cfRule>
  </conditionalFormatting>
  <conditionalFormatting sqref="I55">
    <cfRule type="containsText" dxfId="57" priority="27" operator="containsText" text="Muy Baja">
      <formula>NOT(ISERROR(SEARCH("Muy Baja",I55)))</formula>
    </cfRule>
    <cfRule type="containsText" dxfId="56" priority="28" operator="containsText" text="Baja">
      <formula>NOT(ISERROR(SEARCH("Baja",I55)))</formula>
    </cfRule>
    <cfRule type="containsText" dxfId="55" priority="30" operator="containsText" text="Muy Alta">
      <formula>NOT(ISERROR(SEARCH("Muy Alta",I55)))</formula>
    </cfRule>
    <cfRule type="containsText" dxfId="54" priority="31" operator="containsText" text="Alta">
      <formula>NOT(ISERROR(SEARCH("Alta",I55)))</formula>
    </cfRule>
    <cfRule type="containsText" dxfId="53" priority="32" operator="containsText" text="Media">
      <formula>NOT(ISERROR(SEARCH("Media",I55)))</formula>
    </cfRule>
    <cfRule type="containsText" dxfId="52" priority="33" operator="containsText" text="Media">
      <formula>NOT(ISERROR(SEARCH("Media",I55)))</formula>
    </cfRule>
    <cfRule type="containsText" dxfId="51" priority="34" operator="containsText" text="Media">
      <formula>NOT(ISERROR(SEARCH("Media",I55)))</formula>
    </cfRule>
    <cfRule type="containsText" dxfId="50" priority="35" operator="containsText" text="Muy Baja">
      <formula>NOT(ISERROR(SEARCH("Muy Baja",I55)))</formula>
    </cfRule>
    <cfRule type="containsText" dxfId="49" priority="36" operator="containsText" text="Baja">
      <formula>NOT(ISERROR(SEARCH("Baja",I55)))</formula>
    </cfRule>
    <cfRule type="containsText" dxfId="48" priority="37" operator="containsText" text="Muy Baja">
      <formula>NOT(ISERROR(SEARCH("Muy Baja",I55)))</formula>
    </cfRule>
    <cfRule type="containsText" dxfId="47" priority="38" operator="containsText" text="Muy Baja">
      <formula>NOT(ISERROR(SEARCH("Muy Baja",I55)))</formula>
    </cfRule>
    <cfRule type="containsText" dxfId="46" priority="39" operator="containsText" text="Muy Baja">
      <formula>NOT(ISERROR(SEARCH("Muy Baja",I55)))</formula>
    </cfRule>
    <cfRule type="containsText" dxfId="45" priority="40" operator="containsText" text="Muy Baja'Tabla probabilidad'!">
      <formula>NOT(ISERROR(SEARCH("Muy Baja'Tabla probabilidad'!",I55)))</formula>
    </cfRule>
    <cfRule type="containsText" dxfId="44" priority="41" operator="containsText" text="Muy bajo">
      <formula>NOT(ISERROR(SEARCH("Muy bajo",I55)))</formula>
    </cfRule>
    <cfRule type="containsText" dxfId="43" priority="42" operator="containsText" text="Alta">
      <formula>NOT(ISERROR(SEARCH("Alta",I55)))</formula>
    </cfRule>
    <cfRule type="containsText" dxfId="42" priority="43" operator="containsText" text="Media">
      <formula>NOT(ISERROR(SEARCH("Media",I55)))</formula>
    </cfRule>
    <cfRule type="containsText" dxfId="41" priority="44" operator="containsText" text="Baja">
      <formula>NOT(ISERROR(SEARCH("Baja",I55)))</formula>
    </cfRule>
    <cfRule type="containsText" dxfId="40" priority="45" operator="containsText" text="Muy baja">
      <formula>NOT(ISERROR(SEARCH("Muy baja",I55)))</formula>
    </cfRule>
    <cfRule type="cellIs" dxfId="39" priority="48" operator="between">
      <formula>1</formula>
      <formula>2</formula>
    </cfRule>
    <cfRule type="cellIs" dxfId="38" priority="49" operator="between">
      <formula>0</formula>
      <formula>2</formula>
    </cfRule>
  </conditionalFormatting>
  <conditionalFormatting sqref="I55">
    <cfRule type="containsText" dxfId="37" priority="29" operator="containsText" text="Muy Alta">
      <formula>NOT(ISERROR(SEARCH("Muy Alta",I55)))</formula>
    </cfRule>
  </conditionalFormatting>
  <conditionalFormatting sqref="Y55:Y59">
    <cfRule type="containsText" dxfId="36" priority="21" operator="containsText" text="Muy Alta">
      <formula>NOT(ISERROR(SEARCH("Muy Alta",Y55)))</formula>
    </cfRule>
    <cfRule type="containsText" dxfId="35" priority="22" operator="containsText" text="Alta">
      <formula>NOT(ISERROR(SEARCH("Alta",Y55)))</formula>
    </cfRule>
    <cfRule type="containsText" dxfId="34" priority="23" operator="containsText" text="Media">
      <formula>NOT(ISERROR(SEARCH("Media",Y55)))</formula>
    </cfRule>
    <cfRule type="containsText" dxfId="33" priority="24" operator="containsText" text="Muy Baja">
      <formula>NOT(ISERROR(SEARCH("Muy Baja",Y55)))</formula>
    </cfRule>
    <cfRule type="containsText" dxfId="32" priority="25" operator="containsText" text="Baja">
      <formula>NOT(ISERROR(SEARCH("Baja",Y55)))</formula>
    </cfRule>
    <cfRule type="containsText" dxfId="31" priority="26" operator="containsText" text="Muy Baja">
      <formula>NOT(ISERROR(SEARCH("Muy Baja",Y55)))</formula>
    </cfRule>
  </conditionalFormatting>
  <conditionalFormatting sqref="AC55:AC59">
    <cfRule type="containsText" dxfId="30" priority="16" operator="containsText" text="Catastrófico">
      <formula>NOT(ISERROR(SEARCH("Catastrófico",AC55)))</formula>
    </cfRule>
    <cfRule type="containsText" dxfId="29" priority="17" operator="containsText" text="Mayor">
      <formula>NOT(ISERROR(SEARCH("Mayor",AC55)))</formula>
    </cfRule>
    <cfRule type="containsText" dxfId="28" priority="18" operator="containsText" text="Moderado">
      <formula>NOT(ISERROR(SEARCH("Moderado",AC55)))</formula>
    </cfRule>
    <cfRule type="containsText" dxfId="27" priority="19" operator="containsText" text="Menor">
      <formula>NOT(ISERROR(SEARCH("Menor",AC55)))</formula>
    </cfRule>
    <cfRule type="containsText" dxfId="26" priority="20" operator="containsText" text="Leve">
      <formula>NOT(ISERROR(SEARCH("Leve",AC55)))</formula>
    </cfRule>
  </conditionalFormatting>
  <conditionalFormatting sqref="AG55">
    <cfRule type="containsText" dxfId="25" priority="7" operator="containsText" text="Extremo">
      <formula>NOT(ISERROR(SEARCH("Extremo",AG55)))</formula>
    </cfRule>
    <cfRule type="containsText" dxfId="24" priority="8" operator="containsText" text="Alto">
      <formula>NOT(ISERROR(SEARCH("Alto",AG55)))</formula>
    </cfRule>
    <cfRule type="containsText" dxfId="23" priority="9" operator="containsText" text="Moderado">
      <formula>NOT(ISERROR(SEARCH("Moderado",AG55)))</formula>
    </cfRule>
    <cfRule type="containsText" dxfId="22" priority="10" operator="containsText" text="Menor">
      <formula>NOT(ISERROR(SEARCH("Menor",AG55)))</formula>
    </cfRule>
    <cfRule type="containsText" dxfId="21" priority="11" operator="containsText" text="Bajo">
      <formula>NOT(ISERROR(SEARCH("Bajo",AG55)))</formula>
    </cfRule>
    <cfRule type="containsText" dxfId="20" priority="12" operator="containsText" text="Moderado">
      <formula>NOT(ISERROR(SEARCH("Moderado",AG55)))</formula>
    </cfRule>
    <cfRule type="containsText" dxfId="19" priority="13" operator="containsText" text="Extremo">
      <formula>NOT(ISERROR(SEARCH("Extremo",AG55)))</formula>
    </cfRule>
    <cfRule type="containsText" dxfId="18" priority="14" operator="containsText" text="Baja">
      <formula>NOT(ISERROR(SEARCH("Baja",AG55)))</formula>
    </cfRule>
    <cfRule type="containsText" dxfId="17" priority="15" operator="containsText" text="Alto">
      <formula>NOT(ISERROR(SEARCH("Alto",AG55)))</formula>
    </cfRule>
  </conditionalFormatting>
  <conditionalFormatting sqref="AE55:AE59">
    <cfRule type="containsText" dxfId="16" priority="2" operator="containsText" text="Catastrófico">
      <formula>NOT(ISERROR(SEARCH("Catastrófico",AE55)))</formula>
    </cfRule>
    <cfRule type="containsText" dxfId="15" priority="3" operator="containsText" text="Moderado">
      <formula>NOT(ISERROR(SEARCH("Moderado",AE55)))</formula>
    </cfRule>
    <cfRule type="containsText" dxfId="14" priority="4" operator="containsText" text="Menor">
      <formula>NOT(ISERROR(SEARCH("Menor",AE55)))</formula>
    </cfRule>
    <cfRule type="containsText" dxfId="13" priority="5" operator="containsText" text="Leve">
      <formula>NOT(ISERROR(SEARCH("Leve",AE55)))</formula>
    </cfRule>
    <cfRule type="containsText" dxfId="12" priority="6" operator="containsText" text="Mayor">
      <formula>NOT(ISERROR(SEARCH("Mayor",AE55)))</formula>
    </cfRule>
  </conditionalFormatting>
  <dataValidations count="1">
    <dataValidation allowBlank="1" showInputMessage="1" showErrorMessage="1" prompt="Enunciar cuál es el control" sqref="P13 P10:P11 P15:P18 P20:P23" xr:uid="{00000000-0002-0000-11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33" operator="containsText" id="{226BE0E8-7A48-4B45-86E3-FE7B3183C86A}">
            <xm:f>NOT(ISERROR(SEARCH('\Users\ymarting\Documents\2021\Gestión humana\[Matriz de Riesgos SIGCMA 5x5 ACTUALIZADA - GESTIÓN HUMANA.xlsx]Tabla probabilidad'!#REF!,I10)))</xm:f>
            <xm:f>'\Users\ymarting\Documents\2021\Gestión humana\[Matriz de Riesgos SIGCMA 5x5 ACTUALIZADA - GESTIÓN HUMANA.xlsx]Tabla probabilidad'!#REF!</xm:f>
            <x14:dxf>
              <font>
                <color rgb="FF006100"/>
              </font>
              <fill>
                <patternFill>
                  <bgColor rgb="FFC6EFCE"/>
                </patternFill>
              </fill>
            </x14:dxf>
          </x14:cfRule>
          <x14:cfRule type="containsText" priority="434" operator="containsText" id="{BB9B09A9-DB69-4111-9966-E91539226A26}">
            <xm:f>NOT(ISERROR(SEARCH('\Users\ymarting\Documents\2021\Gestión humana\[Matriz de Riesgos SIGCMA 5x5 ACTUALIZADA - GESTIÓN HUMANA.xlsx]Tabla probabilidad'!#REF!,I10)))</xm:f>
            <xm:f>'\Users\ymarting\Documents\2021\Gestión humana\[Matriz de Riesgos SIGCMA 5x5 ACTUALIZADA - GESTIÓN HUMANA.xlsx]Tabla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363" operator="containsText" id="{4DFD5405-4F49-461D-A1C8-92ACC3E04455}">
            <xm:f>NOT(ISERROR(SEARCH('\Users\ymarting\Documents\2021\Gestión humana\[Matriz de Riesgos SIGCMA 5x5 ACTUALIZADA - GESTIÓN HUMANA.xlsx]Tabla probabilidad'!#REF!,I15)))</xm:f>
            <xm:f>'\Users\ymarting\Documents\2021\Gestión humana\[Matriz de Riesgos SIGCMA 5x5 ACTUALIZADA - GESTIÓN HUMANA.xlsx]Tabla probabilidad'!#REF!</xm:f>
            <x14:dxf>
              <font>
                <color rgb="FF006100"/>
              </font>
              <fill>
                <patternFill>
                  <bgColor rgb="FFC6EFCE"/>
                </patternFill>
              </fill>
            </x14:dxf>
          </x14:cfRule>
          <x14:cfRule type="containsText" priority="364" operator="containsText" id="{3F87F3E6-A48C-4EC6-BBFF-790E9CB599FC}">
            <xm:f>NOT(ISERROR(SEARCH('\Users\ymarting\Documents\2021\Gestión humana\[Matriz de Riesgos SIGCMA 5x5 ACTUALIZADA - GESTIÓN HUMANA.xlsx]Tabla probabilidad'!#REF!,I15)))</xm:f>
            <xm:f>'\Users\ymarting\Documents\2021\Gestión humana\[Matriz de Riesgos SIGCMA 5x5 ACTUALIZADA - GESTIÓN HUMANA.xlsx]Tabla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260" operator="containsText" id="{2428E789-1BEC-47E1-9D70-6C38EF958DBD}">
            <xm:f>NOT(ISERROR(SEARCH('\Users\ymarting\Documents\2021\Gestión humana\[Matriz de Riesgos SIGCMA 5x5 ACTUALIZADA - GESTIÓN HUMANA.xlsx]Tabla probabilidad'!#REF!,I30)))</xm:f>
            <xm:f>'\Users\ymarting\Documents\2021\Gestión humana\[Matriz de Riesgos SIGCMA 5x5 ACTUALIZADA - GESTIÓN HUMANA.xlsx]Tabla probabilidad'!#REF!</xm:f>
            <x14:dxf>
              <font>
                <color rgb="FF006100"/>
              </font>
              <fill>
                <patternFill>
                  <bgColor rgb="FFC6EFCE"/>
                </patternFill>
              </fill>
            </x14:dxf>
          </x14:cfRule>
          <x14:cfRule type="containsText" priority="261" operator="containsText" id="{ABB36E44-28FB-44AE-9A72-49F002F48EA4}">
            <xm:f>NOT(ISERROR(SEARCH('\Users\ymarting\Documents\2021\Gestión humana\[Matriz de Riesgos SIGCMA 5x5 ACTUALIZADA - GESTIÓN HUMANA.xlsx]Tabla probabilidad'!#REF!,I30)))</xm:f>
            <xm:f>'\Users\ymarting\Documents\2021\Gestión humana\[Matriz de Riesgos SIGCMA 5x5 ACTUALIZADA - GESTIÓN HUMANA.xlsx]Tabla probabilidad'!#REF!</xm:f>
            <x14:dxf>
              <font>
                <color rgb="FF9C0006"/>
              </font>
              <fill>
                <patternFill>
                  <bgColor rgb="FFFFC7CE"/>
                </patternFill>
              </fill>
            </x14:dxf>
          </x14:cfRule>
          <xm:sqref>I30 I35 I40</xm:sqref>
        </x14:conditionalFormatting>
        <x14:conditionalFormatting xmlns:xm="http://schemas.microsoft.com/office/excel/2006/main">
          <x14:cfRule type="containsText" priority="152" operator="containsText" id="{3D3D895A-8B9A-47F0-90A7-29CFC4F976BF}">
            <xm:f>NOT(ISERROR(SEARCH('\Users\ymarting\Documents\2021\Gestión humana\[Matriz de Riesgos SIGCMA 5x5 ACTUALIZADA - GESTIÓN HUMANA.xlsx]Tabla probabilidad'!#REF!,I45)))</xm:f>
            <xm:f>'\Users\ymarting\Documents\2021\Gestión humana\[Matriz de Riesgos SIGCMA 5x5 ACTUALIZADA - GESTIÓN HUMANA.xlsx]Tabla probabilidad'!#REF!</xm:f>
            <x14:dxf>
              <font>
                <color rgb="FF006100"/>
              </font>
              <fill>
                <patternFill>
                  <bgColor rgb="FFC6EFCE"/>
                </patternFill>
              </fill>
            </x14:dxf>
          </x14:cfRule>
          <x14:cfRule type="containsText" priority="153" operator="containsText" id="{46F3FBB8-EC41-4141-8692-900FCAD65451}">
            <xm:f>NOT(ISERROR(SEARCH('\Users\ymarting\Documents\2021\Gestión humana\[Matriz de Riesgos SIGCMA 5x5 ACTUALIZADA - GESTIÓN HUMANA.xlsx]Tabla probabilidad'!#REF!,I45)))</xm:f>
            <xm:f>'\Users\ymarting\Documents\2021\Gestión humana\[Matriz de Riesgos SIGCMA 5x5 ACTUALIZADA - GESTIÓN HUMANA.xlsx]Tabla probabilidad'!#REF!</xm:f>
            <x14:dxf>
              <font>
                <color rgb="FF9C0006"/>
              </font>
              <fill>
                <patternFill>
                  <bgColor rgb="FFFFC7CE"/>
                </patternFill>
              </fill>
            </x14:dxf>
          </x14:cfRule>
          <xm:sqref>I45</xm:sqref>
        </x14:conditionalFormatting>
        <x14:conditionalFormatting xmlns:xm="http://schemas.microsoft.com/office/excel/2006/main">
          <x14:cfRule type="containsText" priority="99" operator="containsText" id="{C723785E-BA01-4052-9B49-B9C6C076741D}">
            <xm:f>NOT(ISERROR(SEARCH('\Users\ymarting\Documents\2021\Gestión humana\[Matriz de Riesgos SIGCMA 5x5 ACTUALIZADA - GESTIÓN HUMANA.xlsx]Tabla probabilidad'!#REF!,I50)))</xm:f>
            <xm:f>'\Users\ymarting\Documents\2021\Gestión humana\[Matriz de Riesgos SIGCMA 5x5 ACTUALIZADA - GESTIÓN HUMANA.xlsx]Tabla probabilidad'!#REF!</xm:f>
            <x14:dxf>
              <font>
                <color rgb="FF006100"/>
              </font>
              <fill>
                <patternFill>
                  <bgColor rgb="FFC6EFCE"/>
                </patternFill>
              </fill>
            </x14:dxf>
          </x14:cfRule>
          <x14:cfRule type="containsText" priority="100" operator="containsText" id="{39FE0F1B-5774-454B-9491-3E01B84A2797}">
            <xm:f>NOT(ISERROR(SEARCH('\Users\ymarting\Documents\2021\Gestión humana\[Matriz de Riesgos SIGCMA 5x5 ACTUALIZADA - GESTIÓN HUMANA.xlsx]Tabla probabilidad'!#REF!,I50)))</xm:f>
            <xm:f>'\Users\ymarting\Documents\2021\Gestión humana\[Matriz de Riesgos SIGCMA 5x5 ACTUALIZADA - GESTIÓN HUMANA.xlsx]Tabla probabilidad'!#REF!</xm:f>
            <x14:dxf>
              <font>
                <color rgb="FF9C0006"/>
              </font>
              <fill>
                <patternFill>
                  <bgColor rgb="FFFFC7CE"/>
                </patternFill>
              </fill>
            </x14:dxf>
          </x14:cfRule>
          <xm:sqref>I50</xm:sqref>
        </x14:conditionalFormatting>
        <x14:conditionalFormatting xmlns:xm="http://schemas.microsoft.com/office/excel/2006/main">
          <x14:cfRule type="containsText" priority="46" operator="containsText" id="{BA349C1E-D799-4B0B-B389-1FC0C5B68279}">
            <xm:f>NOT(ISERROR(SEARCH('\Users\ymarting\Documents\2021\Gestión humana\[Matriz de Riesgos SIGCMA 5x5 ACTUALIZADA - GESTIÓN HUMANA.xlsx]Tabla probabilidad'!#REF!,I55)))</xm:f>
            <xm:f>'\Users\ymarting\Documents\2021\Gestión humana\[Matriz de Riesgos SIGCMA 5x5 ACTUALIZADA - GESTIÓN HUMANA.xlsx]Tabla probabilidad'!#REF!</xm:f>
            <x14:dxf>
              <font>
                <color rgb="FF006100"/>
              </font>
              <fill>
                <patternFill>
                  <bgColor rgb="FFC6EFCE"/>
                </patternFill>
              </fill>
            </x14:dxf>
          </x14:cfRule>
          <x14:cfRule type="containsText" priority="47" operator="containsText" id="{F6E95B9E-B882-4484-A588-1F5639B9ABC6}">
            <xm:f>NOT(ISERROR(SEARCH('\Users\ymarting\Documents\2021\Gestión humana\[Matriz de Riesgos SIGCMA 5x5 ACTUALIZADA - GESTIÓN HUMANA.xlsx]Tabla probabilidad'!#REF!,I55)))</xm:f>
            <xm:f>'\Users\ymarting\Documents\2021\Gestión humana\[Matriz de Riesgos SIGCMA 5x5 ACTUALIZADA - GESTIÓN HUMANA.xlsx]Tabla probabilidad'!#REF!</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1000000}">
          <x14:formula1>
            <xm:f>'C:\Users\pcram\OneDrive - Consejo Superior de la Judicatura\Centro de Servicio\SIGCMA\Riesgos\2021\Gestión humana\[Matriz de Riesgos SIGCMA 5x5 ACTUALIZADA - GESTIÓN HUMANA.xlsx]LISTA'!#REF!</xm:f>
          </x14:formula1>
          <xm:sqref>C10:C59</xm:sqref>
        </x14:dataValidation>
        <x14:dataValidation type="list" allowBlank="1" showInputMessage="1" showErrorMessage="1" xr:uid="{00000000-0002-0000-1100-000002000000}">
          <x14:formula1>
            <xm:f>'C:\Users\pcram\OneDrive - Consejo Superior de la Judicatura\Centro de Servicio\SIGCMA\Riesgos\2021\Gestión humana\[Matriz de Riesgos SIGCMA 5x5 ACTUALIZADA - GESTIÓN HUMANA.xlsx]LISTA'!#REF!</xm:f>
          </x14:formula1>
          <xm:sqref>K10:K59 AN10 AN15 AN20 AN25 AN30 AN35 AN40 AN45 AN50 AN55 AH10 AH15 AH20 AH25 AH30 AH35 AH40 AH45 AH50 AH55 R10:S59 U10:W59 G10:G59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3"/>
  <sheetViews>
    <sheetView tabSelected="1" zoomScale="130" zoomScaleNormal="130" workbookViewId="0">
      <selection activeCell="A4" sqref="A4"/>
    </sheetView>
  </sheetViews>
  <sheetFormatPr baseColWidth="10" defaultColWidth="10.5703125" defaultRowHeight="14.25"/>
  <cols>
    <col min="1" max="1" width="44.42578125" style="116" customWidth="1"/>
    <col min="2" max="2" width="15.5703125" style="117" customWidth="1"/>
    <col min="3" max="3" width="39.42578125" style="40" customWidth="1"/>
    <col min="4" max="4" width="24.140625" style="117" customWidth="1"/>
    <col min="5" max="5" width="46.5703125" style="40" customWidth="1"/>
    <col min="6" max="16384" width="10.5703125" style="40"/>
  </cols>
  <sheetData>
    <row r="1" spans="1:8" ht="12.75" customHeight="1">
      <c r="A1" s="47"/>
      <c r="B1" s="126" t="s">
        <v>468</v>
      </c>
      <c r="C1" s="126"/>
      <c r="D1" s="126"/>
      <c r="E1" s="48"/>
      <c r="F1" s="47"/>
      <c r="G1" s="47"/>
      <c r="H1" s="47"/>
    </row>
    <row r="2" spans="1:8" ht="12.75" customHeight="1">
      <c r="A2" s="47"/>
      <c r="B2" s="126" t="s">
        <v>469</v>
      </c>
      <c r="C2" s="126"/>
      <c r="D2" s="126"/>
      <c r="E2" s="48"/>
      <c r="F2" s="47"/>
      <c r="G2" s="47"/>
      <c r="H2" s="47"/>
    </row>
    <row r="3" spans="1:8" ht="12.75" customHeight="1">
      <c r="A3" s="47"/>
      <c r="B3" s="49"/>
      <c r="C3" s="49"/>
      <c r="D3" s="49"/>
      <c r="E3" s="48"/>
      <c r="F3" s="47"/>
      <c r="G3" s="47"/>
      <c r="H3" s="47"/>
    </row>
    <row r="4" spans="1:8" ht="12.75" customHeight="1">
      <c r="A4" s="47"/>
      <c r="B4" s="49"/>
      <c r="C4" s="49"/>
      <c r="D4" s="49"/>
      <c r="E4" s="48"/>
      <c r="F4" s="47"/>
      <c r="G4" s="47"/>
      <c r="H4" s="47"/>
    </row>
    <row r="5" spans="1:8" ht="54.75" customHeight="1">
      <c r="A5" s="50" t="s">
        <v>470</v>
      </c>
      <c r="B5" s="127" t="s">
        <v>471</v>
      </c>
      <c r="C5" s="127"/>
      <c r="D5" s="50" t="s">
        <v>472</v>
      </c>
      <c r="E5" s="51" t="s">
        <v>473</v>
      </c>
    </row>
    <row r="6" spans="1:8" s="55" customFormat="1" ht="16.7" customHeight="1">
      <c r="A6" s="52"/>
      <c r="B6" s="53"/>
      <c r="C6" s="53"/>
      <c r="D6" s="52"/>
      <c r="E6" s="54"/>
    </row>
    <row r="7" spans="1:8" ht="54.75" customHeight="1">
      <c r="A7" s="56" t="s">
        <v>474</v>
      </c>
      <c r="B7" s="128" t="s">
        <v>471</v>
      </c>
      <c r="C7" s="128"/>
      <c r="D7" s="128"/>
      <c r="E7" s="128"/>
    </row>
    <row r="8" spans="1:8" ht="13.35" customHeight="1">
      <c r="A8" s="57"/>
      <c r="B8" s="57"/>
      <c r="D8" s="58"/>
      <c r="E8" s="58"/>
    </row>
    <row r="9" spans="1:8" ht="33" customHeight="1">
      <c r="A9" s="57" t="s">
        <v>475</v>
      </c>
      <c r="B9" s="129" t="s">
        <v>476</v>
      </c>
      <c r="C9" s="129"/>
      <c r="D9" s="130" t="s">
        <v>477</v>
      </c>
      <c r="E9" s="131"/>
    </row>
    <row r="10" spans="1:8" ht="129.75" customHeight="1">
      <c r="A10" s="57"/>
      <c r="B10" s="132" t="s">
        <v>478</v>
      </c>
      <c r="C10" s="133"/>
      <c r="D10" s="134" t="s">
        <v>479</v>
      </c>
      <c r="E10" s="135"/>
    </row>
    <row r="11" spans="1:8" ht="16.5" customHeight="1">
      <c r="A11" s="136"/>
      <c r="B11" s="136"/>
      <c r="C11" s="136"/>
      <c r="D11" s="136"/>
      <c r="E11" s="137"/>
    </row>
    <row r="12" spans="1:8" s="59" customFormat="1" ht="12.75">
      <c r="A12" s="138" t="s">
        <v>480</v>
      </c>
      <c r="B12" s="138"/>
      <c r="C12" s="138"/>
      <c r="D12" s="138"/>
      <c r="E12" s="138"/>
    </row>
    <row r="13" spans="1:8" s="62" customFormat="1" ht="12.75" customHeight="1">
      <c r="A13" s="60" t="s">
        <v>481</v>
      </c>
      <c r="B13" s="60" t="s">
        <v>482</v>
      </c>
      <c r="C13" s="61" t="s">
        <v>483</v>
      </c>
      <c r="D13" s="61" t="s">
        <v>484</v>
      </c>
      <c r="E13" s="61" t="s">
        <v>485</v>
      </c>
    </row>
    <row r="14" spans="1:8" s="59" customFormat="1" ht="12.75" customHeight="1">
      <c r="A14" s="63"/>
      <c r="B14" s="63"/>
      <c r="C14" s="64"/>
      <c r="D14" s="64"/>
      <c r="E14" s="64"/>
    </row>
    <row r="15" spans="1:8" s="59" customFormat="1" ht="63.75" customHeight="1">
      <c r="A15" s="123" t="s">
        <v>486</v>
      </c>
      <c r="B15" s="65">
        <v>1</v>
      </c>
      <c r="C15" s="66" t="s">
        <v>487</v>
      </c>
      <c r="D15" s="67">
        <v>1</v>
      </c>
      <c r="E15" s="68" t="s">
        <v>488</v>
      </c>
    </row>
    <row r="16" spans="1:8" s="59" customFormat="1" ht="102" customHeight="1">
      <c r="A16" s="124"/>
      <c r="B16" s="65">
        <v>2</v>
      </c>
      <c r="C16" s="66" t="s">
        <v>489</v>
      </c>
      <c r="D16" s="67">
        <v>2</v>
      </c>
      <c r="E16" s="68" t="s">
        <v>490</v>
      </c>
    </row>
    <row r="17" spans="1:6" s="59" customFormat="1" ht="93" customHeight="1">
      <c r="A17" s="124"/>
      <c r="B17" s="65">
        <v>3</v>
      </c>
      <c r="C17" s="69" t="s">
        <v>491</v>
      </c>
      <c r="D17" s="67">
        <v>3</v>
      </c>
      <c r="E17" s="68" t="s">
        <v>492</v>
      </c>
    </row>
    <row r="18" spans="1:6" s="59" customFormat="1" ht="56.25" customHeight="1">
      <c r="A18" s="125"/>
      <c r="B18" s="65">
        <v>4</v>
      </c>
      <c r="C18" s="70" t="s">
        <v>493</v>
      </c>
      <c r="D18" s="67">
        <v>4</v>
      </c>
      <c r="E18" s="68" t="s">
        <v>494</v>
      </c>
    </row>
    <row r="19" spans="1:6" s="59" customFormat="1" ht="42.75" customHeight="1">
      <c r="A19" s="123" t="s">
        <v>495</v>
      </c>
      <c r="B19" s="65">
        <v>5</v>
      </c>
      <c r="C19" s="69" t="s">
        <v>496</v>
      </c>
      <c r="D19" s="67">
        <v>5</v>
      </c>
      <c r="E19" s="69" t="s">
        <v>497</v>
      </c>
    </row>
    <row r="20" spans="1:6" s="59" customFormat="1" ht="66.75" customHeight="1">
      <c r="A20" s="124"/>
      <c r="B20" s="65">
        <v>6</v>
      </c>
      <c r="C20" s="69" t="s">
        <v>498</v>
      </c>
      <c r="D20" s="67">
        <v>6</v>
      </c>
      <c r="E20" s="69" t="s">
        <v>499</v>
      </c>
    </row>
    <row r="21" spans="1:6" s="59" customFormat="1" ht="65.25" customHeight="1">
      <c r="A21" s="124"/>
      <c r="B21" s="65">
        <v>7</v>
      </c>
      <c r="C21" s="71" t="s">
        <v>500</v>
      </c>
      <c r="D21" s="67"/>
      <c r="E21" s="69"/>
    </row>
    <row r="22" spans="1:6" s="59" customFormat="1" ht="49.5" customHeight="1">
      <c r="A22" s="125"/>
      <c r="B22" s="65">
        <v>8</v>
      </c>
      <c r="C22" s="69" t="s">
        <v>501</v>
      </c>
      <c r="D22" s="67"/>
      <c r="E22" s="69"/>
    </row>
    <row r="23" spans="1:6" s="59" customFormat="1" ht="30" customHeight="1">
      <c r="A23" s="72" t="s">
        <v>502</v>
      </c>
      <c r="B23" s="65">
        <v>9</v>
      </c>
      <c r="C23" s="69" t="s">
        <v>503</v>
      </c>
      <c r="D23" s="67"/>
      <c r="E23" s="69"/>
    </row>
    <row r="24" spans="1:6" s="59" customFormat="1" ht="81" customHeight="1">
      <c r="A24" s="123" t="s">
        <v>504</v>
      </c>
      <c r="B24" s="65">
        <v>10</v>
      </c>
      <c r="C24" s="69" t="s">
        <v>505</v>
      </c>
      <c r="D24" s="67">
        <v>7</v>
      </c>
      <c r="E24" s="68" t="s">
        <v>506</v>
      </c>
    </row>
    <row r="25" spans="1:6" s="59" customFormat="1" ht="81" customHeight="1">
      <c r="A25" s="124"/>
      <c r="B25" s="65">
        <v>11</v>
      </c>
      <c r="C25" s="69" t="s">
        <v>507</v>
      </c>
      <c r="D25" s="67">
        <v>8</v>
      </c>
      <c r="E25" s="68" t="s">
        <v>508</v>
      </c>
    </row>
    <row r="26" spans="1:6" s="59" customFormat="1" ht="81" customHeight="1">
      <c r="A26" s="124"/>
      <c r="B26" s="73">
        <v>12</v>
      </c>
      <c r="C26" s="69" t="s">
        <v>509</v>
      </c>
      <c r="D26" s="67"/>
      <c r="E26" s="68"/>
    </row>
    <row r="27" spans="1:6" s="59" customFormat="1" ht="81" customHeight="1">
      <c r="A27" s="125"/>
      <c r="B27" s="74">
        <v>13</v>
      </c>
      <c r="C27" s="69" t="s">
        <v>510</v>
      </c>
      <c r="D27" s="75"/>
      <c r="E27" s="76"/>
      <c r="F27" s="77"/>
    </row>
    <row r="28" spans="1:6" s="59" customFormat="1" ht="48.75" customHeight="1">
      <c r="A28" s="123" t="s">
        <v>511</v>
      </c>
      <c r="B28" s="65">
        <v>14</v>
      </c>
      <c r="C28" s="78" t="s">
        <v>512</v>
      </c>
      <c r="D28" s="67"/>
      <c r="E28" s="69"/>
    </row>
    <row r="29" spans="1:6" s="59" customFormat="1" ht="48.75" customHeight="1">
      <c r="A29" s="125"/>
      <c r="B29" s="79">
        <v>15</v>
      </c>
      <c r="C29" s="80" t="s">
        <v>513</v>
      </c>
      <c r="D29" s="81"/>
      <c r="E29" s="82"/>
    </row>
    <row r="30" spans="1:6" s="59" customFormat="1" ht="76.5" customHeight="1">
      <c r="A30" s="142" t="s">
        <v>514</v>
      </c>
      <c r="B30" s="83">
        <v>16</v>
      </c>
      <c r="C30" s="80" t="s">
        <v>515</v>
      </c>
      <c r="D30" s="84"/>
      <c r="E30" s="85"/>
    </row>
    <row r="31" spans="1:6" s="59" customFormat="1" ht="78.75" customHeight="1">
      <c r="A31" s="143"/>
      <c r="B31" s="86">
        <v>17</v>
      </c>
      <c r="C31" s="87" t="s">
        <v>516</v>
      </c>
      <c r="D31" s="88">
        <v>9</v>
      </c>
      <c r="E31" s="89" t="s">
        <v>517</v>
      </c>
    </row>
    <row r="32" spans="1:6" s="59" customFormat="1" ht="77.25" customHeight="1">
      <c r="A32" s="144"/>
      <c r="B32" s="86"/>
      <c r="C32" s="87"/>
      <c r="D32" s="88"/>
      <c r="E32" s="89"/>
    </row>
    <row r="33" spans="1:5" s="59" customFormat="1" ht="77.25" customHeight="1">
      <c r="A33" s="90"/>
      <c r="B33" s="86"/>
      <c r="C33" s="87"/>
      <c r="D33" s="88"/>
      <c r="E33" s="89"/>
    </row>
    <row r="34" spans="1:5" s="59" customFormat="1" ht="12.75" customHeight="1" thickBot="1">
      <c r="A34" s="91" t="s">
        <v>518</v>
      </c>
      <c r="B34" s="92" t="s">
        <v>482</v>
      </c>
      <c r="C34" s="93" t="s">
        <v>519</v>
      </c>
      <c r="D34" s="93" t="s">
        <v>484</v>
      </c>
      <c r="E34" s="93" t="s">
        <v>520</v>
      </c>
    </row>
    <row r="35" spans="1:5" s="59" customFormat="1" ht="107.25" customHeight="1">
      <c r="A35" s="145" t="s">
        <v>521</v>
      </c>
      <c r="B35" s="65"/>
      <c r="C35" s="94"/>
      <c r="D35" s="95">
        <v>1</v>
      </c>
      <c r="E35" s="96" t="s">
        <v>522</v>
      </c>
    </row>
    <row r="36" spans="1:5" s="59" customFormat="1" ht="93" customHeight="1">
      <c r="A36" s="146"/>
      <c r="B36" s="65">
        <v>1</v>
      </c>
      <c r="C36" s="97" t="s">
        <v>523</v>
      </c>
      <c r="D36" s="95">
        <v>2</v>
      </c>
      <c r="E36" s="96" t="s">
        <v>524</v>
      </c>
    </row>
    <row r="37" spans="1:5" s="59" customFormat="1" ht="55.5" customHeight="1">
      <c r="A37" s="147"/>
      <c r="B37" s="65"/>
      <c r="C37" s="98"/>
      <c r="D37" s="95">
        <v>3</v>
      </c>
      <c r="E37" s="96" t="s">
        <v>525</v>
      </c>
    </row>
    <row r="38" spans="1:5" s="100" customFormat="1" ht="60" customHeight="1">
      <c r="A38" s="145" t="s">
        <v>526</v>
      </c>
      <c r="B38" s="65">
        <v>2</v>
      </c>
      <c r="C38" s="98" t="s">
        <v>527</v>
      </c>
      <c r="D38" s="95">
        <v>4</v>
      </c>
      <c r="E38" s="99" t="s">
        <v>528</v>
      </c>
    </row>
    <row r="39" spans="1:5" s="100" customFormat="1" ht="45.6" customHeight="1">
      <c r="A39" s="146"/>
      <c r="B39" s="65">
        <v>3</v>
      </c>
      <c r="C39" s="98" t="s">
        <v>529</v>
      </c>
      <c r="D39" s="95">
        <v>5</v>
      </c>
      <c r="E39" s="96" t="s">
        <v>530</v>
      </c>
    </row>
    <row r="40" spans="1:5" s="59" customFormat="1" ht="135" customHeight="1">
      <c r="A40" s="123" t="s">
        <v>531</v>
      </c>
      <c r="B40" s="65">
        <v>4</v>
      </c>
      <c r="C40" s="69" t="s">
        <v>532</v>
      </c>
      <c r="D40" s="101">
        <v>6</v>
      </c>
      <c r="E40" s="102" t="s">
        <v>533</v>
      </c>
    </row>
    <row r="41" spans="1:5" s="59" customFormat="1" ht="135" customHeight="1">
      <c r="A41" s="124"/>
      <c r="B41" s="65">
        <v>5</v>
      </c>
      <c r="C41" s="69" t="s">
        <v>534</v>
      </c>
      <c r="D41" s="101">
        <v>7</v>
      </c>
      <c r="E41" s="67" t="s">
        <v>535</v>
      </c>
    </row>
    <row r="42" spans="1:5" s="59" customFormat="1" ht="57.75" customHeight="1">
      <c r="A42" s="124"/>
      <c r="B42" s="65">
        <v>6</v>
      </c>
      <c r="C42" s="69" t="s">
        <v>536</v>
      </c>
      <c r="D42" s="101">
        <v>8</v>
      </c>
      <c r="E42" s="103" t="s">
        <v>537</v>
      </c>
    </row>
    <row r="43" spans="1:5" s="59" customFormat="1" ht="87" customHeight="1">
      <c r="A43" s="124"/>
      <c r="B43" s="65">
        <v>7</v>
      </c>
      <c r="C43" s="69" t="s">
        <v>538</v>
      </c>
      <c r="D43" s="101">
        <v>9</v>
      </c>
      <c r="E43" s="102" t="s">
        <v>539</v>
      </c>
    </row>
    <row r="44" spans="1:5" s="59" customFormat="1" ht="135" customHeight="1">
      <c r="A44" s="124"/>
      <c r="B44" s="65">
        <v>8</v>
      </c>
      <c r="C44" s="71" t="s">
        <v>540</v>
      </c>
      <c r="D44" s="101">
        <v>10</v>
      </c>
      <c r="E44" s="102" t="s">
        <v>541</v>
      </c>
    </row>
    <row r="45" spans="1:5" s="59" customFormat="1" ht="53.25" customHeight="1">
      <c r="A45" s="124"/>
      <c r="B45" s="65"/>
      <c r="C45" s="69"/>
      <c r="D45" s="101">
        <v>11</v>
      </c>
      <c r="E45" s="102" t="s">
        <v>542</v>
      </c>
    </row>
    <row r="46" spans="1:5" s="59" customFormat="1" ht="57" customHeight="1">
      <c r="A46" s="125"/>
      <c r="B46" s="65"/>
      <c r="C46" s="69"/>
      <c r="D46" s="101">
        <v>12</v>
      </c>
      <c r="E46" s="102" t="s">
        <v>543</v>
      </c>
    </row>
    <row r="47" spans="1:5" s="59" customFormat="1" ht="57" customHeight="1">
      <c r="A47" s="104"/>
      <c r="B47" s="65"/>
      <c r="C47" s="69"/>
      <c r="D47" s="101">
        <v>13</v>
      </c>
      <c r="E47" s="102" t="s">
        <v>544</v>
      </c>
    </row>
    <row r="48" spans="1:5" s="59" customFormat="1" ht="51.6" customHeight="1">
      <c r="A48" s="105" t="s">
        <v>545</v>
      </c>
      <c r="B48" s="65">
        <v>9</v>
      </c>
      <c r="C48" s="69" t="s">
        <v>546</v>
      </c>
      <c r="D48" s="101">
        <v>14</v>
      </c>
      <c r="E48" s="102" t="s">
        <v>547</v>
      </c>
    </row>
    <row r="49" spans="1:5" s="59" customFormat="1" ht="63.75">
      <c r="A49" s="72"/>
      <c r="B49" s="65">
        <v>10</v>
      </c>
      <c r="C49" s="69" t="s">
        <v>548</v>
      </c>
      <c r="D49" s="101"/>
      <c r="E49" s="102"/>
    </row>
    <row r="50" spans="1:5" s="59" customFormat="1" ht="51.6" customHeight="1">
      <c r="A50" s="139" t="s">
        <v>549</v>
      </c>
      <c r="B50" s="65"/>
      <c r="C50" s="69"/>
      <c r="D50" s="101">
        <v>15</v>
      </c>
      <c r="E50" s="102" t="s">
        <v>550</v>
      </c>
    </row>
    <row r="51" spans="1:5" s="59" customFormat="1" ht="51.6" customHeight="1">
      <c r="A51" s="140"/>
      <c r="B51" s="65"/>
      <c r="C51" s="69"/>
      <c r="D51" s="101">
        <v>16</v>
      </c>
      <c r="E51" s="102" t="s">
        <v>551</v>
      </c>
    </row>
    <row r="52" spans="1:5" s="59" customFormat="1" ht="41.1" customHeight="1">
      <c r="A52" s="141"/>
      <c r="B52" s="65"/>
      <c r="C52" s="69"/>
      <c r="D52" s="101">
        <v>17</v>
      </c>
      <c r="E52" s="102" t="s">
        <v>552</v>
      </c>
    </row>
    <row r="53" spans="1:5" s="59" customFormat="1" ht="41.1" customHeight="1">
      <c r="A53" s="106"/>
      <c r="B53" s="65"/>
      <c r="C53" s="69"/>
      <c r="D53" s="101">
        <v>18</v>
      </c>
      <c r="E53" s="102" t="s">
        <v>553</v>
      </c>
    </row>
    <row r="54" spans="1:5" s="59" customFormat="1" ht="33.950000000000003" customHeight="1">
      <c r="A54" s="105" t="s">
        <v>554</v>
      </c>
      <c r="B54" s="65"/>
      <c r="C54" s="69"/>
      <c r="D54" s="101">
        <v>19</v>
      </c>
      <c r="E54" s="102" t="s">
        <v>555</v>
      </c>
    </row>
    <row r="55" spans="1:5" s="59" customFormat="1" ht="48.75" customHeight="1">
      <c r="A55" s="105" t="s">
        <v>556</v>
      </c>
      <c r="B55" s="65">
        <v>11</v>
      </c>
      <c r="C55" s="66" t="s">
        <v>557</v>
      </c>
      <c r="D55" s="101">
        <v>20</v>
      </c>
      <c r="E55" s="102" t="s">
        <v>558</v>
      </c>
    </row>
    <row r="56" spans="1:5" s="59" customFormat="1" ht="50.1" customHeight="1">
      <c r="A56" s="105" t="s">
        <v>559</v>
      </c>
      <c r="B56" s="65"/>
      <c r="C56" s="107"/>
      <c r="D56" s="101">
        <v>21</v>
      </c>
      <c r="E56" s="102" t="s">
        <v>560</v>
      </c>
    </row>
    <row r="57" spans="1:5" s="59" customFormat="1" ht="78.75" customHeight="1">
      <c r="A57" s="123" t="s">
        <v>561</v>
      </c>
      <c r="B57" s="65">
        <v>12</v>
      </c>
      <c r="C57" s="69" t="s">
        <v>562</v>
      </c>
      <c r="D57" s="101">
        <v>22</v>
      </c>
      <c r="E57" s="102" t="s">
        <v>563</v>
      </c>
    </row>
    <row r="58" spans="1:5" s="59" customFormat="1" ht="72" customHeight="1" thickBot="1">
      <c r="A58" s="125"/>
      <c r="B58" s="65">
        <v>13</v>
      </c>
      <c r="C58" s="69" t="s">
        <v>564</v>
      </c>
      <c r="D58" s="101">
        <v>23</v>
      </c>
      <c r="E58" s="102" t="s">
        <v>565</v>
      </c>
    </row>
    <row r="59" spans="1:5" s="59" customFormat="1" ht="72" customHeight="1" thickBot="1">
      <c r="A59" s="108" t="s">
        <v>566</v>
      </c>
      <c r="B59" s="109">
        <v>14</v>
      </c>
      <c r="C59" s="110" t="s">
        <v>567</v>
      </c>
      <c r="D59" s="101">
        <v>24</v>
      </c>
      <c r="E59" s="111" t="s">
        <v>568</v>
      </c>
    </row>
    <row r="60" spans="1:5" s="59" customFormat="1" ht="44.25" customHeight="1">
      <c r="A60" s="105" t="s">
        <v>569</v>
      </c>
      <c r="B60" s="65">
        <v>15</v>
      </c>
      <c r="C60" s="112" t="s">
        <v>570</v>
      </c>
      <c r="D60" s="101"/>
      <c r="E60" s="107"/>
    </row>
    <row r="61" spans="1:5">
      <c r="A61" s="113"/>
      <c r="B61" s="114"/>
      <c r="C61" s="115"/>
      <c r="D61" s="114"/>
      <c r="E61" s="115"/>
    </row>
    <row r="62" spans="1:5">
      <c r="A62" s="113"/>
      <c r="B62" s="114"/>
      <c r="C62" s="115"/>
      <c r="D62" s="114"/>
      <c r="E62" s="115"/>
    </row>
    <row r="63" spans="1:5">
      <c r="A63" s="113"/>
      <c r="B63" s="114"/>
      <c r="C63" s="115"/>
      <c r="D63" s="114"/>
      <c r="E63" s="115"/>
    </row>
  </sheetData>
  <mergeCells count="20">
    <mergeCell ref="A50:A52"/>
    <mergeCell ref="A57:A58"/>
    <mergeCell ref="A24:A27"/>
    <mergeCell ref="A28:A29"/>
    <mergeCell ref="A30:A32"/>
    <mergeCell ref="A35:A37"/>
    <mergeCell ref="A38:A39"/>
    <mergeCell ref="A40:A46"/>
    <mergeCell ref="A19:A22"/>
    <mergeCell ref="B1:D1"/>
    <mergeCell ref="B2:D2"/>
    <mergeCell ref="B5:C5"/>
    <mergeCell ref="B7:E7"/>
    <mergeCell ref="B9:C9"/>
    <mergeCell ref="D9:E9"/>
    <mergeCell ref="B10:C10"/>
    <mergeCell ref="D10:E10"/>
    <mergeCell ref="A11:E11"/>
    <mergeCell ref="A12:E12"/>
    <mergeCell ref="A15:A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KL59"/>
  <sheetViews>
    <sheetView topLeftCell="A6" zoomScale="120" zoomScaleNormal="120" workbookViewId="0">
      <selection activeCell="B30" sqref="B30:B34"/>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25" customWidth="1"/>
    <col min="36" max="36" width="15" customWidth="1"/>
    <col min="37" max="37" width="16.140625" customWidth="1"/>
    <col min="38" max="38" width="17.85546875" bestFit="1" customWidth="1"/>
    <col min="39" max="39" width="12" bestFit="1" customWidth="1"/>
    <col min="41" max="298" width="11.42578125" style="15"/>
    <col min="299" max="16384" width="11.42578125" style="16"/>
  </cols>
  <sheetData>
    <row r="1" spans="1:298" s="2" customFormat="1" ht="16.5" customHeight="1">
      <c r="A1" s="157"/>
      <c r="B1" s="158"/>
      <c r="C1" s="158"/>
      <c r="D1" s="161" t="s">
        <v>0</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3" t="s">
        <v>1</v>
      </c>
      <c r="AM1" s="163"/>
      <c r="AN1" s="163"/>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row>
    <row r="2" spans="1:298" s="2" customFormat="1" ht="39.75" customHeight="1">
      <c r="A2" s="159"/>
      <c r="B2" s="160"/>
      <c r="C2" s="160"/>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3"/>
      <c r="AN2" s="163"/>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row>
    <row r="3" spans="1:298" s="2" customFormat="1" ht="16.5">
      <c r="A3" s="3"/>
      <c r="B3" s="3"/>
      <c r="C3" s="4"/>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c r="AM3" s="163"/>
      <c r="AN3" s="163"/>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row>
    <row r="4" spans="1:298" s="2" customFormat="1" ht="26.25" customHeight="1">
      <c r="A4" s="148" t="s">
        <v>2</v>
      </c>
      <c r="B4" s="149"/>
      <c r="C4" s="150"/>
      <c r="D4" s="164" t="s">
        <v>456</v>
      </c>
      <c r="E4" s="165"/>
      <c r="F4" s="165"/>
      <c r="G4" s="165"/>
      <c r="H4" s="165"/>
      <c r="I4" s="165"/>
      <c r="J4" s="165"/>
      <c r="K4" s="165"/>
      <c r="L4" s="165"/>
      <c r="M4" s="165"/>
      <c r="N4" s="166"/>
      <c r="O4" s="167"/>
      <c r="P4" s="167"/>
      <c r="Q4" s="167"/>
      <c r="R4" s="5"/>
      <c r="S4" s="5"/>
      <c r="T4" s="5"/>
      <c r="U4" s="5"/>
      <c r="V4" s="5"/>
      <c r="W4" s="5"/>
      <c r="X4" s="5"/>
      <c r="Y4" s="5"/>
      <c r="Z4" s="5"/>
      <c r="AA4" s="5"/>
      <c r="AB4" s="5"/>
      <c r="AC4" s="5"/>
      <c r="AD4" s="5"/>
      <c r="AE4" s="5"/>
      <c r="AF4" s="5"/>
      <c r="AG4" s="5"/>
      <c r="AH4" s="5"/>
      <c r="AI4" s="5"/>
      <c r="AJ4" s="5"/>
      <c r="AK4" s="5"/>
      <c r="AL4" s="5"/>
      <c r="AM4" s="5"/>
      <c r="AN4" s="5"/>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2" customFormat="1" ht="44.25" customHeight="1">
      <c r="A5" s="148" t="s">
        <v>3</v>
      </c>
      <c r="B5" s="149"/>
      <c r="C5" s="150"/>
      <c r="D5" s="151" t="s">
        <v>4</v>
      </c>
      <c r="E5" s="152"/>
      <c r="F5" s="152"/>
      <c r="G5" s="152"/>
      <c r="H5" s="152"/>
      <c r="I5" s="152"/>
      <c r="J5" s="152"/>
      <c r="K5" s="152"/>
      <c r="L5" s="152"/>
      <c r="M5" s="152"/>
      <c r="N5" s="153"/>
      <c r="O5" s="5"/>
      <c r="P5" s="5"/>
      <c r="Q5" s="5"/>
      <c r="R5" s="5"/>
      <c r="S5" s="5"/>
      <c r="T5" s="5"/>
      <c r="U5" s="5"/>
      <c r="V5" s="5"/>
      <c r="W5" s="5"/>
      <c r="X5" s="5"/>
      <c r="Y5" s="5"/>
      <c r="Z5" s="5"/>
      <c r="AA5" s="5"/>
      <c r="AB5" s="5"/>
      <c r="AC5" s="5"/>
      <c r="AD5" s="5"/>
      <c r="AE5" s="5"/>
      <c r="AF5" s="5"/>
      <c r="AG5" s="5"/>
      <c r="AH5" s="5"/>
      <c r="AI5" s="5"/>
      <c r="AJ5" s="5"/>
      <c r="AK5" s="5"/>
      <c r="AL5" s="5"/>
      <c r="AM5" s="5"/>
      <c r="AN5" s="5"/>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row>
    <row r="6" spans="1:298" s="2" customFormat="1" ht="49.5" customHeight="1">
      <c r="A6" s="148" t="s">
        <v>5</v>
      </c>
      <c r="B6" s="149"/>
      <c r="C6" s="150"/>
      <c r="D6" s="151" t="s">
        <v>6</v>
      </c>
      <c r="E6" s="152"/>
      <c r="F6" s="152"/>
      <c r="G6" s="152"/>
      <c r="H6" s="152"/>
      <c r="I6" s="152"/>
      <c r="J6" s="152"/>
      <c r="K6" s="152"/>
      <c r="L6" s="152"/>
      <c r="M6" s="152"/>
      <c r="N6" s="153"/>
      <c r="O6" s="5"/>
      <c r="P6" s="5"/>
      <c r="Q6" s="5"/>
      <c r="R6" s="5"/>
      <c r="S6" s="5"/>
      <c r="T6" s="5"/>
      <c r="U6" s="5"/>
      <c r="V6" s="5"/>
      <c r="W6" s="5"/>
      <c r="X6" s="5"/>
      <c r="Y6" s="5"/>
      <c r="Z6" s="5"/>
      <c r="AA6" s="5"/>
      <c r="AB6" s="5"/>
      <c r="AC6" s="5"/>
      <c r="AD6" s="5"/>
      <c r="AE6" s="5"/>
      <c r="AF6" s="5"/>
      <c r="AG6" s="5"/>
      <c r="AH6" s="5"/>
      <c r="AI6" s="5"/>
      <c r="AJ6" s="5"/>
      <c r="AK6" s="5"/>
      <c r="AL6" s="5"/>
      <c r="AM6" s="5"/>
      <c r="AN6" s="5"/>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 customFormat="1" ht="16.5">
      <c r="A7" s="154" t="s">
        <v>7</v>
      </c>
      <c r="B7" s="155"/>
      <c r="C7" s="155"/>
      <c r="D7" s="155"/>
      <c r="E7" s="155"/>
      <c r="F7" s="155"/>
      <c r="G7" s="155"/>
      <c r="H7" s="156"/>
      <c r="I7" s="154" t="s">
        <v>8</v>
      </c>
      <c r="J7" s="155"/>
      <c r="K7" s="155"/>
      <c r="L7" s="155"/>
      <c r="M7" s="155"/>
      <c r="N7" s="156"/>
      <c r="O7" s="154" t="s">
        <v>9</v>
      </c>
      <c r="P7" s="155"/>
      <c r="Q7" s="155"/>
      <c r="R7" s="155"/>
      <c r="S7" s="155"/>
      <c r="T7" s="155"/>
      <c r="U7" s="155"/>
      <c r="V7" s="155"/>
      <c r="W7" s="156"/>
      <c r="X7" s="154" t="s">
        <v>10</v>
      </c>
      <c r="Y7" s="155"/>
      <c r="Z7" s="155"/>
      <c r="AA7" s="155"/>
      <c r="AB7" s="155"/>
      <c r="AC7" s="155"/>
      <c r="AD7" s="155"/>
      <c r="AE7" s="155"/>
      <c r="AF7" s="155"/>
      <c r="AG7" s="155"/>
      <c r="AH7" s="156"/>
      <c r="AI7" s="154" t="s">
        <v>11</v>
      </c>
      <c r="AJ7" s="155"/>
      <c r="AK7" s="155"/>
      <c r="AL7" s="155"/>
      <c r="AM7" s="155"/>
      <c r="AN7" s="168"/>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row>
    <row r="8" spans="1:298" s="2" customFormat="1" ht="16.5" customHeight="1">
      <c r="A8" s="169" t="s">
        <v>12</v>
      </c>
      <c r="B8" s="171" t="s">
        <v>13</v>
      </c>
      <c r="C8" s="173" t="s">
        <v>14</v>
      </c>
      <c r="D8" s="174" t="s">
        <v>15</v>
      </c>
      <c r="E8" s="174" t="s">
        <v>16</v>
      </c>
      <c r="F8" s="176" t="s">
        <v>17</v>
      </c>
      <c r="G8" s="175" t="s">
        <v>18</v>
      </c>
      <c r="H8" s="174" t="s">
        <v>19</v>
      </c>
      <c r="I8" s="177" t="s">
        <v>20</v>
      </c>
      <c r="J8" s="181" t="s">
        <v>21</v>
      </c>
      <c r="K8" s="175" t="s">
        <v>22</v>
      </c>
      <c r="L8" s="175" t="s">
        <v>23</v>
      </c>
      <c r="M8" s="181" t="s">
        <v>21</v>
      </c>
      <c r="N8" s="174" t="s">
        <v>24</v>
      </c>
      <c r="O8" s="182" t="s">
        <v>25</v>
      </c>
      <c r="P8" s="178" t="s">
        <v>26</v>
      </c>
      <c r="Q8" s="175" t="s">
        <v>27</v>
      </c>
      <c r="R8" s="178" t="s">
        <v>28</v>
      </c>
      <c r="S8" s="178"/>
      <c r="T8" s="178"/>
      <c r="U8" s="178"/>
      <c r="V8" s="178"/>
      <c r="W8" s="178"/>
      <c r="X8" s="184" t="s">
        <v>29</v>
      </c>
      <c r="Y8" s="182" t="s">
        <v>30</v>
      </c>
      <c r="Z8" s="182" t="s">
        <v>21</v>
      </c>
      <c r="AA8" s="6"/>
      <c r="AB8" s="6"/>
      <c r="AC8" s="182" t="s">
        <v>31</v>
      </c>
      <c r="AD8" s="182" t="s">
        <v>21</v>
      </c>
      <c r="AE8" s="6"/>
      <c r="AF8" s="6"/>
      <c r="AG8" s="184" t="s">
        <v>32</v>
      </c>
      <c r="AH8" s="182" t="s">
        <v>33</v>
      </c>
      <c r="AI8" s="178" t="s">
        <v>11</v>
      </c>
      <c r="AJ8" s="178" t="s">
        <v>34</v>
      </c>
      <c r="AK8" s="178" t="s">
        <v>35</v>
      </c>
      <c r="AL8" s="178" t="s">
        <v>36</v>
      </c>
      <c r="AM8" s="179" t="s">
        <v>37</v>
      </c>
      <c r="AN8" s="179" t="s">
        <v>38</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row>
    <row r="9" spans="1:298" s="11" customFormat="1" ht="94.5" customHeight="1" thickBot="1">
      <c r="A9" s="170"/>
      <c r="B9" s="172"/>
      <c r="C9" s="171"/>
      <c r="D9" s="175"/>
      <c r="E9" s="175"/>
      <c r="F9" s="171"/>
      <c r="G9" s="177"/>
      <c r="H9" s="175"/>
      <c r="I9" s="177"/>
      <c r="J9" s="181"/>
      <c r="K9" s="177"/>
      <c r="L9" s="177"/>
      <c r="M9" s="181"/>
      <c r="N9" s="175"/>
      <c r="O9" s="185"/>
      <c r="P9" s="175"/>
      <c r="Q9" s="177"/>
      <c r="R9" s="7" t="s">
        <v>39</v>
      </c>
      <c r="S9" s="7" t="s">
        <v>40</v>
      </c>
      <c r="T9" s="7" t="s">
        <v>41</v>
      </c>
      <c r="U9" s="7" t="s">
        <v>42</v>
      </c>
      <c r="V9" s="7" t="s">
        <v>43</v>
      </c>
      <c r="W9" s="7" t="s">
        <v>44</v>
      </c>
      <c r="X9" s="182"/>
      <c r="Y9" s="183"/>
      <c r="Z9" s="183"/>
      <c r="AA9" s="8" t="s">
        <v>45</v>
      </c>
      <c r="AB9" s="8" t="s">
        <v>21</v>
      </c>
      <c r="AC9" s="183"/>
      <c r="AD9" s="183"/>
      <c r="AE9" s="9" t="s">
        <v>31</v>
      </c>
      <c r="AF9" s="9" t="s">
        <v>21</v>
      </c>
      <c r="AG9" s="182"/>
      <c r="AH9" s="185"/>
      <c r="AI9" s="175"/>
      <c r="AJ9" s="175"/>
      <c r="AK9" s="175"/>
      <c r="AL9" s="175"/>
      <c r="AM9" s="180"/>
      <c r="AN9" s="18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row>
    <row r="10" spans="1:298" ht="57.75" customHeight="1">
      <c r="A10" s="186">
        <v>1</v>
      </c>
      <c r="B10" s="187" t="s">
        <v>46</v>
      </c>
      <c r="C10" s="186" t="s">
        <v>47</v>
      </c>
      <c r="D10" s="190" t="s">
        <v>48</v>
      </c>
      <c r="E10" s="186" t="s">
        <v>49</v>
      </c>
      <c r="F10" s="186" t="s">
        <v>50</v>
      </c>
      <c r="G10" s="186" t="s">
        <v>51</v>
      </c>
      <c r="H10" s="186">
        <v>4</v>
      </c>
      <c r="I10" s="194" t="str">
        <f>IF(H10&lt;=2,'[3]Tabla probabilidad'!$B$5,IF(H10&lt;=24,'[3]Tabla probabilidad'!$B$6,IF(H10&lt;=500,'[3]Tabla probabilidad'!$B$7,IF(H10&lt;=5000,'[3]Tabla probabilidad'!$B$8,IF(H10&gt;5000,'[3]Tabla probabilidad'!$B$9)))))</f>
        <v>Baja</v>
      </c>
      <c r="J10" s="195">
        <f>IF(H10&lt;=2,'[3]Tabla probabilidad'!$D$5,IF(H10&lt;=24,'[3]Tabla probabilidad'!$D$6,IF(H10&lt;=500,'[3]Tabla probabilidad'!$D$7,IF(H10&lt;=5000,'[3]Tabla probabilidad'!$D$8,IF(H10&gt;5000,'[3]Tabla probabilidad'!$D$9)))))</f>
        <v>0.4</v>
      </c>
      <c r="K10" s="186" t="s">
        <v>52</v>
      </c>
      <c r="L10" s="1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Menor</v>
      </c>
      <c r="M10" s="1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40%</v>
      </c>
      <c r="N10" s="186" t="str">
        <f>VLOOKUP((I10&amp;L10),[3]Hoja1!$B$4:$C$28,2,0)</f>
        <v>Moderado</v>
      </c>
      <c r="O10" s="12">
        <v>1</v>
      </c>
      <c r="P10" s="13" t="s">
        <v>53</v>
      </c>
      <c r="Q10" s="12" t="str">
        <f t="shared" ref="Q10:Q35" si="0">IF(R10="Preventivo","Probabilidad",IF(R10="Detectivo","Probabilidad", IF(R10="Correctivo","Impacto")))</f>
        <v>Probabilidad</v>
      </c>
      <c r="R10" s="12" t="s">
        <v>54</v>
      </c>
      <c r="S10" s="12" t="s">
        <v>55</v>
      </c>
      <c r="T10" s="14">
        <f>VLOOKUP(R10&amp;S10,[3]Hoja1!$Q$4:$R$9,2,0)</f>
        <v>0.45</v>
      </c>
      <c r="U10" s="12" t="s">
        <v>56</v>
      </c>
      <c r="V10" s="12" t="s">
        <v>57</v>
      </c>
      <c r="W10" s="12" t="s">
        <v>58</v>
      </c>
      <c r="X10" s="14">
        <f>IF(Q10="Probabilidad",($J$10*T10),IF(Q10="Impacto"," "))</f>
        <v>0.18000000000000002</v>
      </c>
      <c r="Y10" s="14" t="str">
        <f>IF(Z10&lt;=20%,'[3]Tabla probabilidad'!$B$5,IF(Z10&lt;=40%,'[3]Tabla probabilidad'!$B$6,IF(Z10&lt;=60%,'[3]Tabla probabilidad'!$B$7,IF(Z10&lt;=80%,'[3]Tabla probabilidad'!$B$8,IF(Z10&lt;=100%,'[3]Tabla probabilidad'!$B$9)))))</f>
        <v>Baja</v>
      </c>
      <c r="Z10" s="14">
        <f>IF(R10="Preventivo",(J10-(J10*T10)),IF(R10="Detectivo",(J10-(J10*T10)),IF(R10="Correctivo",(J10))))</f>
        <v>0.22</v>
      </c>
      <c r="AA10" s="191" t="str">
        <f>IF(AB10&lt;=20%,'[3]Tabla probabilidad'!$B$5,IF(AB10&lt;=40%,'[3]Tabla probabilidad'!$B$6,IF(AB10&lt;=60%,'[3]Tabla probabilidad'!$B$7,IF(AB10&lt;=80%,'[3]Tabla probabilidad'!$B$8,IF(AB10&lt;=100%,'[3]Tabla probabilidad'!$B$9)))))</f>
        <v>Baja</v>
      </c>
      <c r="AB10" s="191">
        <f>AVERAGE(Z10:Z14)</f>
        <v>0.28000000000000003</v>
      </c>
      <c r="AC10" s="14" t="str">
        <f t="shared" ref="AC10:AC59" si="1">IF(AD10&lt;=20%,"Leve",IF(AD10&lt;=40%,"Menor",IF(AD10&lt;=60%,"Moderado",IF(AD10&lt;=80%,"Mayor",IF(AD10&lt;=100%,"Catastrófico")))))</f>
        <v>Menor</v>
      </c>
      <c r="AD10" s="14">
        <f>IF(Q10="Probabilidad",(($M$10-0)),IF(Q10="Impacto",($M$10-($M$10*T10))))</f>
        <v>0.4</v>
      </c>
      <c r="AE10" s="191" t="str">
        <f>IF(AF10&lt;=20%,"Leve",IF(AF10&lt;=40%,"Menor",IF(AF10&lt;=60%,"Moderado",IF(AF10&lt;=80%,"Mayor",IF(AF10&lt;=100%,"Catastrófico")))))</f>
        <v>Menor</v>
      </c>
      <c r="AF10" s="191">
        <f>AVERAGE(AD10:AD14)</f>
        <v>0.36000000000000004</v>
      </c>
      <c r="AG10" s="200" t="str">
        <f>VLOOKUP(AA10&amp;AE10,[3]Hoja1!$B$4:$C$28,2,0)</f>
        <v>Moderado</v>
      </c>
      <c r="AH10" s="200" t="s">
        <v>59</v>
      </c>
      <c r="AI10" s="200" t="s">
        <v>60</v>
      </c>
      <c r="AJ10" s="200" t="s">
        <v>61</v>
      </c>
      <c r="AK10" s="206">
        <v>44926</v>
      </c>
      <c r="AL10" s="206">
        <v>44926</v>
      </c>
      <c r="AM10" s="197" t="s">
        <v>62</v>
      </c>
      <c r="AN10" s="186" t="s">
        <v>63</v>
      </c>
    </row>
    <row r="11" spans="1:298" ht="57.75" customHeight="1">
      <c r="A11" s="186"/>
      <c r="B11" s="188"/>
      <c r="C11" s="186"/>
      <c r="D11" s="190"/>
      <c r="E11" s="186"/>
      <c r="F11" s="186"/>
      <c r="G11" s="186"/>
      <c r="H11" s="186"/>
      <c r="I11" s="194"/>
      <c r="J11" s="195"/>
      <c r="K11" s="186"/>
      <c r="L11" s="196"/>
      <c r="M11" s="196"/>
      <c r="N11" s="186"/>
      <c r="O11" s="12">
        <v>2</v>
      </c>
      <c r="P11" s="17" t="s">
        <v>64</v>
      </c>
      <c r="Q11" s="12" t="str">
        <f t="shared" si="0"/>
        <v>Probabilidad</v>
      </c>
      <c r="R11" s="12" t="s">
        <v>54</v>
      </c>
      <c r="S11" s="12" t="s">
        <v>55</v>
      </c>
      <c r="T11" s="14">
        <f>VLOOKUP(R11&amp;S11,[3]Hoja1!$Q$4:$R$9,2,0)</f>
        <v>0.45</v>
      </c>
      <c r="U11" s="12" t="s">
        <v>56</v>
      </c>
      <c r="V11" s="12" t="s">
        <v>57</v>
      </c>
      <c r="W11" s="12" t="s">
        <v>58</v>
      </c>
      <c r="X11" s="14">
        <f>IF(Q11="Probabilidad",($J$10*T11),IF(Q11="Impacto"," "))</f>
        <v>0.18000000000000002</v>
      </c>
      <c r="Y11" s="14" t="str">
        <f>IF(Z11&lt;=20%,'[3]Tabla probabilidad'!$B$5,IF(Z11&lt;=40%,'[3]Tabla probabilidad'!$B$6,IF(Z11&lt;=60%,'[3]Tabla probabilidad'!$B$7,IF(Z11&lt;=80%,'[3]Tabla probabilidad'!$B$8,IF(Z11&lt;=100%,'[3]Tabla probabilidad'!$B$9)))))</f>
        <v>Baja</v>
      </c>
      <c r="Z11" s="14">
        <f>IF(R11="Preventivo",(J10-(J10*T11)),IF(R11="Detectivo",(J10-(J10*T11)),IF(R11="Correctivo",(J10))))</f>
        <v>0.22</v>
      </c>
      <c r="AA11" s="192"/>
      <c r="AB11" s="192"/>
      <c r="AC11" s="14" t="str">
        <f t="shared" si="1"/>
        <v>Menor</v>
      </c>
      <c r="AD11" s="14">
        <f>IF(Q11="Probabilidad",(($M$10-0)),IF(Q11="Impacto",($M$10-($M$10*T11))))</f>
        <v>0.4</v>
      </c>
      <c r="AE11" s="192"/>
      <c r="AF11" s="192"/>
      <c r="AG11" s="201"/>
      <c r="AH11" s="201"/>
      <c r="AI11" s="201"/>
      <c r="AJ11" s="201"/>
      <c r="AK11" s="201"/>
      <c r="AL11" s="201"/>
      <c r="AM11" s="198"/>
      <c r="AN11" s="186"/>
    </row>
    <row r="12" spans="1:298" ht="69.75" customHeight="1">
      <c r="A12" s="186"/>
      <c r="B12" s="188"/>
      <c r="C12" s="186"/>
      <c r="D12" s="190"/>
      <c r="E12" s="186"/>
      <c r="F12" s="186"/>
      <c r="G12" s="186"/>
      <c r="H12" s="186"/>
      <c r="I12" s="194"/>
      <c r="J12" s="195"/>
      <c r="K12" s="186"/>
      <c r="L12" s="196"/>
      <c r="M12" s="196"/>
      <c r="N12" s="186"/>
      <c r="O12" s="12">
        <v>3</v>
      </c>
      <c r="P12" s="17" t="s">
        <v>65</v>
      </c>
      <c r="Q12" s="12" t="str">
        <f>IF(R12="Preventivo","Probabilidad",IF(R12="Detectivo","Probabilidad", IF(R12="Correctivo","Impacto")))</f>
        <v>Impacto</v>
      </c>
      <c r="R12" s="12" t="s">
        <v>66</v>
      </c>
      <c r="S12" s="12" t="s">
        <v>55</v>
      </c>
      <c r="T12" s="14">
        <f>VLOOKUP(R12&amp;S12,[3]Hoja1!$Q$4:$R$9,2,0)</f>
        <v>0.3</v>
      </c>
      <c r="U12" s="12" t="s">
        <v>56</v>
      </c>
      <c r="V12" s="12" t="s">
        <v>57</v>
      </c>
      <c r="W12" s="12" t="s">
        <v>58</v>
      </c>
      <c r="X12" s="14" t="str">
        <f t="shared" ref="X12:X14" si="2">IF(Q12="Probabilidad",($J$10*T12),IF(Q12="Impacto"," "))</f>
        <v xml:space="preserve"> </v>
      </c>
      <c r="Y12" s="14" t="str">
        <f>IF(Z12&lt;=20%,'[3]Tabla probabilidad'!$B$5,IF(Z12&lt;=40%,'[3]Tabla probabilidad'!$B$6,IF(Z12&lt;=60%,'[3]Tabla probabilidad'!$B$7,IF(Z12&lt;=80%,'[3]Tabla probabilidad'!$B$8,IF(Z12&lt;=100%,'[3]Tabla probabilidad'!$B$9)))))</f>
        <v>Baja</v>
      </c>
      <c r="Z12" s="14">
        <f>IF(R12="Preventivo",(J10-(J10*T12)),IF(R12="Detectivo",(J10-(J10*T12)),IF(R12="Correctivo",(J10))))</f>
        <v>0.4</v>
      </c>
      <c r="AA12" s="192"/>
      <c r="AB12" s="192"/>
      <c r="AC12" s="14" t="str">
        <f t="shared" si="1"/>
        <v>Menor</v>
      </c>
      <c r="AD12" s="14">
        <f>IF(Q12="Probabilidad",(($M$10-0)),IF(Q12="Impacto",($M$10-($M$10*T12))))</f>
        <v>0.28000000000000003</v>
      </c>
      <c r="AE12" s="192"/>
      <c r="AF12" s="192"/>
      <c r="AG12" s="201"/>
      <c r="AH12" s="201"/>
      <c r="AI12" s="201"/>
      <c r="AJ12" s="201"/>
      <c r="AK12" s="201"/>
      <c r="AL12" s="201"/>
      <c r="AM12" s="198"/>
      <c r="AN12" s="186"/>
    </row>
    <row r="13" spans="1:298" ht="72" customHeight="1">
      <c r="A13" s="186"/>
      <c r="B13" s="188"/>
      <c r="C13" s="186"/>
      <c r="D13" s="190"/>
      <c r="E13" s="186"/>
      <c r="F13" s="186"/>
      <c r="G13" s="186"/>
      <c r="H13" s="186"/>
      <c r="I13" s="194"/>
      <c r="J13" s="195"/>
      <c r="K13" s="186"/>
      <c r="L13" s="196"/>
      <c r="M13" s="196"/>
      <c r="N13" s="186"/>
      <c r="O13" s="12">
        <v>4</v>
      </c>
      <c r="P13" s="18"/>
      <c r="Q13" s="12"/>
      <c r="R13" s="12"/>
      <c r="S13" s="12"/>
      <c r="T13" s="14"/>
      <c r="U13" s="12"/>
      <c r="V13" s="12"/>
      <c r="W13" s="12"/>
      <c r="X13" s="14" t="b">
        <f t="shared" si="2"/>
        <v>0</v>
      </c>
      <c r="Y13" s="14" t="b">
        <f>IF(Z13&lt;=20%,'[3]Tabla probabilidad'!$B$5,IF(Z13&lt;=40%,'[3]Tabla probabilidad'!$B$6,IF(Z13&lt;=60%,'[3]Tabla probabilidad'!$B$7,IF(Z13&lt;=80%,'[3]Tabla probabilidad'!$B$8,IF(Z13&lt;=100%,'[3]Tabla probabilidad'!$B$9)))))</f>
        <v>0</v>
      </c>
      <c r="Z13" s="14" t="b">
        <f>IF(R13="Preventivo",(J10-(J10*T13)),IF(R13="Detectivo",(J10-(J10*T13)),IF(R13="Correctivo",(J10))))</f>
        <v>0</v>
      </c>
      <c r="AA13" s="192"/>
      <c r="AB13" s="192"/>
      <c r="AC13" s="14" t="b">
        <f t="shared" si="1"/>
        <v>0</v>
      </c>
      <c r="AD13" s="14" t="b">
        <f>IF(Q13="Probabilidad",(($M$10-0)),IF(Q13="Impacto",($M$10-($M$10*T13))))</f>
        <v>0</v>
      </c>
      <c r="AE13" s="192"/>
      <c r="AF13" s="192"/>
      <c r="AG13" s="201"/>
      <c r="AH13" s="201"/>
      <c r="AI13" s="201"/>
      <c r="AJ13" s="201"/>
      <c r="AK13" s="201"/>
      <c r="AL13" s="201"/>
      <c r="AM13" s="198"/>
      <c r="AN13" s="186"/>
    </row>
    <row r="14" spans="1:298" ht="54" customHeight="1" thickBot="1">
      <c r="A14" s="186"/>
      <c r="B14" s="189"/>
      <c r="C14" s="186"/>
      <c r="D14" s="190"/>
      <c r="E14" s="186"/>
      <c r="F14" s="186"/>
      <c r="G14" s="186"/>
      <c r="H14" s="186"/>
      <c r="I14" s="194"/>
      <c r="J14" s="195"/>
      <c r="K14" s="186"/>
      <c r="L14" s="196"/>
      <c r="M14" s="196"/>
      <c r="N14" s="186"/>
      <c r="O14" s="12">
        <v>5</v>
      </c>
      <c r="P14" s="18"/>
      <c r="Q14" s="12"/>
      <c r="R14" s="12"/>
      <c r="S14" s="12"/>
      <c r="T14" s="14"/>
      <c r="U14" s="12"/>
      <c r="V14" s="12"/>
      <c r="W14" s="12"/>
      <c r="X14" s="14" t="b">
        <f t="shared" si="2"/>
        <v>0</v>
      </c>
      <c r="Y14" s="14" t="b">
        <f>IF(Z14&lt;=20%,'[3]Tabla probabilidad'!$B$5,IF(Z14&lt;=40%,'[3]Tabla probabilidad'!$B$6,IF(Z14&lt;=60%,'[3]Tabla probabilidad'!$B$7,IF(Z14&lt;=80%,'[3]Tabla probabilidad'!$B$8,IF(Z14&lt;=100%,'[3]Tabla probabilidad'!$B$9)))))</f>
        <v>0</v>
      </c>
      <c r="Z14" s="14" t="b">
        <f>IF(R14="Preventivo",(J10-(J10*T14)),IF(R14="Detectivo",(J10-(J10*T14)),IF(R14="Correctivo",(J10))))</f>
        <v>0</v>
      </c>
      <c r="AA14" s="193"/>
      <c r="AB14" s="193"/>
      <c r="AC14" s="14" t="b">
        <f t="shared" si="1"/>
        <v>0</v>
      </c>
      <c r="AD14" s="14" t="b">
        <f>IF(Q14="Probabilidad",(($M$10-0)),IF(Q14="Impacto",($M$10-($M$10*T14))))</f>
        <v>0</v>
      </c>
      <c r="AE14" s="193"/>
      <c r="AF14" s="193"/>
      <c r="AG14" s="202"/>
      <c r="AH14" s="202"/>
      <c r="AI14" s="202"/>
      <c r="AJ14" s="202"/>
      <c r="AK14" s="202"/>
      <c r="AL14" s="202"/>
      <c r="AM14" s="199"/>
      <c r="AN14" s="186"/>
    </row>
    <row r="15" spans="1:298" ht="75" customHeight="1">
      <c r="A15" s="186">
        <v>2</v>
      </c>
      <c r="B15" s="200" t="s">
        <v>67</v>
      </c>
      <c r="C15" s="186" t="s">
        <v>47</v>
      </c>
      <c r="D15" s="203" t="s">
        <v>68</v>
      </c>
      <c r="E15" s="200" t="s">
        <v>69</v>
      </c>
      <c r="F15" s="200" t="s">
        <v>70</v>
      </c>
      <c r="G15" s="186" t="s">
        <v>71</v>
      </c>
      <c r="H15" s="200">
        <v>12</v>
      </c>
      <c r="I15" s="194" t="str">
        <f>IF(H15&lt;=2,'[3]Tabla probabilidad'!$B$5,IF(H15&lt;=24,'[3]Tabla probabilidad'!$B$6,IF(H15&lt;=500,'[3]Tabla probabilidad'!$B$7,IF(H15&lt;=5000,'[3]Tabla probabilidad'!$B$8,IF(H15&gt;5000,'[3]Tabla probabilidad'!$B$9)))))</f>
        <v>Baja</v>
      </c>
      <c r="J15" s="195">
        <f>IF(H15&lt;=2,'[3]Tabla probabilidad'!$D$5,IF(H15&lt;=24,'[3]Tabla probabilidad'!$D$6,IF(H15&lt;=500,'[3]Tabla probabilidad'!$D$7,IF(H15&lt;=5000,'[3]Tabla probabilidad'!$D$8,IF(H15&gt;5000,'[3]Tabla probabilidad'!$D$9)))))</f>
        <v>0.4</v>
      </c>
      <c r="K15" s="186" t="s">
        <v>52</v>
      </c>
      <c r="L15" s="18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Menor</v>
      </c>
      <c r="M15" s="18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40%</v>
      </c>
      <c r="N15" s="186" t="str">
        <f>VLOOKUP((I15&amp;L15),[3]Hoja1!$B$4:$C$28,2,0)</f>
        <v>Moderado</v>
      </c>
      <c r="O15" s="12">
        <v>1</v>
      </c>
      <c r="P15" s="13" t="s">
        <v>72</v>
      </c>
      <c r="Q15" s="12" t="str">
        <f t="shared" si="0"/>
        <v>Probabilidad</v>
      </c>
      <c r="R15" s="12" t="s">
        <v>54</v>
      </c>
      <c r="S15" s="12" t="s">
        <v>55</v>
      </c>
      <c r="T15" s="14">
        <f>VLOOKUP(R15&amp;S15,[3]Hoja1!$Q$4:$R$9,2,0)</f>
        <v>0.45</v>
      </c>
      <c r="U15" s="12" t="s">
        <v>56</v>
      </c>
      <c r="V15" s="12" t="s">
        <v>57</v>
      </c>
      <c r="W15" s="12" t="s">
        <v>58</v>
      </c>
      <c r="X15" s="14">
        <f>IF(Q15="Probabilidad",($J$15*T15),IF(Q15="Impacto"," "))</f>
        <v>0.18000000000000002</v>
      </c>
      <c r="Y15" s="14" t="str">
        <f>IF(Z15&lt;=20%,'[3]Tabla probabilidad'!$B$5,IF(Z15&lt;=40%,'[3]Tabla probabilidad'!$B$6,IF(Z15&lt;=60%,'[3]Tabla probabilidad'!$B$7,IF(Z15&lt;=80%,'[3]Tabla probabilidad'!$B$8,IF(Z15&lt;=100%,'[3]Tabla probabilidad'!$B$9)))))</f>
        <v>Baja</v>
      </c>
      <c r="Z15" s="14">
        <f>IF(R15="Preventivo",(J15-(J15*T15)),IF(R15="Detectivo",(J15-(J15*T15)),IF(R15="Correctivo",(J15))))</f>
        <v>0.22</v>
      </c>
      <c r="AA15" s="191" t="str">
        <f>IF(AB15&lt;=20%,'[3]Tabla probabilidad'!$B$5,IF(AB15&lt;=40%,'[3]Tabla probabilidad'!$B$6,IF(AB15&lt;=60%,'[3]Tabla probabilidad'!$B$7,IF(AB15&lt;=80%,'[3]Tabla probabilidad'!$B$8,IF(AB15&lt;=100%,'[3]Tabla probabilidad'!$B$9)))))</f>
        <v>Baja</v>
      </c>
      <c r="AB15" s="191">
        <f>AVERAGE(Z15:Z19)</f>
        <v>0.28000000000000003</v>
      </c>
      <c r="AC15" s="14" t="str">
        <f t="shared" si="1"/>
        <v>Menor</v>
      </c>
      <c r="AD15" s="14">
        <f>IF(Q15="Probabilidad",(($M$15-0)),IF(Q15="Impacto",($M$15-($M$15*T15))))</f>
        <v>0.4</v>
      </c>
      <c r="AE15" s="191" t="str">
        <f>IF(AF15&lt;=20%,"Leve",IF(AF15&lt;=40%,"Menor",IF(AF15&lt;=60%,"Moderado",IF(AF15&lt;=80%,"Mayor",IF(AF15&lt;=100%,"Catastrófico")))))</f>
        <v>Menor</v>
      </c>
      <c r="AF15" s="191">
        <f>AVERAGE(AD15:AD19)</f>
        <v>0.36000000000000004</v>
      </c>
      <c r="AG15" s="200" t="str">
        <f>VLOOKUP(AA15&amp;AE15,[3]Hoja1!$B$4:$C$28,2,0)</f>
        <v>Moderado</v>
      </c>
      <c r="AH15" s="200" t="s">
        <v>59</v>
      </c>
      <c r="AI15" s="200" t="s">
        <v>73</v>
      </c>
      <c r="AJ15" s="200" t="s">
        <v>61</v>
      </c>
      <c r="AK15" s="206">
        <v>44926</v>
      </c>
      <c r="AL15" s="206">
        <v>44926</v>
      </c>
      <c r="AM15" s="197" t="s">
        <v>74</v>
      </c>
      <c r="AN15" s="186" t="s">
        <v>63</v>
      </c>
    </row>
    <row r="16" spans="1:298" ht="55.5" customHeight="1">
      <c r="A16" s="186"/>
      <c r="B16" s="201"/>
      <c r="C16" s="186"/>
      <c r="D16" s="204"/>
      <c r="E16" s="201"/>
      <c r="F16" s="201"/>
      <c r="G16" s="186"/>
      <c r="H16" s="201"/>
      <c r="I16" s="194"/>
      <c r="J16" s="195"/>
      <c r="K16" s="186"/>
      <c r="L16" s="196"/>
      <c r="M16" s="196"/>
      <c r="N16" s="186"/>
      <c r="O16" s="12">
        <v>2</v>
      </c>
      <c r="P16" s="17" t="s">
        <v>75</v>
      </c>
      <c r="Q16" s="12" t="str">
        <f t="shared" si="0"/>
        <v>Probabilidad</v>
      </c>
      <c r="R16" s="12" t="s">
        <v>54</v>
      </c>
      <c r="S16" s="12" t="s">
        <v>55</v>
      </c>
      <c r="T16" s="14">
        <f>VLOOKUP(R16&amp;S16,[3]Hoja1!$Q$4:$R$9,2,0)</f>
        <v>0.45</v>
      </c>
      <c r="U16" s="12" t="s">
        <v>56</v>
      </c>
      <c r="V16" s="12" t="s">
        <v>57</v>
      </c>
      <c r="W16" s="12" t="s">
        <v>58</v>
      </c>
      <c r="X16" s="14">
        <f>IF(Q16="Probabilidad",($J$15*T16),IF(Q16="Impacto"," "))</f>
        <v>0.18000000000000002</v>
      </c>
      <c r="Y16" s="14" t="str">
        <f>IF(Z16&lt;=20%,'[3]Tabla probabilidad'!$B$5,IF(Z16&lt;=40%,'[3]Tabla probabilidad'!$B$6,IF(Z16&lt;=60%,'[3]Tabla probabilidad'!$B$7,IF(Z16&lt;=80%,'[3]Tabla probabilidad'!$B$8,IF(Z16&lt;=100%,'[3]Tabla probabilidad'!$B$9)))))</f>
        <v>Baja</v>
      </c>
      <c r="Z16" s="14">
        <f>IF(R16="Preventivo",(J15-(J15*T16)),IF(R16="Detectivo",(J15-(J15*T16)),IF(R16="Correctivo",(J15))))</f>
        <v>0.22</v>
      </c>
      <c r="AA16" s="192"/>
      <c r="AB16" s="192"/>
      <c r="AC16" s="14" t="str">
        <f t="shared" si="1"/>
        <v>Menor</v>
      </c>
      <c r="AD16" s="14">
        <f t="shared" ref="AD16:AD19" si="3">IF(Q16="Probabilidad",(($M$15-0)),IF(Q16="Impacto",($M$15-($M$15*T16))))</f>
        <v>0.4</v>
      </c>
      <c r="AE16" s="192"/>
      <c r="AF16" s="192"/>
      <c r="AG16" s="201"/>
      <c r="AH16" s="201"/>
      <c r="AI16" s="201"/>
      <c r="AJ16" s="201"/>
      <c r="AK16" s="201"/>
      <c r="AL16" s="201"/>
      <c r="AM16" s="198"/>
      <c r="AN16" s="186"/>
    </row>
    <row r="17" spans="1:40" ht="115.5" customHeight="1">
      <c r="A17" s="186"/>
      <c r="B17" s="201"/>
      <c r="C17" s="186"/>
      <c r="D17" s="204"/>
      <c r="E17" s="201"/>
      <c r="F17" s="201"/>
      <c r="G17" s="186"/>
      <c r="H17" s="201"/>
      <c r="I17" s="194"/>
      <c r="J17" s="195"/>
      <c r="K17" s="186"/>
      <c r="L17" s="196"/>
      <c r="M17" s="196"/>
      <c r="N17" s="186"/>
      <c r="O17" s="12">
        <v>3</v>
      </c>
      <c r="P17" s="17" t="s">
        <v>76</v>
      </c>
      <c r="Q17" s="12" t="str">
        <f t="shared" si="0"/>
        <v>Impacto</v>
      </c>
      <c r="R17" s="12" t="s">
        <v>66</v>
      </c>
      <c r="S17" s="12" t="s">
        <v>55</v>
      </c>
      <c r="T17" s="14">
        <f>VLOOKUP(R17&amp;S17,[3]Hoja1!$Q$4:$R$9,2,0)</f>
        <v>0.3</v>
      </c>
      <c r="U17" s="12" t="s">
        <v>56</v>
      </c>
      <c r="V17" s="12" t="s">
        <v>57</v>
      </c>
      <c r="W17" s="12" t="s">
        <v>58</v>
      </c>
      <c r="X17" s="14" t="str">
        <f t="shared" ref="X17:X19" si="4">IF(Q17="Probabilidad",($J$15*T17),IF(Q17="Impacto"," "))</f>
        <v xml:space="preserve"> </v>
      </c>
      <c r="Y17" s="14" t="str">
        <f>IF(Z17&lt;=20%,'[3]Tabla probabilidad'!$B$5,IF(Z17&lt;=40%,'[3]Tabla probabilidad'!$B$6,IF(Z17&lt;=60%,'[3]Tabla probabilidad'!$B$7,IF(Z17&lt;=80%,'[3]Tabla probabilidad'!$B$8,IF(Z17&lt;=100%,'[3]Tabla probabilidad'!$B$9)))))</f>
        <v>Baja</v>
      </c>
      <c r="Z17" s="14">
        <f>IF(R17="Preventivo",(J15-(J15*T17)),IF(R17="Detectivo",(J15-(J15*T17)),IF(R17="Correctivo",(J15))))</f>
        <v>0.4</v>
      </c>
      <c r="AA17" s="192"/>
      <c r="AB17" s="192"/>
      <c r="AC17" s="14" t="str">
        <f t="shared" si="1"/>
        <v>Menor</v>
      </c>
      <c r="AD17" s="14">
        <f t="shared" si="3"/>
        <v>0.28000000000000003</v>
      </c>
      <c r="AE17" s="192"/>
      <c r="AF17" s="192"/>
      <c r="AG17" s="201"/>
      <c r="AH17" s="201"/>
      <c r="AI17" s="201"/>
      <c r="AJ17" s="201"/>
      <c r="AK17" s="201"/>
      <c r="AL17" s="201"/>
      <c r="AM17" s="198"/>
      <c r="AN17" s="186"/>
    </row>
    <row r="18" spans="1:40" ht="60" customHeight="1">
      <c r="A18" s="186"/>
      <c r="B18" s="201"/>
      <c r="C18" s="186"/>
      <c r="D18" s="204"/>
      <c r="E18" s="201"/>
      <c r="F18" s="201"/>
      <c r="G18" s="186"/>
      <c r="H18" s="201"/>
      <c r="I18" s="194"/>
      <c r="J18" s="195"/>
      <c r="K18" s="186"/>
      <c r="L18" s="196"/>
      <c r="M18" s="196"/>
      <c r="N18" s="186"/>
      <c r="O18" s="12">
        <v>4</v>
      </c>
      <c r="P18" s="17"/>
      <c r="Q18" s="12"/>
      <c r="R18" s="12"/>
      <c r="S18" s="12"/>
      <c r="T18" s="14"/>
      <c r="U18" s="12"/>
      <c r="V18" s="12"/>
      <c r="W18" s="12"/>
      <c r="X18" s="14" t="b">
        <f t="shared" si="4"/>
        <v>0</v>
      </c>
      <c r="Y18" s="14" t="b">
        <f>IF(Z18&lt;=20%,'[3]Tabla probabilidad'!$B$5,IF(Z18&lt;=40%,'[3]Tabla probabilidad'!$B$6,IF(Z18&lt;=60%,'[3]Tabla probabilidad'!$B$7,IF(Z18&lt;=80%,'[3]Tabla probabilidad'!$B$8,IF(Z18&lt;=100%,'[3]Tabla probabilidad'!$B$9)))))</f>
        <v>0</v>
      </c>
      <c r="Z18" s="14" t="b">
        <f>IF(R18="Preventivo",(J15-(J15*T18)),IF(R18="Detectivo",(J15-(J15*T18)),IF(R18="Correctivo",(J15))))</f>
        <v>0</v>
      </c>
      <c r="AA18" s="192"/>
      <c r="AB18" s="192"/>
      <c r="AC18" s="14" t="b">
        <f t="shared" si="1"/>
        <v>0</v>
      </c>
      <c r="AD18" s="14" t="b">
        <f t="shared" si="3"/>
        <v>0</v>
      </c>
      <c r="AE18" s="192"/>
      <c r="AF18" s="192"/>
      <c r="AG18" s="201"/>
      <c r="AH18" s="201"/>
      <c r="AI18" s="201"/>
      <c r="AJ18" s="201"/>
      <c r="AK18" s="201"/>
      <c r="AL18" s="201"/>
      <c r="AM18" s="198"/>
      <c r="AN18" s="186"/>
    </row>
    <row r="19" spans="1:40" ht="40.5" customHeight="1" thickBot="1">
      <c r="A19" s="186"/>
      <c r="B19" s="202"/>
      <c r="C19" s="186"/>
      <c r="D19" s="205"/>
      <c r="E19" s="202"/>
      <c r="F19" s="202"/>
      <c r="G19" s="186"/>
      <c r="H19" s="202"/>
      <c r="I19" s="194"/>
      <c r="J19" s="195"/>
      <c r="K19" s="186"/>
      <c r="L19" s="196"/>
      <c r="M19" s="196"/>
      <c r="N19" s="186"/>
      <c r="O19" s="12">
        <v>5</v>
      </c>
      <c r="P19" s="19"/>
      <c r="Q19" s="12"/>
      <c r="R19" s="12"/>
      <c r="S19" s="12"/>
      <c r="T19" s="14"/>
      <c r="U19" s="12"/>
      <c r="V19" s="12"/>
      <c r="W19" s="12"/>
      <c r="X19" s="14" t="b">
        <f t="shared" si="4"/>
        <v>0</v>
      </c>
      <c r="Y19" s="14" t="b">
        <f>IF(Z19&lt;=20%,'[3]Tabla probabilidad'!$B$5,IF(Z19&lt;=40%,'[3]Tabla probabilidad'!$B$6,IF(Z19&lt;=60%,'[3]Tabla probabilidad'!$B$7,IF(Z19&lt;=80%,'[3]Tabla probabilidad'!$B$8,IF(Z19&lt;=100%,'[3]Tabla probabilidad'!$B$9)))))</f>
        <v>0</v>
      </c>
      <c r="Z19" s="14" t="b">
        <f>IF(R19="Preventivo",(J15-(J15*T19)),IF(R19="Detectivo",(J15-(J15*T19)),IF(R19="Correctivo",(J15))))</f>
        <v>0</v>
      </c>
      <c r="AA19" s="193"/>
      <c r="AB19" s="193"/>
      <c r="AC19" s="14" t="b">
        <f t="shared" si="1"/>
        <v>0</v>
      </c>
      <c r="AD19" s="14" t="b">
        <f t="shared" si="3"/>
        <v>0</v>
      </c>
      <c r="AE19" s="193"/>
      <c r="AF19" s="193"/>
      <c r="AG19" s="202"/>
      <c r="AH19" s="202"/>
      <c r="AI19" s="202"/>
      <c r="AJ19" s="202"/>
      <c r="AK19" s="202"/>
      <c r="AL19" s="202"/>
      <c r="AM19" s="199"/>
      <c r="AN19" s="186"/>
    </row>
    <row r="20" spans="1:40" ht="38.25" customHeight="1">
      <c r="A20" s="186">
        <v>3</v>
      </c>
      <c r="B20" s="187" t="s">
        <v>77</v>
      </c>
      <c r="C20" s="186" t="s">
        <v>78</v>
      </c>
      <c r="D20" s="203" t="s">
        <v>79</v>
      </c>
      <c r="E20" s="186" t="s">
        <v>80</v>
      </c>
      <c r="F20" s="186" t="s">
        <v>81</v>
      </c>
      <c r="G20" s="186" t="s">
        <v>71</v>
      </c>
      <c r="H20" s="186">
        <v>6</v>
      </c>
      <c r="I20" s="194" t="str">
        <f>IF(H20&lt;=2,'[3]Tabla probabilidad'!$B$5,IF(H20&lt;=24,'[3]Tabla probabilidad'!$B$6,IF(H20&lt;=500,'[3]Tabla probabilidad'!$B$7,IF(H20&lt;=5000,'[3]Tabla probabilidad'!$B$8,IF(H20&gt;5000,'[3]Tabla probabilidad'!$B$9)))))</f>
        <v>Baja</v>
      </c>
      <c r="J20" s="195">
        <f>IF(H20&lt;=2,'[3]Tabla probabilidad'!$D$5,IF(H20&lt;=24,'[3]Tabla probabilidad'!$D$6,IF(H20&lt;=500,'[3]Tabla probabilidad'!$D$7,IF(H20&lt;=5000,'[3]Tabla probabilidad'!$D$8,IF(H20&gt;5000,'[3]Tabla probabilidad'!$D$9)))))</f>
        <v>0.4</v>
      </c>
      <c r="K20" s="186" t="s">
        <v>82</v>
      </c>
      <c r="L20" s="1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1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186" t="str">
        <f>VLOOKUP((I20&amp;L20),[3]Hoja1!$B$4:$C$28,2,0)</f>
        <v>Moderado</v>
      </c>
      <c r="O20" s="12">
        <v>1</v>
      </c>
      <c r="P20" s="13" t="s">
        <v>83</v>
      </c>
      <c r="Q20" s="12" t="str">
        <f t="shared" si="0"/>
        <v>Impacto</v>
      </c>
      <c r="R20" s="12" t="s">
        <v>66</v>
      </c>
      <c r="S20" s="12" t="s">
        <v>55</v>
      </c>
      <c r="T20" s="14">
        <f>VLOOKUP(R20&amp;S20,[3]Hoja1!$Q$4:$R$9,2,0)</f>
        <v>0.3</v>
      </c>
      <c r="U20" s="12" t="s">
        <v>56</v>
      </c>
      <c r="V20" s="12" t="s">
        <v>57</v>
      </c>
      <c r="W20" s="12" t="s">
        <v>58</v>
      </c>
      <c r="X20" s="14" t="str">
        <f>IF(Q20="Probabilidad",($J$20*T20),IF(Q20="Impacto"," "))</f>
        <v xml:space="preserve"> </v>
      </c>
      <c r="Y20" s="14" t="str">
        <f>IF(Z20&lt;=20%,'[3]Tabla probabilidad'!$B$5,IF(Z20&lt;=40%,'[3]Tabla probabilidad'!$B$6,IF(Z20&lt;=60%,'[3]Tabla probabilidad'!$B$7,IF(Z20&lt;=80%,'[3]Tabla probabilidad'!$B$8,IF(Z20&lt;=100%,'[3]Tabla probabilidad'!$B$9)))))</f>
        <v>Baja</v>
      </c>
      <c r="Z20" s="14">
        <f>IF(R20="Preventivo",(J20-(J20*T20)),IF(R20="Detectivo",(J20-(J20*T20)),IF(R20="Correctivo",(J20))))</f>
        <v>0.4</v>
      </c>
      <c r="AA20" s="191" t="str">
        <f>IF(AB20&lt;=20%,'[3]Tabla probabilidad'!$B$5,IF(AB20&lt;=40%,'[3]Tabla probabilidad'!$B$6,IF(AB20&lt;=60%,'[3]Tabla probabilidad'!$B$7,IF(AB20&lt;=80%,'[3]Tabla probabilidad'!$B$8,IF(AB20&lt;=100%,'[3]Tabla probabilidad'!$B$9)))))</f>
        <v>Baja</v>
      </c>
      <c r="AB20" s="191">
        <f>AVERAGE(Z20:Z24)</f>
        <v>0.26500000000000001</v>
      </c>
      <c r="AC20" s="14" t="str">
        <f t="shared" si="1"/>
        <v>Moderado</v>
      </c>
      <c r="AD20" s="14">
        <f>IF(Q20="Probabilidad",(($M$20-0)),IF(Q20="Impacto",($M$20-($M$20*T20))))</f>
        <v>0.42</v>
      </c>
      <c r="AE20" s="191" t="str">
        <f>IF(AF20&lt;=20%,"Leve",IF(AF20&lt;=40%,"Menor",IF(AF20&lt;=60%,"Moderado",IF(AF20&lt;=80%,"Mayor",IF(AF20&lt;=100%,"Catastrófico")))))</f>
        <v>Moderado</v>
      </c>
      <c r="AF20" s="191">
        <f>AVERAGE(AD20:AD24)</f>
        <v>0.55500000000000005</v>
      </c>
      <c r="AG20" s="200" t="str">
        <f>VLOOKUP(AA20&amp;AE20,[3]Hoja1!$B$4:$C$28,2,0)</f>
        <v>Moderado</v>
      </c>
      <c r="AH20" s="200" t="s">
        <v>84</v>
      </c>
      <c r="AI20" s="200" t="s">
        <v>85</v>
      </c>
      <c r="AJ20" s="200" t="s">
        <v>61</v>
      </c>
      <c r="AK20" s="206">
        <v>44926</v>
      </c>
      <c r="AL20" s="206">
        <v>44926</v>
      </c>
      <c r="AM20" s="197" t="s">
        <v>74</v>
      </c>
      <c r="AN20" s="186" t="s">
        <v>63</v>
      </c>
    </row>
    <row r="21" spans="1:40" ht="45" customHeight="1">
      <c r="A21" s="186"/>
      <c r="B21" s="188"/>
      <c r="C21" s="186"/>
      <c r="D21" s="204"/>
      <c r="E21" s="186"/>
      <c r="F21" s="186"/>
      <c r="G21" s="186"/>
      <c r="H21" s="186"/>
      <c r="I21" s="194"/>
      <c r="J21" s="195"/>
      <c r="K21" s="186"/>
      <c r="L21" s="196"/>
      <c r="M21" s="196"/>
      <c r="N21" s="186"/>
      <c r="O21" s="12">
        <v>2</v>
      </c>
      <c r="P21" s="17" t="s">
        <v>86</v>
      </c>
      <c r="Q21" s="12" t="str">
        <f t="shared" si="0"/>
        <v>Probabilidad</v>
      </c>
      <c r="R21" s="12" t="s">
        <v>54</v>
      </c>
      <c r="S21" s="12" t="s">
        <v>55</v>
      </c>
      <c r="T21" s="14">
        <f>VLOOKUP(R21&amp;S21,[3]Hoja1!$Q$4:$R$9,2,0)</f>
        <v>0.45</v>
      </c>
      <c r="U21" s="12" t="s">
        <v>56</v>
      </c>
      <c r="V21" s="12" t="s">
        <v>57</v>
      </c>
      <c r="W21" s="12" t="s">
        <v>58</v>
      </c>
      <c r="X21" s="14">
        <f t="shared" ref="X21:X24" si="5">IF(Q21="Probabilidad",($J$20*T21),IF(Q21="Impacto"," "))</f>
        <v>0.18000000000000002</v>
      </c>
      <c r="Y21" s="14" t="str">
        <f>IF(Z21&lt;=20%,'[3]Tabla probabilidad'!$B$5,IF(Z21&lt;=40%,'[3]Tabla probabilidad'!$B$6,IF(Z21&lt;=60%,'[3]Tabla probabilidad'!$B$7,IF(Z21&lt;=80%,'[3]Tabla probabilidad'!$B$8,IF(Z21&lt;=100%,'[3]Tabla probabilidad'!$B$9)))))</f>
        <v>Baja</v>
      </c>
      <c r="Z21" s="14">
        <f>IF(R21="Preventivo",(J20-(J20*T21)),IF(R21="Detectivo",(J20-(J20*T21)),IF(R21="Correctivo",(J20))))</f>
        <v>0.22</v>
      </c>
      <c r="AA21" s="192"/>
      <c r="AB21" s="192"/>
      <c r="AC21" s="14" t="str">
        <f t="shared" si="1"/>
        <v>Moderado</v>
      </c>
      <c r="AD21" s="14">
        <f t="shared" ref="AD21:AD24" si="6">IF(Q21="Probabilidad",(($M$20-0)),IF(Q21="Impacto",($M$20-($M$20*T21))))</f>
        <v>0.6</v>
      </c>
      <c r="AE21" s="192"/>
      <c r="AF21" s="192"/>
      <c r="AG21" s="201"/>
      <c r="AH21" s="201"/>
      <c r="AI21" s="201"/>
      <c r="AJ21" s="201"/>
      <c r="AK21" s="201"/>
      <c r="AL21" s="201"/>
      <c r="AM21" s="198"/>
      <c r="AN21" s="186"/>
    </row>
    <row r="22" spans="1:40" ht="45" customHeight="1">
      <c r="A22" s="186"/>
      <c r="B22" s="188"/>
      <c r="C22" s="186"/>
      <c r="D22" s="204"/>
      <c r="E22" s="186"/>
      <c r="F22" s="186"/>
      <c r="G22" s="186"/>
      <c r="H22" s="186"/>
      <c r="I22" s="194"/>
      <c r="J22" s="195"/>
      <c r="K22" s="186"/>
      <c r="L22" s="196"/>
      <c r="M22" s="196"/>
      <c r="N22" s="186"/>
      <c r="O22" s="12">
        <v>3</v>
      </c>
      <c r="P22" s="17" t="s">
        <v>87</v>
      </c>
      <c r="Q22" s="12" t="str">
        <f t="shared" si="0"/>
        <v>Probabilidad</v>
      </c>
      <c r="R22" s="12" t="s">
        <v>54</v>
      </c>
      <c r="S22" s="12" t="s">
        <v>55</v>
      </c>
      <c r="T22" s="14">
        <f>VLOOKUP(R22&amp;S22,[3]Hoja1!$Q$4:$R$9,2,0)</f>
        <v>0.45</v>
      </c>
      <c r="U22" s="12" t="s">
        <v>56</v>
      </c>
      <c r="V22" s="12" t="s">
        <v>57</v>
      </c>
      <c r="W22" s="12" t="s">
        <v>58</v>
      </c>
      <c r="X22" s="14">
        <f t="shared" si="5"/>
        <v>0.18000000000000002</v>
      </c>
      <c r="Y22" s="14" t="str">
        <f>IF(Z22&lt;=20%,'[3]Tabla probabilidad'!$B$5,IF(Z22&lt;=40%,'[3]Tabla probabilidad'!$B$6,IF(Z22&lt;=60%,'[3]Tabla probabilidad'!$B$7,IF(Z22&lt;=80%,'[3]Tabla probabilidad'!$B$8,IF(Z22&lt;=100%,'[3]Tabla probabilidad'!$B$9)))))</f>
        <v>Baja</v>
      </c>
      <c r="Z22" s="14">
        <f>IF(R22="Preventivo",(J20-(J20*T22)),IF(R22="Detectivo",(J20-(J20*T22)),IF(R22="Correctivo",(J20))))</f>
        <v>0.22</v>
      </c>
      <c r="AA22" s="192"/>
      <c r="AB22" s="192"/>
      <c r="AC22" s="14" t="str">
        <f t="shared" si="1"/>
        <v>Moderado</v>
      </c>
      <c r="AD22" s="14">
        <f t="shared" si="6"/>
        <v>0.6</v>
      </c>
      <c r="AE22" s="192"/>
      <c r="AF22" s="192"/>
      <c r="AG22" s="201"/>
      <c r="AH22" s="201"/>
      <c r="AI22" s="201"/>
      <c r="AJ22" s="201"/>
      <c r="AK22" s="201"/>
      <c r="AL22" s="201"/>
      <c r="AM22" s="198"/>
      <c r="AN22" s="186"/>
    </row>
    <row r="23" spans="1:40" ht="47.25" customHeight="1">
      <c r="A23" s="186"/>
      <c r="B23" s="188"/>
      <c r="C23" s="186"/>
      <c r="D23" s="204"/>
      <c r="E23" s="186"/>
      <c r="F23" s="186"/>
      <c r="G23" s="186"/>
      <c r="H23" s="186"/>
      <c r="I23" s="194"/>
      <c r="J23" s="195"/>
      <c r="K23" s="186"/>
      <c r="L23" s="196"/>
      <c r="M23" s="196"/>
      <c r="N23" s="186"/>
      <c r="O23" s="12">
        <v>4</v>
      </c>
      <c r="P23" s="17" t="s">
        <v>88</v>
      </c>
      <c r="Q23" s="12" t="str">
        <f t="shared" si="0"/>
        <v>Probabilidad</v>
      </c>
      <c r="R23" s="12" t="s">
        <v>54</v>
      </c>
      <c r="S23" s="12" t="s">
        <v>55</v>
      </c>
      <c r="T23" s="14">
        <f>VLOOKUP(R23&amp;S23,[3]Hoja1!$Q$4:$R$9,2,0)</f>
        <v>0.45</v>
      </c>
      <c r="U23" s="12" t="s">
        <v>56</v>
      </c>
      <c r="V23" s="12" t="s">
        <v>57</v>
      </c>
      <c r="W23" s="12" t="s">
        <v>58</v>
      </c>
      <c r="X23" s="14">
        <f t="shared" si="5"/>
        <v>0.18000000000000002</v>
      </c>
      <c r="Y23" s="14" t="str">
        <f>IF(Z23&lt;=20%,'[3]Tabla probabilidad'!$B$5,IF(Z23&lt;=40%,'[3]Tabla probabilidad'!$B$6,IF(Z23&lt;=60%,'[3]Tabla probabilidad'!$B$7,IF(Z23&lt;=80%,'[3]Tabla probabilidad'!$B$8,IF(Z23&lt;=100%,'[3]Tabla probabilidad'!$B$9)))))</f>
        <v>Baja</v>
      </c>
      <c r="Z23" s="14">
        <f>IF(R23="Preventivo",(J20-(J20*T23)),IF(R23="Detectivo",(J20-(J20*T23)),IF(R23="Correctivo",(J20))))</f>
        <v>0.22</v>
      </c>
      <c r="AA23" s="192"/>
      <c r="AB23" s="192"/>
      <c r="AC23" s="14" t="str">
        <f t="shared" si="1"/>
        <v>Moderado</v>
      </c>
      <c r="AD23" s="14">
        <f t="shared" si="6"/>
        <v>0.6</v>
      </c>
      <c r="AE23" s="192"/>
      <c r="AF23" s="192"/>
      <c r="AG23" s="201"/>
      <c r="AH23" s="201"/>
      <c r="AI23" s="201"/>
      <c r="AJ23" s="201"/>
      <c r="AK23" s="201"/>
      <c r="AL23" s="201"/>
      <c r="AM23" s="198"/>
      <c r="AN23" s="186"/>
    </row>
    <row r="24" spans="1:40" ht="55.5" customHeight="1" thickBot="1">
      <c r="A24" s="186"/>
      <c r="B24" s="189"/>
      <c r="C24" s="186"/>
      <c r="D24" s="205"/>
      <c r="E24" s="186"/>
      <c r="F24" s="186"/>
      <c r="G24" s="186"/>
      <c r="H24" s="186"/>
      <c r="I24" s="194"/>
      <c r="J24" s="195"/>
      <c r="K24" s="186"/>
      <c r="L24" s="196"/>
      <c r="M24" s="196"/>
      <c r="N24" s="186"/>
      <c r="O24" s="12">
        <v>5</v>
      </c>
      <c r="P24" s="20"/>
      <c r="Q24" s="12"/>
      <c r="R24" s="12"/>
      <c r="S24" s="12"/>
      <c r="T24" s="14"/>
      <c r="U24" s="12"/>
      <c r="V24" s="12"/>
      <c r="W24" s="12"/>
      <c r="X24" s="14" t="b">
        <f t="shared" si="5"/>
        <v>0</v>
      </c>
      <c r="Y24" s="14" t="b">
        <f>IF(Z24&lt;=20%,'[3]Tabla probabilidad'!$B$5,IF(Z24&lt;=40%,'[3]Tabla probabilidad'!$B$6,IF(Z24&lt;=60%,'[3]Tabla probabilidad'!$B$7,IF(Z24&lt;=80%,'[3]Tabla probabilidad'!$B$8,IF(Z24&lt;=100%,'[3]Tabla probabilidad'!$B$9)))))</f>
        <v>0</v>
      </c>
      <c r="Z24" s="14" t="b">
        <f>IF(R24="Preventivo",(J20-(J20*T24)),IF(R24="Detectivo",(J20-(J20*T24)),IF(R24="Correctivo",(J20))))</f>
        <v>0</v>
      </c>
      <c r="AA24" s="193"/>
      <c r="AB24" s="193"/>
      <c r="AC24" s="14" t="b">
        <f t="shared" si="1"/>
        <v>0</v>
      </c>
      <c r="AD24" s="14" t="b">
        <f t="shared" si="6"/>
        <v>0</v>
      </c>
      <c r="AE24" s="193"/>
      <c r="AF24" s="193"/>
      <c r="AG24" s="202"/>
      <c r="AH24" s="202"/>
      <c r="AI24" s="202"/>
      <c r="AJ24" s="202"/>
      <c r="AK24" s="202"/>
      <c r="AL24" s="202"/>
      <c r="AM24" s="199"/>
      <c r="AN24" s="186"/>
    </row>
    <row r="25" spans="1:40" ht="57" customHeight="1">
      <c r="A25" s="186">
        <v>4</v>
      </c>
      <c r="B25" s="200" t="s">
        <v>89</v>
      </c>
      <c r="C25" s="186" t="s">
        <v>90</v>
      </c>
      <c r="D25" s="203" t="s">
        <v>91</v>
      </c>
      <c r="E25" s="186" t="s">
        <v>92</v>
      </c>
      <c r="F25" s="186" t="s">
        <v>93</v>
      </c>
      <c r="G25" s="186" t="s">
        <v>94</v>
      </c>
      <c r="H25" s="186">
        <v>6</v>
      </c>
      <c r="I25" s="194" t="str">
        <f>IF(H25&lt;=2,'[3]Tabla probabilidad'!$B$5,IF(H25&lt;=24,'[3]Tabla probabilidad'!$B$6,IF(H25&lt;=500,'[3]Tabla probabilidad'!$B$7,IF(H25&lt;=5000,'[3]Tabla probabilidad'!$B$8,IF(H25&gt;5000,'[3]Tabla probabilidad'!$B$9)))))</f>
        <v>Baja</v>
      </c>
      <c r="J25" s="195">
        <f>IF(H25&lt;=2,'[3]Tabla probabilidad'!$D$5,IF(H25&lt;=24,'[3]Tabla probabilidad'!$D$6,IF(H25&lt;=500,'[3]Tabla probabilidad'!$D$7,IF(H25&lt;=5000,'[3]Tabla probabilidad'!$D$8,IF(H25&gt;5000,'[3]Tabla probabilidad'!$D$9)))))</f>
        <v>0.4</v>
      </c>
      <c r="K25" s="186" t="s">
        <v>95</v>
      </c>
      <c r="L25" s="18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Mayor</v>
      </c>
      <c r="M25" s="18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80%</v>
      </c>
      <c r="N25" s="186" t="str">
        <f>VLOOKUP((I25&amp;L25),[3]Hoja1!$B$4:$C$28,2,0)</f>
        <v xml:space="preserve">Alto </v>
      </c>
      <c r="O25" s="12">
        <v>1</v>
      </c>
      <c r="P25" s="17" t="s">
        <v>96</v>
      </c>
      <c r="Q25" s="12" t="str">
        <f t="shared" si="0"/>
        <v>Probabilidad</v>
      </c>
      <c r="R25" s="12" t="s">
        <v>54</v>
      </c>
      <c r="S25" s="12" t="s">
        <v>55</v>
      </c>
      <c r="T25" s="14">
        <f>VLOOKUP(R25&amp;S25,[3]Hoja1!$Q$4:$R$9,2,0)</f>
        <v>0.45</v>
      </c>
      <c r="U25" s="12" t="s">
        <v>56</v>
      </c>
      <c r="V25" s="12" t="s">
        <v>57</v>
      </c>
      <c r="W25" s="12" t="s">
        <v>58</v>
      </c>
      <c r="X25" s="14">
        <f>IF(Q25="Probabilidad",($J$25*T25),IF(Q25="Impacto"," "))</f>
        <v>0.18000000000000002</v>
      </c>
      <c r="Y25" s="14" t="str">
        <f>IF(Z25&lt;=20%,'[3]Tabla probabilidad'!$B$5,IF(Z25&lt;=40%,'[3]Tabla probabilidad'!$B$6,IF(Z25&lt;=60%,'[3]Tabla probabilidad'!$B$7,IF(Z25&lt;=80%,'[3]Tabla probabilidad'!$B$8,IF(Z25&lt;=100%,'[3]Tabla probabilidad'!$B$9)))))</f>
        <v>Baja</v>
      </c>
      <c r="Z25" s="14">
        <f>IF(R25="Preventivo",(J25-(J25*T25)),IF(R25="Detectivo",(J25-(J25*T25)),IF(R25="Correctivo",(J25))))</f>
        <v>0.22</v>
      </c>
      <c r="AA25" s="191" t="str">
        <f>IF(AB25&lt;=20%,'[3]Tabla probabilidad'!$B$5,IF(AB25&lt;=40%,'[3]Tabla probabilidad'!$B$6,IF(AB25&lt;=60%,'[3]Tabla probabilidad'!$B$7,IF(AB25&lt;=80%,'[3]Tabla probabilidad'!$B$8,IF(AB25&lt;=100%,'[3]Tabla probabilidad'!$B$9)))))</f>
        <v>Baja</v>
      </c>
      <c r="AB25" s="191">
        <f>AVERAGE(Z25:Z29)</f>
        <v>0.23600000000000004</v>
      </c>
      <c r="AC25" s="14" t="str">
        <f t="shared" si="1"/>
        <v>Mayor</v>
      </c>
      <c r="AD25" s="14">
        <f>IF(Q25="Probabilidad",(($M$25-0)),IF(Q25="Impacto",($M$25-($M$25*T25))))</f>
        <v>0.8</v>
      </c>
      <c r="AE25" s="191" t="str">
        <f>IF(AF25&lt;=20%,"Leve",IF(AF25&lt;=40%,"Menor",IF(AF25&lt;=60%,"Moderado",IF(AF25&lt;=80%,"Mayor",IF(AF25&lt;=100%,"Catastrófico")))))</f>
        <v>Mayor</v>
      </c>
      <c r="AF25" s="191">
        <f>AVERAGE(AD25:AD29)</f>
        <v>0.8</v>
      </c>
      <c r="AG25" s="200" t="str">
        <f>VLOOKUP(AA25&amp;AE25,[3]Hoja1!$B$4:$C$28,2,0)</f>
        <v xml:space="preserve">Alto </v>
      </c>
      <c r="AH25" s="200" t="s">
        <v>59</v>
      </c>
      <c r="AI25" s="200" t="s">
        <v>97</v>
      </c>
      <c r="AJ25" s="200" t="s">
        <v>61</v>
      </c>
      <c r="AK25" s="206">
        <v>44926</v>
      </c>
      <c r="AL25" s="206">
        <v>44926</v>
      </c>
      <c r="AM25" s="197" t="s">
        <v>74</v>
      </c>
      <c r="AN25" s="186" t="s">
        <v>63</v>
      </c>
    </row>
    <row r="26" spans="1:40" ht="42.75" customHeight="1">
      <c r="A26" s="186"/>
      <c r="B26" s="201"/>
      <c r="C26" s="186"/>
      <c r="D26" s="204"/>
      <c r="E26" s="186"/>
      <c r="F26" s="186"/>
      <c r="G26" s="186"/>
      <c r="H26" s="186"/>
      <c r="I26" s="194"/>
      <c r="J26" s="195"/>
      <c r="K26" s="186"/>
      <c r="L26" s="196"/>
      <c r="M26" s="196"/>
      <c r="N26" s="186"/>
      <c r="O26" s="12">
        <v>2</v>
      </c>
      <c r="P26" s="17" t="s">
        <v>98</v>
      </c>
      <c r="Q26" s="12" t="str">
        <f t="shared" si="0"/>
        <v>Probabilidad</v>
      </c>
      <c r="R26" s="12" t="s">
        <v>54</v>
      </c>
      <c r="S26" s="12" t="s">
        <v>55</v>
      </c>
      <c r="T26" s="14">
        <f>VLOOKUP(R26&amp;S26,[3]Hoja1!$Q$4:$R$9,2,0)</f>
        <v>0.45</v>
      </c>
      <c r="U26" s="12" t="s">
        <v>56</v>
      </c>
      <c r="V26" s="12" t="s">
        <v>57</v>
      </c>
      <c r="W26" s="12" t="s">
        <v>58</v>
      </c>
      <c r="X26" s="14">
        <f t="shared" ref="X26:X29" si="7">IF(Q26="Probabilidad",($J$25*T26),IF(Q26="Impacto"," "))</f>
        <v>0.18000000000000002</v>
      </c>
      <c r="Y26" s="14" t="str">
        <f>IF(Z26&lt;=20%,'[3]Tabla probabilidad'!$B$5,IF(Z26&lt;=40%,'[3]Tabla probabilidad'!$B$6,IF(Z26&lt;=60%,'[3]Tabla probabilidad'!$B$7,IF(Z26&lt;=80%,'[3]Tabla probabilidad'!$B$8,IF(Z26&lt;=100%,'[3]Tabla probabilidad'!$B$9)))))</f>
        <v>Baja</v>
      </c>
      <c r="Z26" s="14">
        <f>IF(R26="Preventivo",(J25-(J25*T26)),IF(R26="Detectivo",(J25-(J25*T26)),IF(R26="Correctivo",(J25))))</f>
        <v>0.22</v>
      </c>
      <c r="AA26" s="192"/>
      <c r="AB26" s="192"/>
      <c r="AC26" s="14" t="str">
        <f t="shared" si="1"/>
        <v>Mayor</v>
      </c>
      <c r="AD26" s="14">
        <f t="shared" ref="AD26:AD29" si="8">IF(Q26="Probabilidad",(($M$25-0)),IF(Q26="Impacto",($M$25-($M$25*T26))))</f>
        <v>0.8</v>
      </c>
      <c r="AE26" s="192"/>
      <c r="AF26" s="192"/>
      <c r="AG26" s="201"/>
      <c r="AH26" s="201"/>
      <c r="AI26" s="201"/>
      <c r="AJ26" s="201"/>
      <c r="AK26" s="201"/>
      <c r="AL26" s="201"/>
      <c r="AM26" s="198"/>
      <c r="AN26" s="186"/>
    </row>
    <row r="27" spans="1:40" ht="75.75" customHeight="1">
      <c r="A27" s="186"/>
      <c r="B27" s="201"/>
      <c r="C27" s="186"/>
      <c r="D27" s="204"/>
      <c r="E27" s="186"/>
      <c r="F27" s="186"/>
      <c r="G27" s="186"/>
      <c r="H27" s="186"/>
      <c r="I27" s="194"/>
      <c r="J27" s="195"/>
      <c r="K27" s="186"/>
      <c r="L27" s="196"/>
      <c r="M27" s="196"/>
      <c r="N27" s="186"/>
      <c r="O27" s="12">
        <v>3</v>
      </c>
      <c r="P27" s="17" t="s">
        <v>99</v>
      </c>
      <c r="Q27" s="12" t="str">
        <f t="shared" si="0"/>
        <v>Probabilidad</v>
      </c>
      <c r="R27" s="12" t="s">
        <v>54</v>
      </c>
      <c r="S27" s="12" t="s">
        <v>55</v>
      </c>
      <c r="T27" s="14">
        <f>VLOOKUP(R27&amp;S27,[3]Hoja1!$Q$4:$R$9,2,0)</f>
        <v>0.45</v>
      </c>
      <c r="U27" s="12" t="s">
        <v>56</v>
      </c>
      <c r="V27" s="12" t="s">
        <v>57</v>
      </c>
      <c r="W27" s="12" t="s">
        <v>58</v>
      </c>
      <c r="X27" s="14">
        <f t="shared" si="7"/>
        <v>0.18000000000000002</v>
      </c>
      <c r="Y27" s="14" t="str">
        <f>IF(Z27&lt;=20%,'[3]Tabla probabilidad'!$B$5,IF(Z27&lt;=40%,'[3]Tabla probabilidad'!$B$6,IF(Z27&lt;=60%,'[3]Tabla probabilidad'!$B$7,IF(Z27&lt;=80%,'[3]Tabla probabilidad'!$B$8,IF(Z27&lt;=100%,'[3]Tabla probabilidad'!$B$9)))))</f>
        <v>Baja</v>
      </c>
      <c r="Z27" s="14">
        <f>IF(R27="Preventivo",(J25-(J25*T27)),IF(R27="Detectivo",(J25-(J25*T27)),IF(R27="Correctivo",(J25))))</f>
        <v>0.22</v>
      </c>
      <c r="AA27" s="192"/>
      <c r="AB27" s="192"/>
      <c r="AC27" s="14" t="str">
        <f t="shared" si="1"/>
        <v>Mayor</v>
      </c>
      <c r="AD27" s="14">
        <f t="shared" si="8"/>
        <v>0.8</v>
      </c>
      <c r="AE27" s="192"/>
      <c r="AF27" s="192"/>
      <c r="AG27" s="201"/>
      <c r="AH27" s="201"/>
      <c r="AI27" s="201"/>
      <c r="AJ27" s="201"/>
      <c r="AK27" s="201"/>
      <c r="AL27" s="201"/>
      <c r="AM27" s="198"/>
      <c r="AN27" s="186"/>
    </row>
    <row r="28" spans="1:40" ht="72" customHeight="1" thickBot="1">
      <c r="A28" s="186"/>
      <c r="B28" s="201"/>
      <c r="C28" s="186"/>
      <c r="D28" s="204"/>
      <c r="E28" s="186"/>
      <c r="F28" s="186"/>
      <c r="G28" s="186"/>
      <c r="H28" s="186"/>
      <c r="I28" s="194"/>
      <c r="J28" s="195"/>
      <c r="K28" s="186"/>
      <c r="L28" s="196"/>
      <c r="M28" s="196"/>
      <c r="N28" s="186"/>
      <c r="O28" s="12">
        <v>4</v>
      </c>
      <c r="P28" s="21"/>
      <c r="Q28" s="12" t="str">
        <f t="shared" si="0"/>
        <v>Probabilidad</v>
      </c>
      <c r="R28" s="12" t="s">
        <v>100</v>
      </c>
      <c r="S28" s="12" t="s">
        <v>55</v>
      </c>
      <c r="T28" s="14">
        <f>VLOOKUP(R28&amp;S28,[3]Hoja1!$Q$4:$R$9,2,0)</f>
        <v>0.35</v>
      </c>
      <c r="U28" s="12" t="s">
        <v>56</v>
      </c>
      <c r="V28" s="12" t="s">
        <v>57</v>
      </c>
      <c r="W28" s="12" t="s">
        <v>58</v>
      </c>
      <c r="X28" s="14">
        <f t="shared" si="7"/>
        <v>0.13999999999999999</v>
      </c>
      <c r="Y28" s="14" t="str">
        <f>IF(Z28&lt;=20%,'[3]Tabla probabilidad'!$B$5,IF(Z28&lt;=40%,'[3]Tabla probabilidad'!$B$6,IF(Z28&lt;=60%,'[3]Tabla probabilidad'!$B$7,IF(Z28&lt;=80%,'[3]Tabla probabilidad'!$B$8,IF(Z28&lt;=100%,'[3]Tabla probabilidad'!$B$9)))))</f>
        <v>Baja</v>
      </c>
      <c r="Z28" s="14">
        <f>IF(R28="Preventivo",(J25-(J25*T28)),IF(R28="Detectivo",(J25-(J25*T28)),IF(R28="Correctivo",(J25))))</f>
        <v>0.26</v>
      </c>
      <c r="AA28" s="192"/>
      <c r="AB28" s="192"/>
      <c r="AC28" s="14" t="str">
        <f t="shared" si="1"/>
        <v>Mayor</v>
      </c>
      <c r="AD28" s="14">
        <f t="shared" si="8"/>
        <v>0.8</v>
      </c>
      <c r="AE28" s="192"/>
      <c r="AF28" s="192"/>
      <c r="AG28" s="201"/>
      <c r="AH28" s="201"/>
      <c r="AI28" s="201"/>
      <c r="AJ28" s="201"/>
      <c r="AK28" s="201"/>
      <c r="AL28" s="201"/>
      <c r="AM28" s="198"/>
      <c r="AN28" s="186"/>
    </row>
    <row r="29" spans="1:40" ht="74.25" customHeight="1" thickBot="1">
      <c r="A29" s="186"/>
      <c r="B29" s="202"/>
      <c r="C29" s="186"/>
      <c r="D29" s="205"/>
      <c r="E29" s="186"/>
      <c r="F29" s="186"/>
      <c r="G29" s="186"/>
      <c r="H29" s="186"/>
      <c r="I29" s="194"/>
      <c r="J29" s="195"/>
      <c r="K29" s="186"/>
      <c r="L29" s="196"/>
      <c r="M29" s="196"/>
      <c r="N29" s="186"/>
      <c r="O29" s="12">
        <v>5</v>
      </c>
      <c r="P29" s="20"/>
      <c r="Q29" s="12" t="str">
        <f t="shared" si="0"/>
        <v>Probabilidad</v>
      </c>
      <c r="R29" s="12" t="s">
        <v>100</v>
      </c>
      <c r="S29" s="12" t="s">
        <v>55</v>
      </c>
      <c r="T29" s="14">
        <f>VLOOKUP(R29&amp;S29,[3]Hoja1!$Q$4:$R$9,2,0)</f>
        <v>0.35</v>
      </c>
      <c r="U29" s="12" t="s">
        <v>56</v>
      </c>
      <c r="V29" s="12" t="s">
        <v>57</v>
      </c>
      <c r="W29" s="12" t="s">
        <v>58</v>
      </c>
      <c r="X29" s="14">
        <f t="shared" si="7"/>
        <v>0.13999999999999999</v>
      </c>
      <c r="Y29" s="14" t="str">
        <f>IF(Z29&lt;=20%,'[3]Tabla probabilidad'!$B$5,IF(Z29&lt;=40%,'[3]Tabla probabilidad'!$B$6,IF(Z29&lt;=60%,'[3]Tabla probabilidad'!$B$7,IF(Z29&lt;=80%,'[3]Tabla probabilidad'!$B$8,IF(Z29&lt;=100%,'[3]Tabla probabilidad'!$B$9)))))</f>
        <v>Baja</v>
      </c>
      <c r="Z29" s="14">
        <f>IF(R29="Preventivo",(J25-(J25*T29)),IF(R29="Detectivo",(J25-(J25*T29)),IF(R29="Correctivo",(J25))))</f>
        <v>0.26</v>
      </c>
      <c r="AA29" s="193"/>
      <c r="AB29" s="193"/>
      <c r="AC29" s="14" t="str">
        <f t="shared" si="1"/>
        <v>Mayor</v>
      </c>
      <c r="AD29" s="14">
        <f t="shared" si="8"/>
        <v>0.8</v>
      </c>
      <c r="AE29" s="193"/>
      <c r="AF29" s="193"/>
      <c r="AG29" s="202"/>
      <c r="AH29" s="202"/>
      <c r="AI29" s="202"/>
      <c r="AJ29" s="202"/>
      <c r="AK29" s="202"/>
      <c r="AL29" s="202"/>
      <c r="AM29" s="199"/>
      <c r="AN29" s="186"/>
    </row>
    <row r="30" spans="1:40" ht="48" customHeight="1">
      <c r="A30" s="186">
        <v>5</v>
      </c>
      <c r="B30" s="200" t="s">
        <v>457</v>
      </c>
      <c r="C30" s="186" t="s">
        <v>101</v>
      </c>
      <c r="D30" s="203" t="s">
        <v>102</v>
      </c>
      <c r="E30" s="186" t="s">
        <v>103</v>
      </c>
      <c r="F30" s="186" t="s">
        <v>104</v>
      </c>
      <c r="G30" s="186" t="s">
        <v>105</v>
      </c>
      <c r="H30" s="186">
        <v>10000</v>
      </c>
      <c r="I30" s="194" t="str">
        <f>IF(H30&lt;=2,'[3]Tabla probabilidad'!$B$5,IF(H30&lt;=24,'[3]Tabla probabilidad'!$B$6,IF(H30&lt;=500,'[3]Tabla probabilidad'!$B$7,IF(H30&lt;=5000,'[3]Tabla probabilidad'!$B$8,IF(H30&gt;5000,'[3]Tabla probabilidad'!$B$9)))))</f>
        <v>Muy Alta</v>
      </c>
      <c r="J30" s="195">
        <f>IF(H30&lt;=2,'[3]Tabla probabilidad'!$D$5,IF(H30&lt;=24,'[3]Tabla probabilidad'!$D$6,IF(H30&lt;=500,'[3]Tabla probabilidad'!$D$7,IF(H30&lt;=5000,'[3]Tabla probabilidad'!$D$8,IF(H30&gt;5000,'[3]Tabla probabilidad'!$D$9)))))</f>
        <v>1</v>
      </c>
      <c r="K30" s="186" t="s">
        <v>106</v>
      </c>
      <c r="L30" s="18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18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186" t="str">
        <f>VLOOKUP((I30&amp;L30),[3]Hoja1!$B$4:$C$28,2,0)</f>
        <v xml:space="preserve">Alto </v>
      </c>
      <c r="O30" s="12">
        <v>1</v>
      </c>
      <c r="P30" s="17" t="s">
        <v>107</v>
      </c>
      <c r="Q30" s="12" t="str">
        <f t="shared" si="0"/>
        <v>Probabilidad</v>
      </c>
      <c r="R30" s="12" t="s">
        <v>54</v>
      </c>
      <c r="S30" s="12" t="s">
        <v>55</v>
      </c>
      <c r="T30" s="14">
        <f>VLOOKUP(R30&amp;S30,[3]Hoja1!$Q$4:$R$9,2,0)</f>
        <v>0.45</v>
      </c>
      <c r="U30" s="12" t="s">
        <v>56</v>
      </c>
      <c r="V30" s="12" t="s">
        <v>57</v>
      </c>
      <c r="W30" s="12" t="s">
        <v>58</v>
      </c>
      <c r="X30" s="14">
        <f>IF(Q30="Probabilidad",($J$30*T30),IF(Q30="Impacto"," "))</f>
        <v>0.45</v>
      </c>
      <c r="Y30" s="14" t="str">
        <f>IF(Z30&lt;=20%,'[3]Tabla probabilidad'!$B$5,IF(Z30&lt;=40%,'[3]Tabla probabilidad'!$B$6,IF(Z30&lt;=60%,'[3]Tabla probabilidad'!$B$7,IF(Z30&lt;=80%,'[3]Tabla probabilidad'!$B$8,IF(Z30&lt;=100%,'[3]Tabla probabilidad'!$B$9)))))</f>
        <v>Media</v>
      </c>
      <c r="Z30" s="14">
        <f>IF(R30="Preventivo",(J30-(J30*T30)),IF(R30="Detectivo",(J30-(J30*T30)),IF(R30="Correctivo",(J30))))</f>
        <v>0.55000000000000004</v>
      </c>
      <c r="AA30" s="191" t="str">
        <f>IF(AB30&lt;=20%,'[3]Tabla probabilidad'!$B$5,IF(AB30&lt;=40%,'[3]Tabla probabilidad'!$B$6,IF(AB30&lt;=60%,'[3]Tabla probabilidad'!$B$7,IF(AB30&lt;=80%,'[3]Tabla probabilidad'!$B$8,IF(AB30&lt;=100%,'[3]Tabla probabilidad'!$B$9)))))</f>
        <v>Media</v>
      </c>
      <c r="AB30" s="191">
        <f>AVERAGE(Z30:Z34)</f>
        <v>0.55000000000000004</v>
      </c>
      <c r="AC30" s="14" t="str">
        <f t="shared" si="1"/>
        <v>Moderado</v>
      </c>
      <c r="AD30" s="14">
        <f>IF(Q30="Probabilidad",(($M$30-0)),IF(Q30="Impacto",($M$30-($M$30*T30))))</f>
        <v>0.6</v>
      </c>
      <c r="AE30" s="191" t="str">
        <f>IF(AF30&lt;=20%,"Leve",IF(AF30&lt;=40%,"Menor",IF(AF30&lt;=60%,"Moderado",IF(AF30&lt;=80%,"Mayor",IF(AF30&lt;=100%,"Catastrófico")))))</f>
        <v>Moderado</v>
      </c>
      <c r="AF30" s="191">
        <f>AVERAGE(AD30:AD34)</f>
        <v>0.6</v>
      </c>
      <c r="AG30" s="200" t="str">
        <f>VLOOKUP(AA30&amp;AE30,[3]Hoja1!$B$4:$C$28,2,0)</f>
        <v>Moderado</v>
      </c>
      <c r="AH30" s="200" t="s">
        <v>84</v>
      </c>
      <c r="AI30" s="200" t="s">
        <v>108</v>
      </c>
      <c r="AJ30" s="200" t="s">
        <v>61</v>
      </c>
      <c r="AK30" s="206">
        <v>44926</v>
      </c>
      <c r="AL30" s="206">
        <v>44926</v>
      </c>
      <c r="AM30" s="197" t="s">
        <v>74</v>
      </c>
      <c r="AN30" s="186" t="s">
        <v>63</v>
      </c>
    </row>
    <row r="31" spans="1:40" ht="55.5" customHeight="1">
      <c r="A31" s="186"/>
      <c r="B31" s="201"/>
      <c r="C31" s="186"/>
      <c r="D31" s="204"/>
      <c r="E31" s="186"/>
      <c r="F31" s="186"/>
      <c r="G31" s="186"/>
      <c r="H31" s="186"/>
      <c r="I31" s="194"/>
      <c r="J31" s="195"/>
      <c r="K31" s="186"/>
      <c r="L31" s="196"/>
      <c r="M31" s="196"/>
      <c r="N31" s="186"/>
      <c r="O31" s="12">
        <v>2</v>
      </c>
      <c r="P31" s="17" t="s">
        <v>109</v>
      </c>
      <c r="Q31" s="12" t="str">
        <f t="shared" si="0"/>
        <v>Probabilidad</v>
      </c>
      <c r="R31" s="12" t="s">
        <v>54</v>
      </c>
      <c r="S31" s="12" t="s">
        <v>55</v>
      </c>
      <c r="T31" s="14">
        <f>VLOOKUP(R31&amp;S31,[3]Hoja1!$Q$4:$R$9,2,0)</f>
        <v>0.45</v>
      </c>
      <c r="U31" s="12" t="s">
        <v>56</v>
      </c>
      <c r="V31" s="12" t="s">
        <v>57</v>
      </c>
      <c r="W31" s="12" t="s">
        <v>58</v>
      </c>
      <c r="X31" s="14">
        <f t="shared" ref="X31:X34" si="9">IF(Q31="Probabilidad",($J$30*T31),IF(Q31="Impacto"," "))</f>
        <v>0.45</v>
      </c>
      <c r="Y31" s="14" t="str">
        <f>IF(Z31&lt;=20%,'[3]Tabla probabilidad'!$B$5,IF(Z31&lt;=40%,'[3]Tabla probabilidad'!$B$6,IF(Z31&lt;=60%,'[3]Tabla probabilidad'!$B$7,IF(Z31&lt;=80%,'[3]Tabla probabilidad'!$B$8,IF(Z31&lt;=100%,'[3]Tabla probabilidad'!$B$9)))))</f>
        <v>Media</v>
      </c>
      <c r="Z31" s="14">
        <f>IF(R31="Preventivo",(J30-(J30*T31)),IF(R31="Detectivo",(J30-(J30*T31)),IF(R31="Correctivo",(J30))))</f>
        <v>0.55000000000000004</v>
      </c>
      <c r="AA31" s="192"/>
      <c r="AB31" s="192"/>
      <c r="AC31" s="14" t="str">
        <f t="shared" si="1"/>
        <v>Moderado</v>
      </c>
      <c r="AD31" s="14">
        <f t="shared" ref="AD31:AD34" si="10">IF(Q31="Probabilidad",(($M$30-0)),IF(Q31="Impacto",($M$30-($M$30*T31))))</f>
        <v>0.6</v>
      </c>
      <c r="AE31" s="192"/>
      <c r="AF31" s="192"/>
      <c r="AG31" s="201"/>
      <c r="AH31" s="201"/>
      <c r="AI31" s="201"/>
      <c r="AJ31" s="201"/>
      <c r="AK31" s="201"/>
      <c r="AL31" s="201"/>
      <c r="AM31" s="198"/>
      <c r="AN31" s="186"/>
    </row>
    <row r="32" spans="1:40" ht="42" customHeight="1">
      <c r="A32" s="186"/>
      <c r="B32" s="201"/>
      <c r="C32" s="186"/>
      <c r="D32" s="204"/>
      <c r="E32" s="186"/>
      <c r="F32" s="186"/>
      <c r="G32" s="186"/>
      <c r="H32" s="186"/>
      <c r="I32" s="194"/>
      <c r="J32" s="195"/>
      <c r="K32" s="186"/>
      <c r="L32" s="196"/>
      <c r="M32" s="196"/>
      <c r="N32" s="186"/>
      <c r="O32" s="12">
        <v>3</v>
      </c>
      <c r="P32" s="17" t="s">
        <v>110</v>
      </c>
      <c r="Q32" s="12" t="str">
        <f t="shared" si="0"/>
        <v>Probabilidad</v>
      </c>
      <c r="R32" s="12" t="s">
        <v>54</v>
      </c>
      <c r="S32" s="12" t="s">
        <v>55</v>
      </c>
      <c r="T32" s="14">
        <f>VLOOKUP(R32&amp;S32,[3]Hoja1!$Q$4:$R$9,2,0)</f>
        <v>0.45</v>
      </c>
      <c r="U32" s="12" t="s">
        <v>56</v>
      </c>
      <c r="V32" s="12" t="s">
        <v>57</v>
      </c>
      <c r="W32" s="12" t="s">
        <v>58</v>
      </c>
      <c r="X32" s="14">
        <f t="shared" si="9"/>
        <v>0.45</v>
      </c>
      <c r="Y32" s="14" t="str">
        <f>IF(Z32&lt;=20%,'[3]Tabla probabilidad'!$B$5,IF(Z32&lt;=40%,'[3]Tabla probabilidad'!$B$6,IF(Z32&lt;=60%,'[3]Tabla probabilidad'!$B$7,IF(Z32&lt;=80%,'[3]Tabla probabilidad'!$B$8,IF(Z32&lt;=100%,'[3]Tabla probabilidad'!$B$9)))))</f>
        <v>Media</v>
      </c>
      <c r="Z32" s="14">
        <f>IF(R32="Preventivo",(J30-(J30*T32)),IF(R32="Detectivo",(J30-(J30*T32)),IF(R32="Correctivo",(J30))))</f>
        <v>0.55000000000000004</v>
      </c>
      <c r="AA32" s="192"/>
      <c r="AB32" s="192"/>
      <c r="AC32" s="14" t="str">
        <f t="shared" si="1"/>
        <v>Moderado</v>
      </c>
      <c r="AD32" s="14">
        <f t="shared" si="10"/>
        <v>0.6</v>
      </c>
      <c r="AE32" s="192"/>
      <c r="AF32" s="192"/>
      <c r="AG32" s="201"/>
      <c r="AH32" s="201"/>
      <c r="AI32" s="201"/>
      <c r="AJ32" s="201"/>
      <c r="AK32" s="201"/>
      <c r="AL32" s="201"/>
      <c r="AM32" s="198"/>
      <c r="AN32" s="186"/>
    </row>
    <row r="33" spans="1:40" ht="96.75" customHeight="1" thickBot="1">
      <c r="A33" s="186"/>
      <c r="B33" s="201"/>
      <c r="C33" s="186"/>
      <c r="D33" s="204"/>
      <c r="E33" s="186"/>
      <c r="F33" s="186"/>
      <c r="G33" s="186"/>
      <c r="H33" s="186"/>
      <c r="I33" s="194"/>
      <c r="J33" s="195"/>
      <c r="K33" s="186"/>
      <c r="L33" s="196"/>
      <c r="M33" s="196"/>
      <c r="N33" s="186"/>
      <c r="O33" s="12">
        <v>4</v>
      </c>
      <c r="P33" s="21" t="s">
        <v>111</v>
      </c>
      <c r="Q33" s="12" t="str">
        <f t="shared" si="0"/>
        <v>Probabilidad</v>
      </c>
      <c r="R33" s="12" t="s">
        <v>54</v>
      </c>
      <c r="S33" s="12" t="s">
        <v>55</v>
      </c>
      <c r="T33" s="14">
        <f>VLOOKUP(R33&amp;S33,[3]Hoja1!$Q$4:$R$9,2,0)</f>
        <v>0.45</v>
      </c>
      <c r="U33" s="12" t="s">
        <v>56</v>
      </c>
      <c r="V33" s="12" t="s">
        <v>57</v>
      </c>
      <c r="W33" s="12" t="s">
        <v>58</v>
      </c>
      <c r="X33" s="14">
        <f t="shared" si="9"/>
        <v>0.45</v>
      </c>
      <c r="Y33" s="14" t="str">
        <f>IF(Z33&lt;=20%,'[3]Tabla probabilidad'!$B$5,IF(Z33&lt;=40%,'[3]Tabla probabilidad'!$B$6,IF(Z33&lt;=60%,'[3]Tabla probabilidad'!$B$7,IF(Z33&lt;=80%,'[3]Tabla probabilidad'!$B$8,IF(Z33&lt;=100%,'[3]Tabla probabilidad'!$B$9)))))</f>
        <v>Media</v>
      </c>
      <c r="Z33" s="14">
        <f>IF(R33="Preventivo",(J30-(J30*T33)),IF(R33="Detectivo",(J30-(J30*T33)),IF(R33="Correctivo",(J30))))</f>
        <v>0.55000000000000004</v>
      </c>
      <c r="AA33" s="192"/>
      <c r="AB33" s="192"/>
      <c r="AC33" s="14" t="str">
        <f t="shared" si="1"/>
        <v>Moderado</v>
      </c>
      <c r="AD33" s="14">
        <f t="shared" si="10"/>
        <v>0.6</v>
      </c>
      <c r="AE33" s="192"/>
      <c r="AF33" s="192"/>
      <c r="AG33" s="201"/>
      <c r="AH33" s="201"/>
      <c r="AI33" s="201"/>
      <c r="AJ33" s="201"/>
      <c r="AK33" s="201"/>
      <c r="AL33" s="201"/>
      <c r="AM33" s="198"/>
      <c r="AN33" s="186"/>
    </row>
    <row r="34" spans="1:40" ht="104.25" customHeight="1">
      <c r="A34" s="200"/>
      <c r="B34" s="202"/>
      <c r="C34" s="186"/>
      <c r="D34" s="204"/>
      <c r="E34" s="200"/>
      <c r="F34" s="200"/>
      <c r="G34" s="186"/>
      <c r="H34" s="200"/>
      <c r="I34" s="207"/>
      <c r="J34" s="191"/>
      <c r="K34" s="186"/>
      <c r="L34" s="196"/>
      <c r="M34" s="196"/>
      <c r="N34" s="200"/>
      <c r="O34" s="22">
        <v>5</v>
      </c>
      <c r="P34" s="23" t="s">
        <v>112</v>
      </c>
      <c r="Q34" s="22" t="str">
        <f t="shared" si="0"/>
        <v>Probabilidad</v>
      </c>
      <c r="R34" s="22" t="s">
        <v>54</v>
      </c>
      <c r="S34" s="22" t="s">
        <v>55</v>
      </c>
      <c r="T34" s="24">
        <f>VLOOKUP(R34&amp;S34,[3]Hoja1!$Q$4:$R$9,2,0)</f>
        <v>0.45</v>
      </c>
      <c r="U34" s="22" t="s">
        <v>56</v>
      </c>
      <c r="V34" s="22" t="s">
        <v>57</v>
      </c>
      <c r="W34" s="22" t="s">
        <v>58</v>
      </c>
      <c r="X34" s="24">
        <f t="shared" si="9"/>
        <v>0.45</v>
      </c>
      <c r="Y34" s="24" t="str">
        <f>IF(Z34&lt;=20%,'[3]Tabla probabilidad'!$B$5,IF(Z34&lt;=40%,'[3]Tabla probabilidad'!$B$6,IF(Z34&lt;=60%,'[3]Tabla probabilidad'!$B$7,IF(Z34&lt;=80%,'[3]Tabla probabilidad'!$B$8,IF(Z34&lt;=100%,'[3]Tabla probabilidad'!$B$9)))))</f>
        <v>Media</v>
      </c>
      <c r="Z34" s="24">
        <f>IF(R34="Preventivo",(J30-(J30*T34)),IF(R34="Detectivo",(J30-(J30*T34)),IF(R34="Correctivo",(J30))))</f>
        <v>0.55000000000000004</v>
      </c>
      <c r="AA34" s="193"/>
      <c r="AB34" s="192"/>
      <c r="AC34" s="24" t="str">
        <f t="shared" si="1"/>
        <v>Moderado</v>
      </c>
      <c r="AD34" s="24">
        <f t="shared" si="10"/>
        <v>0.6</v>
      </c>
      <c r="AE34" s="192"/>
      <c r="AF34" s="192"/>
      <c r="AG34" s="201"/>
      <c r="AH34" s="201"/>
      <c r="AI34" s="201"/>
      <c r="AJ34" s="202"/>
      <c r="AK34" s="202"/>
      <c r="AL34" s="202"/>
      <c r="AM34" s="199"/>
      <c r="AN34" s="200"/>
    </row>
    <row r="35" spans="1:40" ht="90" customHeight="1">
      <c r="A35" s="186">
        <v>6</v>
      </c>
      <c r="B35" s="200" t="s">
        <v>113</v>
      </c>
      <c r="C35" s="186" t="s">
        <v>114</v>
      </c>
      <c r="D35" s="190" t="s">
        <v>115</v>
      </c>
      <c r="E35" s="186" t="s">
        <v>116</v>
      </c>
      <c r="F35" s="186" t="s">
        <v>117</v>
      </c>
      <c r="G35" s="186" t="s">
        <v>118</v>
      </c>
      <c r="H35" s="186">
        <v>120</v>
      </c>
      <c r="I35" s="194" t="str">
        <f>IF(H35&lt;=2,'[3]Tabla probabilidad'!$B$5,IF(H35&lt;=24,'[3]Tabla probabilidad'!$B$6,IF(H35&lt;=500,'[3]Tabla probabilidad'!$B$7,IF(H35&lt;=5000,'[3]Tabla probabilidad'!$B$8,IF(H35&gt;5000,'[3]Tabla probabilidad'!$B$9)))))</f>
        <v>Media</v>
      </c>
      <c r="J35" s="195">
        <f>IF(H35&lt;=2,'[3]Tabla probabilidad'!$D$5,IF(H35&lt;=24,'[3]Tabla probabilidad'!$D$6,IF(H35&lt;=500,'[3]Tabla probabilidad'!$D$7,IF(H35&lt;=5000,'[3]Tabla probabilidad'!$D$8,IF(H35&gt;5000,'[3]Tabla probabilidad'!$D$9)))))</f>
        <v>0.6</v>
      </c>
      <c r="K35" s="186" t="s">
        <v>119</v>
      </c>
      <c r="L35" s="18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18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186" t="str">
        <f>VLOOKUP((I35&amp;L35),[3]Hoja1!$B$4:$C$28,2,0)</f>
        <v>Moderado</v>
      </c>
      <c r="O35" s="12">
        <v>1</v>
      </c>
      <c r="P35" s="25" t="s">
        <v>120</v>
      </c>
      <c r="Q35" s="12" t="str">
        <f t="shared" si="0"/>
        <v>Probabilidad</v>
      </c>
      <c r="R35" s="12" t="s">
        <v>54</v>
      </c>
      <c r="S35" s="12" t="s">
        <v>55</v>
      </c>
      <c r="T35" s="14">
        <f>VLOOKUP(R35&amp;S35,[3]Hoja1!$Q$4:$R$9,2,0)</f>
        <v>0.45</v>
      </c>
      <c r="U35" s="12" t="s">
        <v>56</v>
      </c>
      <c r="V35" s="12" t="s">
        <v>57</v>
      </c>
      <c r="W35" s="12" t="s">
        <v>58</v>
      </c>
      <c r="X35" s="14">
        <f>IF(Q35="Probabilidad",($J$35*T35),IF(Q35="Impacto"," "))</f>
        <v>0.27</v>
      </c>
      <c r="Y35" s="14" t="str">
        <f>IF(Z35&lt;=20%,'[3]Tabla probabilidad'!$B$5,IF(Z35&lt;=40%,'[3]Tabla probabilidad'!$B$6,IF(Z35&lt;=60%,'[3]Tabla probabilidad'!$B$7,IF(Z35&lt;=80%,'[3]Tabla probabilidad'!$B$8,IF(Z35&lt;=100%,'[3]Tabla probabilidad'!$B$9)))))</f>
        <v>Baja</v>
      </c>
      <c r="Z35" s="14">
        <f>IF(R35="Preventivo",(J35-(J35*T35)),IF(R35="Detectivo",(J35-(J35*T35)),IF(R35="Correctivo",(J35))))</f>
        <v>0.32999999999999996</v>
      </c>
      <c r="AA35" s="191" t="str">
        <f>IF(AB35&lt;=20%,'[3]Tabla probabilidad'!$B$5,IF(AB35&lt;=40%,'[3]Tabla probabilidad'!$B$6,IF(AB35&lt;=60%,'[3]Tabla probabilidad'!$B$7,IF(AB35&lt;=80%,'[3]Tabla probabilidad'!$B$8,IF(AB35&lt;=100%,'[3]Tabla probabilidad'!$B$9)))))</f>
        <v>Baja</v>
      </c>
      <c r="AB35" s="191">
        <f>AVERAGE(Z35:Z39)</f>
        <v>0.32999999999999996</v>
      </c>
      <c r="AC35" s="14" t="str">
        <f t="shared" si="1"/>
        <v>Moderado</v>
      </c>
      <c r="AD35" s="14">
        <f>IF(Q35="Probabilidad",(($M$35-0)),IF(Q35="Impacto",($M$35-($M$35*T35))))</f>
        <v>0.6</v>
      </c>
      <c r="AE35" s="191" t="str">
        <f>IF(AF35&lt;=20%,"Leve",IF(AF35&lt;=40%,"Menor",IF(AF35&lt;=60%,"Moderado",IF(AF35&lt;=80%,"Mayor",IF(AF35&lt;=100%,"Catastrófico")))))</f>
        <v>Moderado</v>
      </c>
      <c r="AF35" s="191">
        <f>AVERAGE(AD35:AD39)</f>
        <v>0.6</v>
      </c>
      <c r="AG35" s="200" t="str">
        <f>VLOOKUP(AA35&amp;AE35,[3]Hoja1!$B$4:$C$28,2,0)</f>
        <v>Moderado</v>
      </c>
      <c r="AH35" s="200" t="s">
        <v>84</v>
      </c>
      <c r="AI35" s="208" t="s">
        <v>121</v>
      </c>
      <c r="AJ35" s="200" t="s">
        <v>61</v>
      </c>
      <c r="AK35" s="206">
        <v>44926</v>
      </c>
      <c r="AL35" s="206">
        <v>44926</v>
      </c>
      <c r="AM35" s="197" t="s">
        <v>74</v>
      </c>
      <c r="AN35" s="186" t="s">
        <v>63</v>
      </c>
    </row>
    <row r="36" spans="1:40" ht="84.75" customHeight="1">
      <c r="A36" s="186"/>
      <c r="B36" s="201"/>
      <c r="C36" s="186"/>
      <c r="D36" s="190"/>
      <c r="E36" s="186"/>
      <c r="F36" s="186"/>
      <c r="G36" s="186"/>
      <c r="H36" s="186"/>
      <c r="I36" s="194"/>
      <c r="J36" s="195"/>
      <c r="K36" s="186"/>
      <c r="L36" s="196"/>
      <c r="M36" s="196"/>
      <c r="N36" s="186"/>
      <c r="O36" s="12">
        <v>2</v>
      </c>
      <c r="P36" s="25"/>
      <c r="Q36" s="12"/>
      <c r="R36" s="12"/>
      <c r="S36" s="12"/>
      <c r="T36" s="14"/>
      <c r="U36" s="12"/>
      <c r="V36" s="12"/>
      <c r="W36" s="12"/>
      <c r="X36" s="14" t="b">
        <f t="shared" ref="X36:X39" si="11">IF(Q36="Probabilidad",($J$35*T36),IF(Q36="Impacto"," "))</f>
        <v>0</v>
      </c>
      <c r="Y36" s="14" t="b">
        <f>IF(Z36&lt;=20%,'[3]Tabla probabilidad'!$B$5,IF(Z36&lt;=40%,'[3]Tabla probabilidad'!$B$6,IF(Z36&lt;=60%,'[3]Tabla probabilidad'!$B$7,IF(Z36&lt;=80%,'[3]Tabla probabilidad'!$B$8,IF(Z36&lt;=100%,'[3]Tabla probabilidad'!$B$9)))))</f>
        <v>0</v>
      </c>
      <c r="Z36" s="14" t="b">
        <f>IF(R36="Preventivo",(J35-(J35*T36)),IF(R36="Detectivo",(J35-(J35*T36)),IF(R36="Correctivo",(J35))))</f>
        <v>0</v>
      </c>
      <c r="AA36" s="192"/>
      <c r="AB36" s="192"/>
      <c r="AC36" s="14" t="b">
        <f t="shared" si="1"/>
        <v>0</v>
      </c>
      <c r="AD36" s="14" t="b">
        <f t="shared" ref="AD36:AD39" si="12">IF(Q36="Probabilidad",(($M$35-0)),IF(Q36="Impacto",($M$35-($M$35*T36))))</f>
        <v>0</v>
      </c>
      <c r="AE36" s="192"/>
      <c r="AF36" s="192"/>
      <c r="AG36" s="201"/>
      <c r="AH36" s="201"/>
      <c r="AI36" s="209"/>
      <c r="AJ36" s="201"/>
      <c r="AK36" s="201"/>
      <c r="AL36" s="201"/>
      <c r="AM36" s="198"/>
      <c r="AN36" s="186"/>
    </row>
    <row r="37" spans="1:40">
      <c r="A37" s="186"/>
      <c r="B37" s="201"/>
      <c r="C37" s="186"/>
      <c r="D37" s="190"/>
      <c r="E37" s="186"/>
      <c r="F37" s="186"/>
      <c r="G37" s="186"/>
      <c r="H37" s="186"/>
      <c r="I37" s="194"/>
      <c r="J37" s="195"/>
      <c r="K37" s="186"/>
      <c r="L37" s="196"/>
      <c r="M37" s="196"/>
      <c r="N37" s="186"/>
      <c r="O37" s="12">
        <v>3</v>
      </c>
      <c r="P37" s="25"/>
      <c r="Q37" s="12"/>
      <c r="R37" s="12"/>
      <c r="S37" s="12"/>
      <c r="T37" s="14"/>
      <c r="U37" s="12"/>
      <c r="V37" s="12"/>
      <c r="W37" s="12"/>
      <c r="X37" s="14" t="b">
        <f t="shared" si="11"/>
        <v>0</v>
      </c>
      <c r="Y37" s="14" t="b">
        <f>IF(Z37&lt;=20%,'[3]Tabla probabilidad'!$B$5,IF(Z37&lt;=40%,'[3]Tabla probabilidad'!$B$6,IF(Z37&lt;=60%,'[3]Tabla probabilidad'!$B$7,IF(Z37&lt;=80%,'[3]Tabla probabilidad'!$B$8,IF(Z37&lt;=100%,'[3]Tabla probabilidad'!$B$9)))))</f>
        <v>0</v>
      </c>
      <c r="Z37" s="14" t="b">
        <f>IF(R37="Preventivo",(J35-(J35*T37)),IF(R37="Detectivo",(J35-(J35*T37)),IF(R37="Correctivo",(J35))))</f>
        <v>0</v>
      </c>
      <c r="AA37" s="192"/>
      <c r="AB37" s="192"/>
      <c r="AC37" s="14" t="b">
        <f t="shared" si="1"/>
        <v>0</v>
      </c>
      <c r="AD37" s="14" t="b">
        <f t="shared" si="12"/>
        <v>0</v>
      </c>
      <c r="AE37" s="192"/>
      <c r="AF37" s="192"/>
      <c r="AG37" s="201"/>
      <c r="AH37" s="201"/>
      <c r="AI37" s="209"/>
      <c r="AJ37" s="201"/>
      <c r="AK37" s="201"/>
      <c r="AL37" s="201"/>
      <c r="AM37" s="198"/>
      <c r="AN37" s="186"/>
    </row>
    <row r="38" spans="1:40" ht="121.5" customHeight="1">
      <c r="A38" s="186"/>
      <c r="B38" s="201"/>
      <c r="C38" s="186"/>
      <c r="D38" s="190"/>
      <c r="E38" s="186"/>
      <c r="F38" s="186"/>
      <c r="G38" s="186"/>
      <c r="H38" s="186"/>
      <c r="I38" s="194"/>
      <c r="J38" s="195"/>
      <c r="K38" s="186"/>
      <c r="L38" s="196"/>
      <c r="M38" s="196"/>
      <c r="N38" s="186"/>
      <c r="O38" s="12">
        <v>4</v>
      </c>
      <c r="P38" s="26"/>
      <c r="Q38" s="12"/>
      <c r="R38" s="12"/>
      <c r="S38" s="12"/>
      <c r="T38" s="14"/>
      <c r="U38" s="12"/>
      <c r="V38" s="12"/>
      <c r="W38" s="12"/>
      <c r="X38" s="14" t="b">
        <f t="shared" si="11"/>
        <v>0</v>
      </c>
      <c r="Y38" s="14" t="b">
        <f>IF(Z38&lt;=20%,'[3]Tabla probabilidad'!$B$5,IF(Z38&lt;=40%,'[3]Tabla probabilidad'!$B$6,IF(Z38&lt;=60%,'[3]Tabla probabilidad'!$B$7,IF(Z38&lt;=80%,'[3]Tabla probabilidad'!$B$8,IF(Z38&lt;=100%,'[3]Tabla probabilidad'!$B$9)))))</f>
        <v>0</v>
      </c>
      <c r="Z38" s="14" t="b">
        <f>IF(R38="Preventivo",(J35-(J35*T38)),IF(R38="Detectivo",(J35-(J35*T38)),IF(R38="Correctivo",(J35))))</f>
        <v>0</v>
      </c>
      <c r="AA38" s="192"/>
      <c r="AB38" s="192"/>
      <c r="AC38" s="14" t="b">
        <f t="shared" si="1"/>
        <v>0</v>
      </c>
      <c r="AD38" s="14" t="b">
        <f t="shared" si="12"/>
        <v>0</v>
      </c>
      <c r="AE38" s="192"/>
      <c r="AF38" s="192"/>
      <c r="AG38" s="201"/>
      <c r="AH38" s="201"/>
      <c r="AI38" s="209"/>
      <c r="AJ38" s="201"/>
      <c r="AK38" s="201"/>
      <c r="AL38" s="201"/>
      <c r="AM38" s="198"/>
      <c r="AN38" s="186"/>
    </row>
    <row r="39" spans="1:40" ht="162" customHeight="1">
      <c r="A39" s="186"/>
      <c r="B39" s="202"/>
      <c r="C39" s="186"/>
      <c r="D39" s="190"/>
      <c r="E39" s="186"/>
      <c r="F39" s="186"/>
      <c r="G39" s="186"/>
      <c r="H39" s="186"/>
      <c r="I39" s="194"/>
      <c r="J39" s="195"/>
      <c r="K39" s="186"/>
      <c r="L39" s="196"/>
      <c r="M39" s="196"/>
      <c r="N39" s="186"/>
      <c r="O39" s="12">
        <v>5</v>
      </c>
      <c r="P39" s="27"/>
      <c r="Q39" s="12"/>
      <c r="R39" s="12"/>
      <c r="S39" s="12"/>
      <c r="T39" s="14"/>
      <c r="U39" s="12"/>
      <c r="V39" s="12"/>
      <c r="W39" s="12"/>
      <c r="X39" s="14" t="b">
        <f t="shared" si="11"/>
        <v>0</v>
      </c>
      <c r="Y39" s="14" t="b">
        <f>IF(Z39&lt;=20%,'[3]Tabla probabilidad'!$B$5,IF(Z39&lt;=40%,'[3]Tabla probabilidad'!$B$6,IF(Z39&lt;=60%,'[3]Tabla probabilidad'!$B$7,IF(Z39&lt;=80%,'[3]Tabla probabilidad'!$B$8,IF(Z39&lt;=100%,'[3]Tabla probabilidad'!$B$9)))))</f>
        <v>0</v>
      </c>
      <c r="Z39" s="14" t="b">
        <f>IF(R39="Preventivo",(J35-(J35*T39)),IF(R39="Detectivo",(J35-(J35*T39)),IF(R39="Correctivo",(J35))))</f>
        <v>0</v>
      </c>
      <c r="AA39" s="193"/>
      <c r="AB39" s="193"/>
      <c r="AC39" s="14" t="b">
        <f t="shared" si="1"/>
        <v>0</v>
      </c>
      <c r="AD39" s="14" t="b">
        <f t="shared" si="12"/>
        <v>0</v>
      </c>
      <c r="AE39" s="193"/>
      <c r="AF39" s="193"/>
      <c r="AG39" s="202"/>
      <c r="AH39" s="201"/>
      <c r="AI39" s="210"/>
      <c r="AJ39" s="202"/>
      <c r="AK39" s="202"/>
      <c r="AL39" s="202"/>
      <c r="AM39" s="199"/>
      <c r="AN39" s="200"/>
    </row>
    <row r="40" spans="1:40" ht="42.75" customHeight="1">
      <c r="A40" s="186"/>
      <c r="B40" s="200"/>
      <c r="C40" s="186"/>
      <c r="D40" s="190"/>
      <c r="E40" s="186"/>
      <c r="F40" s="186"/>
      <c r="G40" s="186"/>
      <c r="H40" s="186"/>
      <c r="I40" s="194" t="str">
        <f>IF(H40&lt;=2,'[3]Tabla probabilidad'!$B$5,IF(H40&lt;=24,'[3]Tabla probabilidad'!$B$6,IF(H40&lt;=500,'[3]Tabla probabilidad'!$B$7,IF(H40&lt;=5000,'[3]Tabla probabilidad'!$B$8,IF(H40&gt;5000,'[3]Tabla probabilidad'!$B$9)))))</f>
        <v>Muy Baja</v>
      </c>
      <c r="J40" s="195">
        <f>IF(H40&lt;=2,'[3]Tabla probabilidad'!$D$5,IF(H40&lt;=24,'[3]Tabla probabilidad'!$D$6,IF(H40&lt;=500,'[3]Tabla probabilidad'!$D$7,IF(H40&lt;=5000,'[3]Tabla probabilidad'!$D$8,IF(H40&gt;5000,'[3]Tabla probabilidad'!$D$9)))))</f>
        <v>0.2</v>
      </c>
      <c r="K40" s="186"/>
      <c r="L40" s="186"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186"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186" t="e">
        <f>VLOOKUP((I40&amp;L40),[3]Hoja1!$B$4:$C$28,2,0)</f>
        <v>#N/A</v>
      </c>
      <c r="O40" s="12">
        <v>1</v>
      </c>
      <c r="P40" s="25"/>
      <c r="Q40" s="12" t="b">
        <f t="shared" ref="Q40:Q59" si="13">IF(R40="Preventivo","Probabilidad",IF(R40="Detectivo","Probabilidad", IF(R40="Correctivo","Impacto")))</f>
        <v>0</v>
      </c>
      <c r="R40" s="12"/>
      <c r="S40" s="12"/>
      <c r="T40" s="14" t="e">
        <f>VLOOKUP(R40&amp;S40,[3]Hoja1!$Q$4:$R$9,2,0)</f>
        <v>#N/A</v>
      </c>
      <c r="U40" s="12"/>
      <c r="V40" s="12"/>
      <c r="W40" s="12"/>
      <c r="X40" s="14" t="b">
        <f>IF(Q40="Probabilidad",($J$40*T40),IF(Q40="Impacto"," "))</f>
        <v>0</v>
      </c>
      <c r="Y40" s="14" t="b">
        <f>IF(Z40&lt;=20%,'[3]Tabla probabilidad'!$B$5,IF(Z40&lt;=40%,'[3]Tabla probabilidad'!$B$6,IF(Z40&lt;=60%,'[3]Tabla probabilidad'!$B$7,IF(Z40&lt;=80%,'[3]Tabla probabilidad'!$B$8,IF(Z40&lt;=100%,'[3]Tabla probabilidad'!$B$9)))))</f>
        <v>0</v>
      </c>
      <c r="Z40" s="14" t="b">
        <f>IF(R40="Preventivo",(J40-(J40*T40)),IF(R40="Detectivo",(J40-(J40*T40)),IF(R40="Correctivo",(J40))))</f>
        <v>0</v>
      </c>
      <c r="AA40" s="191" t="e">
        <f>IF(AB40&lt;=20%,'[3]Tabla probabilidad'!$B$5,IF(AB40&lt;=40%,'[3]Tabla probabilidad'!$B$6,IF(AB40&lt;=60%,'[3]Tabla probabilidad'!$B$7,IF(AB40&lt;=80%,'[3]Tabla probabilidad'!$B$8,IF(AB40&lt;=100%,'[3]Tabla probabilidad'!$B$9)))))</f>
        <v>#DIV/0!</v>
      </c>
      <c r="AB40" s="191" t="e">
        <f>AVERAGE(Z40:Z44)</f>
        <v>#DIV/0!</v>
      </c>
      <c r="AC40" s="14" t="b">
        <f t="shared" si="1"/>
        <v>0</v>
      </c>
      <c r="AD40" s="14" t="b">
        <f>IF(Q40="Probabilidad",(($M$40-0)),IF(Q40="Impacto",($M$40-($M$40*T40))))</f>
        <v>0</v>
      </c>
      <c r="AE40" s="191" t="e">
        <f>IF(AF40&lt;=20%,"Leve",IF(AF40&lt;=40%,"Menor",IF(AF40&lt;=60%,"Moderado",IF(AF40&lt;=80%,"Mayor",IF(AF40&lt;=100%,"Catastrófico")))))</f>
        <v>#DIV/0!</v>
      </c>
      <c r="AF40" s="191" t="e">
        <f>AVERAGE(AD40:AD44)</f>
        <v>#DIV/0!</v>
      </c>
      <c r="AG40" s="200" t="e">
        <f>VLOOKUP(AA40&amp;AE40,[3]Hoja1!$B$4:$C$28,2,0)</f>
        <v>#DIV/0!</v>
      </c>
      <c r="AH40" s="200"/>
      <c r="AI40" s="211"/>
      <c r="AJ40" s="211"/>
      <c r="AK40" s="211"/>
      <c r="AL40" s="211"/>
      <c r="AM40" s="211"/>
      <c r="AN40" s="186"/>
    </row>
    <row r="41" spans="1:40">
      <c r="A41" s="186"/>
      <c r="B41" s="201"/>
      <c r="C41" s="186"/>
      <c r="D41" s="190"/>
      <c r="E41" s="186"/>
      <c r="F41" s="186"/>
      <c r="G41" s="186"/>
      <c r="H41" s="186"/>
      <c r="I41" s="194"/>
      <c r="J41" s="195"/>
      <c r="K41" s="186"/>
      <c r="L41" s="196"/>
      <c r="M41" s="196"/>
      <c r="N41" s="186"/>
      <c r="O41" s="12">
        <v>2</v>
      </c>
      <c r="P41" s="25"/>
      <c r="Q41" s="12" t="b">
        <f t="shared" si="13"/>
        <v>0</v>
      </c>
      <c r="R41" s="12"/>
      <c r="S41" s="12"/>
      <c r="T41" s="14" t="e">
        <f>VLOOKUP(R41&amp;S41,[3]Hoja1!$Q$4:$R$9,2,0)</f>
        <v>#N/A</v>
      </c>
      <c r="U41" s="12"/>
      <c r="V41" s="12"/>
      <c r="W41" s="12"/>
      <c r="X41" s="14" t="b">
        <f t="shared" ref="X41:X44" si="14">IF(Q41="Probabilidad",($J$40*T41),IF(Q41="Impacto"," "))</f>
        <v>0</v>
      </c>
      <c r="Y41" s="14" t="b">
        <f>IF(Z41&lt;=20%,'[3]Tabla probabilidad'!$B$5,IF(Z41&lt;=40%,'[3]Tabla probabilidad'!$B$6,IF(Z41&lt;=60%,'[3]Tabla probabilidad'!$B$7,IF(Z41&lt;=80%,'[3]Tabla probabilidad'!$B$8,IF(Z41&lt;=100%,'[3]Tabla probabilidad'!$B$9)))))</f>
        <v>0</v>
      </c>
      <c r="Z41" s="14" t="b">
        <f>IF(R41="Preventivo",(J40-(J40*T41)),IF(R41="Detectivo",(J40-(J40*T41)),IF(R41="Correctivo",(J40))))</f>
        <v>0</v>
      </c>
      <c r="AA41" s="192"/>
      <c r="AB41" s="192"/>
      <c r="AC41" s="14" t="b">
        <f t="shared" si="1"/>
        <v>0</v>
      </c>
      <c r="AD41" s="14" t="b">
        <f t="shared" ref="AD41:AD44" si="15">IF(Q41="Probabilidad",(($M$40-0)),IF(Q41="Impacto",($M$40-($M$40*T41))))</f>
        <v>0</v>
      </c>
      <c r="AE41" s="192"/>
      <c r="AF41" s="192"/>
      <c r="AG41" s="201"/>
      <c r="AH41" s="201"/>
      <c r="AI41" s="212"/>
      <c r="AJ41" s="212"/>
      <c r="AK41" s="212"/>
      <c r="AL41" s="212"/>
      <c r="AM41" s="212"/>
      <c r="AN41" s="186"/>
    </row>
    <row r="42" spans="1:40">
      <c r="A42" s="186"/>
      <c r="B42" s="201"/>
      <c r="C42" s="186"/>
      <c r="D42" s="190"/>
      <c r="E42" s="186"/>
      <c r="F42" s="186"/>
      <c r="G42" s="186"/>
      <c r="H42" s="186"/>
      <c r="I42" s="194"/>
      <c r="J42" s="195"/>
      <c r="K42" s="186"/>
      <c r="L42" s="196"/>
      <c r="M42" s="196"/>
      <c r="N42" s="186"/>
      <c r="O42" s="12">
        <v>3</v>
      </c>
      <c r="P42" s="25"/>
      <c r="Q42" s="12" t="b">
        <f t="shared" si="13"/>
        <v>0</v>
      </c>
      <c r="R42" s="12"/>
      <c r="S42" s="12"/>
      <c r="T42" s="14" t="e">
        <f>VLOOKUP(R42&amp;S42,[3]Hoja1!$Q$4:$R$9,2,0)</f>
        <v>#N/A</v>
      </c>
      <c r="U42" s="12"/>
      <c r="V42" s="12"/>
      <c r="W42" s="12"/>
      <c r="X42" s="14" t="b">
        <f t="shared" si="14"/>
        <v>0</v>
      </c>
      <c r="Y42" s="14" t="b">
        <f>IF(Z42&lt;=20%,'[3]Tabla probabilidad'!$B$5,IF(Z42&lt;=40%,'[3]Tabla probabilidad'!$B$6,IF(Z42&lt;=60%,'[3]Tabla probabilidad'!$B$7,IF(Z42&lt;=80%,'[3]Tabla probabilidad'!$B$8,IF(Z42&lt;=100%,'[3]Tabla probabilidad'!$B$9)))))</f>
        <v>0</v>
      </c>
      <c r="Z42" s="14" t="b">
        <f>IF(R42="Preventivo",(J40-(J40*T42)),IF(R42="Detectivo",(J40-(J40*T42)),IF(R42="Correctivo",(J40))))</f>
        <v>0</v>
      </c>
      <c r="AA42" s="192"/>
      <c r="AB42" s="192"/>
      <c r="AC42" s="14" t="b">
        <f t="shared" si="1"/>
        <v>0</v>
      </c>
      <c r="AD42" s="14" t="b">
        <f t="shared" si="15"/>
        <v>0</v>
      </c>
      <c r="AE42" s="192"/>
      <c r="AF42" s="192"/>
      <c r="AG42" s="201"/>
      <c r="AH42" s="201"/>
      <c r="AI42" s="212"/>
      <c r="AJ42" s="212"/>
      <c r="AK42" s="212"/>
      <c r="AL42" s="212"/>
      <c r="AM42" s="212"/>
      <c r="AN42" s="186"/>
    </row>
    <row r="43" spans="1:40">
      <c r="A43" s="186"/>
      <c r="B43" s="201"/>
      <c r="C43" s="186"/>
      <c r="D43" s="190"/>
      <c r="E43" s="186"/>
      <c r="F43" s="186"/>
      <c r="G43" s="186"/>
      <c r="H43" s="186"/>
      <c r="I43" s="194"/>
      <c r="J43" s="195"/>
      <c r="K43" s="186"/>
      <c r="L43" s="196"/>
      <c r="M43" s="196"/>
      <c r="N43" s="186"/>
      <c r="O43" s="12">
        <v>4</v>
      </c>
      <c r="P43" s="26"/>
      <c r="Q43" s="12" t="b">
        <f t="shared" si="13"/>
        <v>0</v>
      </c>
      <c r="R43" s="12"/>
      <c r="S43" s="12"/>
      <c r="T43" s="14" t="e">
        <f>VLOOKUP(R43&amp;S43,[3]Hoja1!$Q$4:$R$9,2,0)</f>
        <v>#N/A</v>
      </c>
      <c r="U43" s="12"/>
      <c r="V43" s="12"/>
      <c r="W43" s="12"/>
      <c r="X43" s="14" t="b">
        <f t="shared" si="14"/>
        <v>0</v>
      </c>
      <c r="Y43" s="14" t="b">
        <f>IF(Z43&lt;=20%,'[3]Tabla probabilidad'!$B$5,IF(Z43&lt;=40%,'[3]Tabla probabilidad'!$B$6,IF(Z43&lt;=60%,'[3]Tabla probabilidad'!$B$7,IF(Z43&lt;=80%,'[3]Tabla probabilidad'!$B$8,IF(Z43&lt;=100%,'[3]Tabla probabilidad'!$B$9)))))</f>
        <v>0</v>
      </c>
      <c r="Z43" s="14" t="b">
        <f>IF(R43="Preventivo",(J40-(J40*T43)),IF(R43="Detectivo",(J40-(J40*T43)),IF(R43="Correctivo",(J40))))</f>
        <v>0</v>
      </c>
      <c r="AA43" s="192"/>
      <c r="AB43" s="192"/>
      <c r="AC43" s="14" t="b">
        <f t="shared" si="1"/>
        <v>0</v>
      </c>
      <c r="AD43" s="14" t="b">
        <f t="shared" si="15"/>
        <v>0</v>
      </c>
      <c r="AE43" s="192"/>
      <c r="AF43" s="192"/>
      <c r="AG43" s="201"/>
      <c r="AH43" s="201"/>
      <c r="AI43" s="212"/>
      <c r="AJ43" s="212"/>
      <c r="AK43" s="212"/>
      <c r="AL43" s="212"/>
      <c r="AM43" s="212"/>
      <c r="AN43" s="186"/>
    </row>
    <row r="44" spans="1:40">
      <c r="A44" s="186"/>
      <c r="B44" s="202"/>
      <c r="C44" s="186"/>
      <c r="D44" s="190"/>
      <c r="E44" s="186"/>
      <c r="F44" s="186"/>
      <c r="G44" s="186"/>
      <c r="H44" s="186"/>
      <c r="I44" s="194"/>
      <c r="J44" s="195"/>
      <c r="K44" s="186"/>
      <c r="L44" s="196"/>
      <c r="M44" s="196"/>
      <c r="N44" s="186"/>
      <c r="O44" s="12">
        <v>5</v>
      </c>
      <c r="P44" s="27"/>
      <c r="Q44" s="12" t="b">
        <f t="shared" si="13"/>
        <v>0</v>
      </c>
      <c r="R44" s="12"/>
      <c r="S44" s="12"/>
      <c r="T44" s="14" t="e">
        <f>VLOOKUP(R44&amp;S44,[3]Hoja1!$Q$4:$R$9,2,0)</f>
        <v>#N/A</v>
      </c>
      <c r="U44" s="12"/>
      <c r="V44" s="12"/>
      <c r="W44" s="12"/>
      <c r="X44" s="14" t="b">
        <f t="shared" si="14"/>
        <v>0</v>
      </c>
      <c r="Y44" s="14" t="b">
        <f>IF(Z44&lt;=20%,'[3]Tabla probabilidad'!$B$5,IF(Z44&lt;=40%,'[3]Tabla probabilidad'!$B$6,IF(Z44&lt;=60%,'[3]Tabla probabilidad'!$B$7,IF(Z44&lt;=80%,'[3]Tabla probabilidad'!$B$8,IF(Z44&lt;=100%,'[3]Tabla probabilidad'!$B$9)))))</f>
        <v>0</v>
      </c>
      <c r="Z44" s="14" t="b">
        <f>IF(R44="Preventivo",(J40-(J40*T44)),IF(R44="Detectivo",(J40-(J40*T44)),IF(R44="Correctivo",(J40))))</f>
        <v>0</v>
      </c>
      <c r="AA44" s="193"/>
      <c r="AB44" s="193"/>
      <c r="AC44" s="14" t="b">
        <f t="shared" si="1"/>
        <v>0</v>
      </c>
      <c r="AD44" s="14" t="b">
        <f t="shared" si="15"/>
        <v>0</v>
      </c>
      <c r="AE44" s="193"/>
      <c r="AF44" s="193"/>
      <c r="AG44" s="202"/>
      <c r="AH44" s="201"/>
      <c r="AI44" s="213"/>
      <c r="AJ44" s="213"/>
      <c r="AK44" s="213"/>
      <c r="AL44" s="213"/>
      <c r="AM44" s="213"/>
      <c r="AN44" s="200"/>
    </row>
    <row r="45" spans="1:40">
      <c r="A45" s="186"/>
      <c r="B45" s="200"/>
      <c r="C45" s="186"/>
      <c r="D45" s="190"/>
      <c r="E45" s="186"/>
      <c r="F45" s="186"/>
      <c r="G45" s="186"/>
      <c r="H45" s="186"/>
      <c r="I45" s="194" t="str">
        <f>IF(H45&lt;=2,'[3]Tabla probabilidad'!$B$5,IF(H45&lt;=24,'[3]Tabla probabilidad'!$B$6,IF(H45&lt;=500,'[3]Tabla probabilidad'!$B$7,IF(H45&lt;=5000,'[3]Tabla probabilidad'!$B$8,IF(H45&gt;5000,'[3]Tabla probabilidad'!$B$9)))))</f>
        <v>Muy Baja</v>
      </c>
      <c r="J45" s="195">
        <f>IF(H45&lt;=2,'[3]Tabla probabilidad'!$D$5,IF(H45&lt;=24,'[3]Tabla probabilidad'!$D$6,IF(H45&lt;=500,'[3]Tabla probabilidad'!$D$7,IF(H45&lt;=5000,'[3]Tabla probabilidad'!$D$8,IF(H45&gt;5000,'[3]Tabla probabilidad'!$D$9)))))</f>
        <v>0.2</v>
      </c>
      <c r="K45" s="186"/>
      <c r="L45" s="186"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186"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186" t="e">
        <f>VLOOKUP((I45&amp;L45),[3]Hoja1!$B$4:$C$28,2,0)</f>
        <v>#N/A</v>
      </c>
      <c r="O45" s="12">
        <v>1</v>
      </c>
      <c r="P45" s="25"/>
      <c r="Q45" s="12" t="b">
        <f t="shared" si="13"/>
        <v>0</v>
      </c>
      <c r="R45" s="12"/>
      <c r="S45" s="12"/>
      <c r="T45" s="14" t="e">
        <f>VLOOKUP(R45&amp;S45,[3]Hoja1!$Q$4:$R$9,2,0)</f>
        <v>#N/A</v>
      </c>
      <c r="U45" s="12"/>
      <c r="V45" s="12"/>
      <c r="W45" s="12"/>
      <c r="X45" s="14" t="b">
        <f>IF(Q45="Probabilidad",($J$45*T45),IF(Q45="Impacto"," "))</f>
        <v>0</v>
      </c>
      <c r="Y45" s="14" t="b">
        <f>IF(Z45&lt;=20%,'[3]Tabla probabilidad'!$B$5,IF(Z45&lt;=40%,'[3]Tabla probabilidad'!$B$6,IF(Z45&lt;=60%,'[3]Tabla probabilidad'!$B$7,IF(Z45&lt;=80%,'[3]Tabla probabilidad'!$B$8,IF(Z45&lt;=100%,'[3]Tabla probabilidad'!$B$9)))))</f>
        <v>0</v>
      </c>
      <c r="Z45" s="14" t="b">
        <f>IF(R45="Preventivo",(J45-(J45*T45)),IF(R45="Detectivo",(J45-(J45*T45)),IF(R45="Correctivo",(J45))))</f>
        <v>0</v>
      </c>
      <c r="AA45" s="191" t="e">
        <f>IF(AB45&lt;=20%,'[3]Tabla probabilidad'!$B$5,IF(AB45&lt;=40%,'[3]Tabla probabilidad'!$B$6,IF(AB45&lt;=60%,'[3]Tabla probabilidad'!$B$7,IF(AB45&lt;=80%,'[3]Tabla probabilidad'!$B$8,IF(AB45&lt;=100%,'[3]Tabla probabilidad'!$B$9)))))</f>
        <v>#DIV/0!</v>
      </c>
      <c r="AB45" s="191" t="e">
        <f>AVERAGE(Z45:Z49)</f>
        <v>#DIV/0!</v>
      </c>
      <c r="AC45" s="14" t="b">
        <f t="shared" si="1"/>
        <v>0</v>
      </c>
      <c r="AD45" s="14" t="b">
        <f>IF(Q45="Probabilidad",(($M$45-0)),IF(Q45="Impacto",($M$45-($M$45*T45))))</f>
        <v>0</v>
      </c>
      <c r="AE45" s="191" t="e">
        <f>IF(AF45&lt;=20%,"Leve",IF(AF45&lt;=40%,"Menor",IF(AF45&lt;=60%,"Moderado",IF(AF45&lt;=80%,"Mayor",IF(AF45&lt;=100%,"Catastrófico")))))</f>
        <v>#DIV/0!</v>
      </c>
      <c r="AF45" s="191" t="e">
        <f>AVERAGE(AD45:AD49)</f>
        <v>#DIV/0!</v>
      </c>
      <c r="AG45" s="200" t="e">
        <f>VLOOKUP(AA45&amp;AE45,[3]Hoja1!$B$4:$C$28,2,0)</f>
        <v>#DIV/0!</v>
      </c>
      <c r="AH45" s="200"/>
      <c r="AI45" s="211"/>
      <c r="AJ45" s="211"/>
      <c r="AK45" s="211"/>
      <c r="AL45" s="211"/>
      <c r="AM45" s="211"/>
      <c r="AN45" s="186"/>
    </row>
    <row r="46" spans="1:40">
      <c r="A46" s="186"/>
      <c r="B46" s="201"/>
      <c r="C46" s="186"/>
      <c r="D46" s="190"/>
      <c r="E46" s="186"/>
      <c r="F46" s="186"/>
      <c r="G46" s="186"/>
      <c r="H46" s="186"/>
      <c r="I46" s="194"/>
      <c r="J46" s="195"/>
      <c r="K46" s="186"/>
      <c r="L46" s="196"/>
      <c r="M46" s="196"/>
      <c r="N46" s="186"/>
      <c r="O46" s="12">
        <v>2</v>
      </c>
      <c r="P46" s="25"/>
      <c r="Q46" s="12" t="b">
        <f t="shared" si="13"/>
        <v>0</v>
      </c>
      <c r="R46" s="12"/>
      <c r="S46" s="12"/>
      <c r="T46" s="14" t="e">
        <f>VLOOKUP(R46&amp;S46,[3]Hoja1!$Q$4:$R$9,2,0)</f>
        <v>#N/A</v>
      </c>
      <c r="U46" s="12"/>
      <c r="V46" s="12"/>
      <c r="W46" s="12"/>
      <c r="X46" s="14" t="b">
        <f t="shared" ref="X46:X49" si="16">IF(Q46="Probabilidad",($J$45*T46),IF(Q46="Impacto"," "))</f>
        <v>0</v>
      </c>
      <c r="Y46" s="14" t="b">
        <f>IF(Z46&lt;=20%,'[3]Tabla probabilidad'!$B$5,IF(Z46&lt;=40%,'[3]Tabla probabilidad'!$B$6,IF(Z46&lt;=60%,'[3]Tabla probabilidad'!$B$7,IF(Z46&lt;=80%,'[3]Tabla probabilidad'!$B$8,IF(Z46&lt;=100%,'[3]Tabla probabilidad'!$B$9)))))</f>
        <v>0</v>
      </c>
      <c r="Z46" s="14" t="b">
        <f>IF(R46="Preventivo",(J45-(J45*T46)),IF(R46="Detectivo",(J45-(J45*T46)),IF(R46="Correctivo",(J45))))</f>
        <v>0</v>
      </c>
      <c r="AA46" s="192"/>
      <c r="AB46" s="192"/>
      <c r="AC46" s="14" t="b">
        <f t="shared" si="1"/>
        <v>0</v>
      </c>
      <c r="AD46" s="14" t="b">
        <f t="shared" ref="AD46:AD49" si="17">IF(Q46="Probabilidad",(($M$45-0)),IF(Q46="Impacto",($M$45-($M$45*T46))))</f>
        <v>0</v>
      </c>
      <c r="AE46" s="192"/>
      <c r="AF46" s="192"/>
      <c r="AG46" s="201"/>
      <c r="AH46" s="201"/>
      <c r="AI46" s="212"/>
      <c r="AJ46" s="212"/>
      <c r="AK46" s="212"/>
      <c r="AL46" s="212"/>
      <c r="AM46" s="212"/>
      <c r="AN46" s="186"/>
    </row>
    <row r="47" spans="1:40">
      <c r="A47" s="186"/>
      <c r="B47" s="201"/>
      <c r="C47" s="186"/>
      <c r="D47" s="190"/>
      <c r="E47" s="186"/>
      <c r="F47" s="186"/>
      <c r="G47" s="186"/>
      <c r="H47" s="186"/>
      <c r="I47" s="194"/>
      <c r="J47" s="195"/>
      <c r="K47" s="186"/>
      <c r="L47" s="196"/>
      <c r="M47" s="196"/>
      <c r="N47" s="186"/>
      <c r="O47" s="12">
        <v>3</v>
      </c>
      <c r="P47" s="25"/>
      <c r="Q47" s="12" t="b">
        <f t="shared" si="13"/>
        <v>0</v>
      </c>
      <c r="R47" s="12"/>
      <c r="S47" s="12"/>
      <c r="T47" s="14" t="e">
        <f>VLOOKUP(R47&amp;S47,[3]Hoja1!$Q$4:$R$9,2,0)</f>
        <v>#N/A</v>
      </c>
      <c r="U47" s="12"/>
      <c r="V47" s="12"/>
      <c r="W47" s="12"/>
      <c r="X47" s="14" t="b">
        <f t="shared" si="16"/>
        <v>0</v>
      </c>
      <c r="Y47" s="14" t="b">
        <f>IF(Z47&lt;=20%,'[3]Tabla probabilidad'!$B$5,IF(Z47&lt;=40%,'[3]Tabla probabilidad'!$B$6,IF(Z47&lt;=60%,'[3]Tabla probabilidad'!$B$7,IF(Z47&lt;=80%,'[3]Tabla probabilidad'!$B$8,IF(Z47&lt;=100%,'[3]Tabla probabilidad'!$B$9)))))</f>
        <v>0</v>
      </c>
      <c r="Z47" s="14" t="b">
        <f>IF(R47="Preventivo",(J45-(J45*T47)),IF(R47="Detectivo",(J45-(J45*T47)),IF(R47="Correctivo",(J45))))</f>
        <v>0</v>
      </c>
      <c r="AA47" s="192"/>
      <c r="AB47" s="192"/>
      <c r="AC47" s="14" t="b">
        <f t="shared" si="1"/>
        <v>0</v>
      </c>
      <c r="AD47" s="14" t="b">
        <f t="shared" si="17"/>
        <v>0</v>
      </c>
      <c r="AE47" s="192"/>
      <c r="AF47" s="192"/>
      <c r="AG47" s="201"/>
      <c r="AH47" s="201"/>
      <c r="AI47" s="212"/>
      <c r="AJ47" s="212"/>
      <c r="AK47" s="212"/>
      <c r="AL47" s="212"/>
      <c r="AM47" s="212"/>
      <c r="AN47" s="186"/>
    </row>
    <row r="48" spans="1:40">
      <c r="A48" s="186"/>
      <c r="B48" s="201"/>
      <c r="C48" s="186"/>
      <c r="D48" s="190"/>
      <c r="E48" s="186"/>
      <c r="F48" s="186"/>
      <c r="G48" s="186"/>
      <c r="H48" s="186"/>
      <c r="I48" s="194"/>
      <c r="J48" s="195"/>
      <c r="K48" s="186"/>
      <c r="L48" s="196"/>
      <c r="M48" s="196"/>
      <c r="N48" s="186"/>
      <c r="O48" s="12">
        <v>4</v>
      </c>
      <c r="P48" s="26"/>
      <c r="Q48" s="12" t="b">
        <f t="shared" si="13"/>
        <v>0</v>
      </c>
      <c r="R48" s="12"/>
      <c r="S48" s="12"/>
      <c r="T48" s="14" t="e">
        <f>VLOOKUP(R48&amp;S48,[3]Hoja1!$Q$4:$R$9,2,0)</f>
        <v>#N/A</v>
      </c>
      <c r="U48" s="12"/>
      <c r="V48" s="12"/>
      <c r="W48" s="12"/>
      <c r="X48" s="14" t="b">
        <f t="shared" si="16"/>
        <v>0</v>
      </c>
      <c r="Y48" s="14" t="b">
        <f>IF(Z48&lt;=20%,'[3]Tabla probabilidad'!$B$5,IF(Z48&lt;=40%,'[3]Tabla probabilidad'!$B$6,IF(Z48&lt;=60%,'[3]Tabla probabilidad'!$B$7,IF(Z48&lt;=80%,'[3]Tabla probabilidad'!$B$8,IF(Z48&lt;=100%,'[3]Tabla probabilidad'!$B$9)))))</f>
        <v>0</v>
      </c>
      <c r="Z48" s="14" t="b">
        <f>IF(R48="Preventivo",(J45-(J45*T48)),IF(R48="Detectivo",(J45-(J45*T48)),IF(R48="Correctivo",(J45))))</f>
        <v>0</v>
      </c>
      <c r="AA48" s="192"/>
      <c r="AB48" s="192"/>
      <c r="AC48" s="14" t="b">
        <f t="shared" si="1"/>
        <v>0</v>
      </c>
      <c r="AD48" s="14" t="b">
        <f t="shared" si="17"/>
        <v>0</v>
      </c>
      <c r="AE48" s="192"/>
      <c r="AF48" s="192"/>
      <c r="AG48" s="201"/>
      <c r="AH48" s="201"/>
      <c r="AI48" s="212"/>
      <c r="AJ48" s="212"/>
      <c r="AK48" s="212"/>
      <c r="AL48" s="212"/>
      <c r="AM48" s="212"/>
      <c r="AN48" s="186"/>
    </row>
    <row r="49" spans="1:40">
      <c r="A49" s="186"/>
      <c r="B49" s="202"/>
      <c r="C49" s="186"/>
      <c r="D49" s="190"/>
      <c r="E49" s="186"/>
      <c r="F49" s="186"/>
      <c r="G49" s="186"/>
      <c r="H49" s="186"/>
      <c r="I49" s="194"/>
      <c r="J49" s="195"/>
      <c r="K49" s="186"/>
      <c r="L49" s="196"/>
      <c r="M49" s="196"/>
      <c r="N49" s="186"/>
      <c r="O49" s="12">
        <v>5</v>
      </c>
      <c r="P49" s="27"/>
      <c r="Q49" s="12" t="b">
        <f t="shared" si="13"/>
        <v>0</v>
      </c>
      <c r="R49" s="12"/>
      <c r="S49" s="12"/>
      <c r="T49" s="14" t="e">
        <f>VLOOKUP(R49&amp;S49,[3]Hoja1!$Q$4:$R$9,2,0)</f>
        <v>#N/A</v>
      </c>
      <c r="U49" s="12"/>
      <c r="V49" s="12"/>
      <c r="W49" s="12"/>
      <c r="X49" s="14" t="b">
        <f t="shared" si="16"/>
        <v>0</v>
      </c>
      <c r="Y49" s="14" t="b">
        <f>IF(Z49&lt;=20%,'[3]Tabla probabilidad'!$B$5,IF(Z49&lt;=40%,'[3]Tabla probabilidad'!$B$6,IF(Z49&lt;=60%,'[3]Tabla probabilidad'!$B$7,IF(Z49&lt;=80%,'[3]Tabla probabilidad'!$B$8,IF(Z49&lt;=100%,'[3]Tabla probabilidad'!$B$9)))))</f>
        <v>0</v>
      </c>
      <c r="Z49" s="14" t="b">
        <f>IF(R49="Preventivo",(J45-(J45*T49)),IF(R49="Detectivo",(J45-(J45*T49)),IF(R49="Correctivo",(J45))))</f>
        <v>0</v>
      </c>
      <c r="AA49" s="193"/>
      <c r="AB49" s="193"/>
      <c r="AC49" s="14" t="b">
        <f t="shared" si="1"/>
        <v>0</v>
      </c>
      <c r="AD49" s="14" t="b">
        <f t="shared" si="17"/>
        <v>0</v>
      </c>
      <c r="AE49" s="193"/>
      <c r="AF49" s="193"/>
      <c r="AG49" s="202"/>
      <c r="AH49" s="201"/>
      <c r="AI49" s="213"/>
      <c r="AJ49" s="213"/>
      <c r="AK49" s="213"/>
      <c r="AL49" s="213"/>
      <c r="AM49" s="213"/>
      <c r="AN49" s="200"/>
    </row>
    <row r="50" spans="1:40">
      <c r="A50" s="186"/>
      <c r="B50" s="200"/>
      <c r="C50" s="186"/>
      <c r="D50" s="190"/>
      <c r="E50" s="186"/>
      <c r="F50" s="186"/>
      <c r="G50" s="186"/>
      <c r="H50" s="186"/>
      <c r="I50" s="194" t="str">
        <f>IF(H50&lt;=2,'[3]Tabla probabilidad'!$B$5,IF(H50&lt;=24,'[3]Tabla probabilidad'!$B$6,IF(H50&lt;=500,'[3]Tabla probabilidad'!$B$7,IF(H50&lt;=5000,'[3]Tabla probabilidad'!$B$8,IF(H50&gt;5000,'[3]Tabla probabilidad'!$B$9)))))</f>
        <v>Muy Baja</v>
      </c>
      <c r="J50" s="195">
        <f>IF(H50&lt;=2,'[3]Tabla probabilidad'!$D$5,IF(H50&lt;=24,'[3]Tabla probabilidad'!$D$6,IF(H50&lt;=500,'[3]Tabla probabilidad'!$D$7,IF(H50&lt;=5000,'[3]Tabla probabilidad'!$D$8,IF(H50&gt;5000,'[3]Tabla probabilidad'!$D$9)))))</f>
        <v>0.2</v>
      </c>
      <c r="K50" s="186"/>
      <c r="L50" s="18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18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186" t="e">
        <f>VLOOKUP((I50&amp;L50),[3]Hoja1!$B$4:$C$28,2,0)</f>
        <v>#N/A</v>
      </c>
      <c r="O50" s="12">
        <v>1</v>
      </c>
      <c r="P50" s="25"/>
      <c r="Q50" s="12" t="b">
        <f t="shared" si="13"/>
        <v>0</v>
      </c>
      <c r="R50" s="12"/>
      <c r="S50" s="12"/>
      <c r="T50" s="14" t="e">
        <f>VLOOKUP(R50&amp;S50,[3]Hoja1!$Q$4:$R$9,2,0)</f>
        <v>#N/A</v>
      </c>
      <c r="U50" s="12"/>
      <c r="V50" s="12"/>
      <c r="W50" s="12"/>
      <c r="X50" s="14" t="b">
        <f>IF(Q50="Probabilidad",($J$50*T50),IF(Q50="Impacto"," "))</f>
        <v>0</v>
      </c>
      <c r="Y50" s="14" t="b">
        <f>IF(Z50&lt;=20%,'[3]Tabla probabilidad'!$B$5,IF(Z50&lt;=40%,'[3]Tabla probabilidad'!$B$6,IF(Z50&lt;=60%,'[3]Tabla probabilidad'!$B$7,IF(Z50&lt;=80%,'[3]Tabla probabilidad'!$B$8,IF(Z50&lt;=100%,'[3]Tabla probabilidad'!$B$9)))))</f>
        <v>0</v>
      </c>
      <c r="Z50" s="14" t="b">
        <f>IF(R50="Preventivo",(J50-(J50*T50)),IF(R50="Detectivo",(J50-(J50*T50)),IF(R50="Correctivo",(J50))))</f>
        <v>0</v>
      </c>
      <c r="AA50" s="191" t="e">
        <f>IF(AB50&lt;=20%,'[3]Tabla probabilidad'!$B$5,IF(AB50&lt;=40%,'[3]Tabla probabilidad'!$B$6,IF(AB50&lt;=60%,'[3]Tabla probabilidad'!$B$7,IF(AB50&lt;=80%,'[3]Tabla probabilidad'!$B$8,IF(AB50&lt;=100%,'[3]Tabla probabilidad'!$B$9)))))</f>
        <v>#DIV/0!</v>
      </c>
      <c r="AB50" s="191" t="e">
        <f>AVERAGE(Z50:Z54)</f>
        <v>#DIV/0!</v>
      </c>
      <c r="AC50" s="14" t="b">
        <f t="shared" si="1"/>
        <v>0</v>
      </c>
      <c r="AD50" s="14" t="b">
        <f>IF(Q50="Probabilidad",(($M$50-0)),IF(Q50="Impacto",($M$50-($M$50*T50))))</f>
        <v>0</v>
      </c>
      <c r="AE50" s="191" t="e">
        <f>IF(AF50&lt;=20%,"Leve",IF(AF50&lt;=40%,"Menor",IF(AF50&lt;=60%,"Moderado",IF(AF50&lt;=80%,"Mayor",IF(AF50&lt;=100%,"Catastrófico")))))</f>
        <v>#DIV/0!</v>
      </c>
      <c r="AF50" s="191" t="e">
        <f>AVERAGE(AD50:AD54)</f>
        <v>#DIV/0!</v>
      </c>
      <c r="AG50" s="200" t="e">
        <f>VLOOKUP(AA50&amp;AE50,[3]Hoja1!$B$4:$C$28,2,0)</f>
        <v>#DIV/0!</v>
      </c>
      <c r="AH50" s="200"/>
      <c r="AI50" s="211"/>
      <c r="AJ50" s="211"/>
      <c r="AK50" s="211"/>
      <c r="AL50" s="211"/>
      <c r="AM50" s="211"/>
      <c r="AN50" s="186"/>
    </row>
    <row r="51" spans="1:40">
      <c r="A51" s="186"/>
      <c r="B51" s="201"/>
      <c r="C51" s="186"/>
      <c r="D51" s="190"/>
      <c r="E51" s="186"/>
      <c r="F51" s="186"/>
      <c r="G51" s="186"/>
      <c r="H51" s="186"/>
      <c r="I51" s="194"/>
      <c r="J51" s="195"/>
      <c r="K51" s="186"/>
      <c r="L51" s="196"/>
      <c r="M51" s="196"/>
      <c r="N51" s="186"/>
      <c r="O51" s="12">
        <v>2</v>
      </c>
      <c r="P51" s="25"/>
      <c r="Q51" s="12" t="b">
        <f t="shared" si="13"/>
        <v>0</v>
      </c>
      <c r="R51" s="12"/>
      <c r="S51" s="12"/>
      <c r="T51" s="14" t="e">
        <f>VLOOKUP(R51&amp;S51,[3]Hoja1!$Q$4:$R$9,2,0)</f>
        <v>#N/A</v>
      </c>
      <c r="U51" s="12"/>
      <c r="V51" s="12"/>
      <c r="W51" s="12"/>
      <c r="X51" s="14" t="b">
        <f>IF(Q51="Probabilidad",($J$50*T51),IF(Q51="Impacto"," "))</f>
        <v>0</v>
      </c>
      <c r="Y51" s="14" t="b">
        <f>IF(Z51&lt;=20%,'[3]Tabla probabilidad'!$B$5,IF(Z51&lt;=40%,'[3]Tabla probabilidad'!$B$6,IF(Z51&lt;=60%,'[3]Tabla probabilidad'!$B$7,IF(Z51&lt;=80%,'[3]Tabla probabilidad'!$B$8,IF(Z51&lt;=100%,'[3]Tabla probabilidad'!$B$9)))))</f>
        <v>0</v>
      </c>
      <c r="Z51" s="14" t="b">
        <f>IF(R51="Preventivo",(J50-(J50*T51)),IF(R51="Detectivo",(J50-(J50*T51)),IF(R51="Correctivo",(J50))))</f>
        <v>0</v>
      </c>
      <c r="AA51" s="192"/>
      <c r="AB51" s="192"/>
      <c r="AC51" s="14" t="b">
        <f t="shared" si="1"/>
        <v>0</v>
      </c>
      <c r="AD51" s="14" t="b">
        <f t="shared" ref="AD51:AD54" si="18">IF(Q51="Probabilidad",(($M$50-0)),IF(Q51="Impacto",($M$50-($M$50*T51))))</f>
        <v>0</v>
      </c>
      <c r="AE51" s="192"/>
      <c r="AF51" s="192"/>
      <c r="AG51" s="201"/>
      <c r="AH51" s="201"/>
      <c r="AI51" s="212"/>
      <c r="AJ51" s="212"/>
      <c r="AK51" s="212"/>
      <c r="AL51" s="212"/>
      <c r="AM51" s="212"/>
      <c r="AN51" s="186"/>
    </row>
    <row r="52" spans="1:40">
      <c r="A52" s="186"/>
      <c r="B52" s="201"/>
      <c r="C52" s="186"/>
      <c r="D52" s="190"/>
      <c r="E52" s="186"/>
      <c r="F52" s="186"/>
      <c r="G52" s="186"/>
      <c r="H52" s="186"/>
      <c r="I52" s="194"/>
      <c r="J52" s="195"/>
      <c r="K52" s="186"/>
      <c r="L52" s="196"/>
      <c r="M52" s="196"/>
      <c r="N52" s="186"/>
      <c r="O52" s="12">
        <v>3</v>
      </c>
      <c r="P52" s="25"/>
      <c r="Q52" s="12" t="b">
        <f t="shared" si="13"/>
        <v>0</v>
      </c>
      <c r="R52" s="12"/>
      <c r="S52" s="12"/>
      <c r="T52" s="14" t="e">
        <f>VLOOKUP(R52&amp;S52,[3]Hoja1!$Q$4:$R$9,2,0)</f>
        <v>#N/A</v>
      </c>
      <c r="U52" s="12"/>
      <c r="V52" s="12"/>
      <c r="W52" s="12"/>
      <c r="X52" s="14" t="b">
        <f>IF(Q52="Probabilidad",($J$50*T52),IF(Q52="Impacto"," "))</f>
        <v>0</v>
      </c>
      <c r="Y52" s="14" t="b">
        <f>IF(Z52&lt;=20%,'[3]Tabla probabilidad'!$B$5,IF(Z52&lt;=40%,'[3]Tabla probabilidad'!$B$6,IF(Z52&lt;=60%,'[3]Tabla probabilidad'!$B$7,IF(Z52&lt;=80%,'[3]Tabla probabilidad'!$B$8,IF(Z52&lt;=100%,'[3]Tabla probabilidad'!$B$9)))))</f>
        <v>0</v>
      </c>
      <c r="Z52" s="14" t="b">
        <f>IF(R52="Preventivo",(J50-(J50*T52)),IF(R52="Detectivo",(J50-(J50*T52)),IF(R52="Correctivo",(J50))))</f>
        <v>0</v>
      </c>
      <c r="AA52" s="192"/>
      <c r="AB52" s="192"/>
      <c r="AC52" s="14" t="b">
        <f t="shared" si="1"/>
        <v>0</v>
      </c>
      <c r="AD52" s="14" t="b">
        <f t="shared" si="18"/>
        <v>0</v>
      </c>
      <c r="AE52" s="192"/>
      <c r="AF52" s="192"/>
      <c r="AG52" s="201"/>
      <c r="AH52" s="201"/>
      <c r="AI52" s="212"/>
      <c r="AJ52" s="212"/>
      <c r="AK52" s="212"/>
      <c r="AL52" s="212"/>
      <c r="AM52" s="212"/>
      <c r="AN52" s="186"/>
    </row>
    <row r="53" spans="1:40">
      <c r="A53" s="186"/>
      <c r="B53" s="201"/>
      <c r="C53" s="186"/>
      <c r="D53" s="190"/>
      <c r="E53" s="186"/>
      <c r="F53" s="186"/>
      <c r="G53" s="186"/>
      <c r="H53" s="186"/>
      <c r="I53" s="194"/>
      <c r="J53" s="195"/>
      <c r="K53" s="186"/>
      <c r="L53" s="196"/>
      <c r="M53" s="196"/>
      <c r="N53" s="186"/>
      <c r="O53" s="12">
        <v>4</v>
      </c>
      <c r="P53" s="26"/>
      <c r="Q53" s="12" t="b">
        <f t="shared" si="13"/>
        <v>0</v>
      </c>
      <c r="R53" s="12"/>
      <c r="S53" s="12"/>
      <c r="T53" s="14" t="e">
        <f>VLOOKUP(R53&amp;S53,[3]Hoja1!$Q$4:$R$9,2,0)</f>
        <v>#N/A</v>
      </c>
      <c r="U53" s="12"/>
      <c r="V53" s="12"/>
      <c r="W53" s="12"/>
      <c r="X53" s="14" t="b">
        <f>IF(Q53="Probabilidad",($J$50*T53),IF(Q53="Impacto"," "))</f>
        <v>0</v>
      </c>
      <c r="Y53" s="14" t="b">
        <f>IF(Z53&lt;=20%,'[3]Tabla probabilidad'!$B$5,IF(Z53&lt;=40%,'[3]Tabla probabilidad'!$B$6,IF(Z53&lt;=60%,'[3]Tabla probabilidad'!$B$7,IF(Z53&lt;=80%,'[3]Tabla probabilidad'!$B$8,IF(Z53&lt;=100%,'[3]Tabla probabilidad'!$B$9)))))</f>
        <v>0</v>
      </c>
      <c r="Z53" s="14" t="b">
        <f>IF(R53="Preventivo",(J50-(J50*T53)),IF(R53="Detectivo",(J50-(J50*T53)),IF(R53="Correctivo",(J50))))</f>
        <v>0</v>
      </c>
      <c r="AA53" s="192"/>
      <c r="AB53" s="192"/>
      <c r="AC53" s="14" t="b">
        <f t="shared" si="1"/>
        <v>0</v>
      </c>
      <c r="AD53" s="14" t="b">
        <f t="shared" si="18"/>
        <v>0</v>
      </c>
      <c r="AE53" s="192"/>
      <c r="AF53" s="192"/>
      <c r="AG53" s="201"/>
      <c r="AH53" s="201"/>
      <c r="AI53" s="212"/>
      <c r="AJ53" s="212"/>
      <c r="AK53" s="212"/>
      <c r="AL53" s="212"/>
      <c r="AM53" s="212"/>
      <c r="AN53" s="186"/>
    </row>
    <row r="54" spans="1:40">
      <c r="A54" s="186"/>
      <c r="B54" s="202"/>
      <c r="C54" s="186"/>
      <c r="D54" s="190"/>
      <c r="E54" s="186"/>
      <c r="F54" s="186"/>
      <c r="G54" s="186"/>
      <c r="H54" s="186"/>
      <c r="I54" s="194"/>
      <c r="J54" s="195"/>
      <c r="K54" s="186"/>
      <c r="L54" s="196"/>
      <c r="M54" s="196"/>
      <c r="N54" s="186"/>
      <c r="O54" s="12">
        <v>5</v>
      </c>
      <c r="P54" s="27"/>
      <c r="Q54" s="12" t="b">
        <f t="shared" si="13"/>
        <v>0</v>
      </c>
      <c r="R54" s="12"/>
      <c r="S54" s="12"/>
      <c r="T54" s="14" t="e">
        <f>VLOOKUP(R54&amp;S54,[3]Hoja1!$Q$4:$R$9,2,0)</f>
        <v>#N/A</v>
      </c>
      <c r="U54" s="12"/>
      <c r="V54" s="12"/>
      <c r="W54" s="12"/>
      <c r="X54" s="14" t="b">
        <f t="shared" ref="X54" si="19">IF(Q54="Probabilidad",($J$35*T54),IF(Q54="Impacto"," "))</f>
        <v>0</v>
      </c>
      <c r="Y54" s="14" t="b">
        <f>IF(Z54&lt;=20%,'[3]Tabla probabilidad'!$B$5,IF(Z54&lt;=40%,'[3]Tabla probabilidad'!$B$6,IF(Z54&lt;=60%,'[3]Tabla probabilidad'!$B$7,IF(Z54&lt;=80%,'[3]Tabla probabilidad'!$B$8,IF(Z54&lt;=100%,'[3]Tabla probabilidad'!$B$9)))))</f>
        <v>0</v>
      </c>
      <c r="Z54" s="14" t="b">
        <f>IF(R54="Preventivo",(J50-(J50*T54)),IF(R54="Detectivo",(J50-(J50*T54)),IF(R54="Correctivo",(J50))))</f>
        <v>0</v>
      </c>
      <c r="AA54" s="193"/>
      <c r="AB54" s="193"/>
      <c r="AC54" s="14" t="b">
        <f t="shared" si="1"/>
        <v>0</v>
      </c>
      <c r="AD54" s="14" t="b">
        <f t="shared" si="18"/>
        <v>0</v>
      </c>
      <c r="AE54" s="193"/>
      <c r="AF54" s="193"/>
      <c r="AG54" s="202"/>
      <c r="AH54" s="201"/>
      <c r="AI54" s="213"/>
      <c r="AJ54" s="213"/>
      <c r="AK54" s="213"/>
      <c r="AL54" s="213"/>
      <c r="AM54" s="213"/>
      <c r="AN54" s="200"/>
    </row>
    <row r="55" spans="1:40">
      <c r="A55" s="186"/>
      <c r="B55" s="200"/>
      <c r="C55" s="186"/>
      <c r="D55" s="190"/>
      <c r="E55" s="186"/>
      <c r="F55" s="186"/>
      <c r="G55" s="186"/>
      <c r="H55" s="186"/>
      <c r="I55" s="194" t="str">
        <f>IF(H55&lt;=2,'[3]Tabla probabilidad'!$B$5,IF(H55&lt;=24,'[3]Tabla probabilidad'!$B$6,IF(H55&lt;=500,'[3]Tabla probabilidad'!$B$7,IF(H55&lt;=5000,'[3]Tabla probabilidad'!$B$8,IF(H55&gt;5000,'[3]Tabla probabilidad'!$B$9)))))</f>
        <v>Muy Baja</v>
      </c>
      <c r="J55" s="195">
        <f>IF(H55&lt;=2,'[3]Tabla probabilidad'!$D$5,IF(H55&lt;=24,'[3]Tabla probabilidad'!$D$6,IF(H55&lt;=500,'[3]Tabla probabilidad'!$D$7,IF(H55&lt;=5000,'[3]Tabla probabilidad'!$D$8,IF(H55&gt;5000,'[3]Tabla probabilidad'!$D$9)))))</f>
        <v>0.2</v>
      </c>
      <c r="K55" s="186"/>
      <c r="L55" s="18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18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186" t="e">
        <f>VLOOKUP((I55&amp;L55),[3]Hoja1!$B$4:$C$28,2,0)</f>
        <v>#N/A</v>
      </c>
      <c r="O55" s="12">
        <v>1</v>
      </c>
      <c r="P55" s="25"/>
      <c r="Q55" s="12" t="b">
        <f t="shared" si="13"/>
        <v>0</v>
      </c>
      <c r="R55" s="12"/>
      <c r="S55" s="12"/>
      <c r="T55" s="14" t="e">
        <f>VLOOKUP(R55&amp;S55,[3]Hoja1!$Q$4:$R$9,2,0)</f>
        <v>#N/A</v>
      </c>
      <c r="U55" s="12"/>
      <c r="V55" s="12"/>
      <c r="W55" s="12"/>
      <c r="X55" s="14" t="b">
        <f>IF(Q55="Probabilidad",($J$55*T55),IF(Q55="Impacto"," "))</f>
        <v>0</v>
      </c>
      <c r="Y55" s="14" t="b">
        <f>IF(Z55&lt;=20%,'[3]Tabla probabilidad'!$B$5,IF(Z55&lt;=40%,'[3]Tabla probabilidad'!$B$6,IF(Z55&lt;=60%,'[3]Tabla probabilidad'!$B$7,IF(Z55&lt;=80%,'[3]Tabla probabilidad'!$B$8,IF(Z55&lt;=100%,'[3]Tabla probabilidad'!$B$9)))))</f>
        <v>0</v>
      </c>
      <c r="Z55" s="14" t="b">
        <f>IF(R55="Preventivo",(J55-(J55*T55)),IF(R55="Detectivo",(J55-(J55*T55)),IF(R55="Correctivo",(J55))))</f>
        <v>0</v>
      </c>
      <c r="AA55" s="191" t="e">
        <f>IF(AB55&lt;=20%,'[3]Tabla probabilidad'!$B$5,IF(AB55&lt;=40%,'[3]Tabla probabilidad'!$B$6,IF(AB55&lt;=60%,'[3]Tabla probabilidad'!$B$7,IF(AB55&lt;=80%,'[3]Tabla probabilidad'!$B$8,IF(AB55&lt;=100%,'[3]Tabla probabilidad'!$B$9)))))</f>
        <v>#DIV/0!</v>
      </c>
      <c r="AB55" s="191" t="e">
        <f>AVERAGE(Z55:Z59)</f>
        <v>#DIV/0!</v>
      </c>
      <c r="AC55" s="14" t="b">
        <f t="shared" si="1"/>
        <v>0</v>
      </c>
      <c r="AD55" s="14" t="b">
        <f>IF(Q55="Probabilidad",(($M$55-0)),IF(Q55="Impacto",($M$55-($M$55*T55))))</f>
        <v>0</v>
      </c>
      <c r="AE55" s="191" t="e">
        <f>IF(AF55&lt;=20%,"Leve",IF(AF55&lt;=40%,"Menor",IF(AF55&lt;=60%,"Moderado",IF(AF55&lt;=80%,"Mayor",IF(AF55&lt;=100%,"Catastrófico")))))</f>
        <v>#DIV/0!</v>
      </c>
      <c r="AF55" s="191" t="e">
        <f>AVERAGE(AD55:AD59)</f>
        <v>#DIV/0!</v>
      </c>
      <c r="AG55" s="200" t="e">
        <f>VLOOKUP(AA55&amp;AE55,[3]Hoja1!$B$4:$C$28,2,0)</f>
        <v>#DIV/0!</v>
      </c>
      <c r="AH55" s="186"/>
      <c r="AI55" s="211"/>
      <c r="AJ55" s="211"/>
      <c r="AK55" s="211"/>
      <c r="AL55" s="211"/>
      <c r="AM55" s="211"/>
      <c r="AN55" s="211"/>
    </row>
    <row r="56" spans="1:40">
      <c r="A56" s="186"/>
      <c r="B56" s="201"/>
      <c r="C56" s="186"/>
      <c r="D56" s="190"/>
      <c r="E56" s="186"/>
      <c r="F56" s="186"/>
      <c r="G56" s="186"/>
      <c r="H56" s="186"/>
      <c r="I56" s="194"/>
      <c r="J56" s="195"/>
      <c r="K56" s="186"/>
      <c r="L56" s="196"/>
      <c r="M56" s="196"/>
      <c r="N56" s="186"/>
      <c r="O56" s="12">
        <v>2</v>
      </c>
      <c r="P56" s="25"/>
      <c r="Q56" s="12" t="b">
        <f t="shared" si="13"/>
        <v>0</v>
      </c>
      <c r="R56" s="12"/>
      <c r="S56" s="12"/>
      <c r="T56" s="14" t="e">
        <f>VLOOKUP(R56&amp;S56,[3]Hoja1!$Q$4:$R$9,2,0)</f>
        <v>#N/A</v>
      </c>
      <c r="U56" s="12"/>
      <c r="V56" s="12"/>
      <c r="W56" s="12"/>
      <c r="X56" s="14" t="b">
        <f t="shared" ref="X56:X59" si="20">IF(Q56="Probabilidad",($J$55*T56),IF(Q56="Impacto"," "))</f>
        <v>0</v>
      </c>
      <c r="Y56" s="14" t="b">
        <f>IF(Z56&lt;=20%,'[3]Tabla probabilidad'!$B$5,IF(Z56&lt;=40%,'[3]Tabla probabilidad'!$B$6,IF(Z56&lt;=60%,'[3]Tabla probabilidad'!$B$7,IF(Z56&lt;=80%,'[3]Tabla probabilidad'!$B$8,IF(Z56&lt;=100%,'[3]Tabla probabilidad'!$B$9)))))</f>
        <v>0</v>
      </c>
      <c r="Z56" s="14" t="b">
        <f>IF(R56="Preventivo",(J55-(J55*T56)),IF(R56="Detectivo",(J55-(J55*T56)),IF(R56="Correctivo",(J55))))</f>
        <v>0</v>
      </c>
      <c r="AA56" s="192"/>
      <c r="AB56" s="192"/>
      <c r="AC56" s="14" t="b">
        <f t="shared" si="1"/>
        <v>0</v>
      </c>
      <c r="AD56" s="14" t="b">
        <f t="shared" ref="AD56:AD59" si="21">IF(Q56="Probabilidad",(($M$55-0)),IF(Q56="Impacto",($M$55-($M$55*T56))))</f>
        <v>0</v>
      </c>
      <c r="AE56" s="192"/>
      <c r="AF56" s="192"/>
      <c r="AG56" s="201"/>
      <c r="AH56" s="186"/>
      <c r="AI56" s="212"/>
      <c r="AJ56" s="212"/>
      <c r="AK56" s="212"/>
      <c r="AL56" s="212"/>
      <c r="AM56" s="212"/>
      <c r="AN56" s="212"/>
    </row>
    <row r="57" spans="1:40">
      <c r="A57" s="186"/>
      <c r="B57" s="201"/>
      <c r="C57" s="186"/>
      <c r="D57" s="190"/>
      <c r="E57" s="186"/>
      <c r="F57" s="186"/>
      <c r="G57" s="186"/>
      <c r="H57" s="186"/>
      <c r="I57" s="194"/>
      <c r="J57" s="195"/>
      <c r="K57" s="186"/>
      <c r="L57" s="196"/>
      <c r="M57" s="196"/>
      <c r="N57" s="186"/>
      <c r="O57" s="12">
        <v>3</v>
      </c>
      <c r="P57" s="25"/>
      <c r="Q57" s="12" t="b">
        <f t="shared" si="13"/>
        <v>0</v>
      </c>
      <c r="R57" s="12"/>
      <c r="S57" s="12"/>
      <c r="T57" s="14" t="e">
        <f>VLOOKUP(R57&amp;S57,[3]Hoja1!$Q$4:$R$9,2,0)</f>
        <v>#N/A</v>
      </c>
      <c r="U57" s="12"/>
      <c r="V57" s="12"/>
      <c r="W57" s="12"/>
      <c r="X57" s="14" t="b">
        <f t="shared" si="20"/>
        <v>0</v>
      </c>
      <c r="Y57" s="14" t="b">
        <f>IF(Z57&lt;=20%,'[3]Tabla probabilidad'!$B$5,IF(Z57&lt;=40%,'[3]Tabla probabilidad'!$B$6,IF(Z57&lt;=60%,'[3]Tabla probabilidad'!$B$7,IF(Z57&lt;=80%,'[3]Tabla probabilidad'!$B$8,IF(Z57&lt;=100%,'[3]Tabla probabilidad'!$B$9)))))</f>
        <v>0</v>
      </c>
      <c r="Z57" s="14" t="b">
        <f>IF(R57="Preventivo",(J55-(J55*T57)),IF(R57="Detectivo",(J55-(J55*T57)),IF(R57="Correctivo",(J55))))</f>
        <v>0</v>
      </c>
      <c r="AA57" s="192"/>
      <c r="AB57" s="192"/>
      <c r="AC57" s="14" t="b">
        <f t="shared" si="1"/>
        <v>0</v>
      </c>
      <c r="AD57" s="14" t="b">
        <f t="shared" si="21"/>
        <v>0</v>
      </c>
      <c r="AE57" s="192"/>
      <c r="AF57" s="192"/>
      <c r="AG57" s="201"/>
      <c r="AH57" s="186"/>
      <c r="AI57" s="212"/>
      <c r="AJ57" s="212"/>
      <c r="AK57" s="212"/>
      <c r="AL57" s="212"/>
      <c r="AM57" s="212"/>
      <c r="AN57" s="212"/>
    </row>
    <row r="58" spans="1:40">
      <c r="A58" s="186"/>
      <c r="B58" s="201"/>
      <c r="C58" s="186"/>
      <c r="D58" s="190"/>
      <c r="E58" s="186"/>
      <c r="F58" s="186"/>
      <c r="G58" s="186"/>
      <c r="H58" s="186"/>
      <c r="I58" s="194"/>
      <c r="J58" s="195"/>
      <c r="K58" s="186"/>
      <c r="L58" s="196"/>
      <c r="M58" s="196"/>
      <c r="N58" s="186"/>
      <c r="O58" s="12">
        <v>4</v>
      </c>
      <c r="P58" s="26"/>
      <c r="Q58" s="12" t="b">
        <f t="shared" si="13"/>
        <v>0</v>
      </c>
      <c r="R58" s="12"/>
      <c r="S58" s="12"/>
      <c r="T58" s="14" t="e">
        <f>VLOOKUP(R58&amp;S58,[3]Hoja1!$Q$4:$R$9,2,0)</f>
        <v>#N/A</v>
      </c>
      <c r="U58" s="12"/>
      <c r="V58" s="12"/>
      <c r="W58" s="12"/>
      <c r="X58" s="14" t="b">
        <f t="shared" si="20"/>
        <v>0</v>
      </c>
      <c r="Y58" s="14" t="b">
        <f>IF(Z58&lt;=20%,'[3]Tabla probabilidad'!$B$5,IF(Z58&lt;=40%,'[3]Tabla probabilidad'!$B$6,IF(Z58&lt;=60%,'[3]Tabla probabilidad'!$B$7,IF(Z58&lt;=80%,'[3]Tabla probabilidad'!$B$8,IF(Z58&lt;=100%,'[3]Tabla probabilidad'!$B$9)))))</f>
        <v>0</v>
      </c>
      <c r="Z58" s="14" t="b">
        <f>IF(R58="Preventivo",(J55-(J55*T58)),IF(R58="Detectivo",(J55-(J55*T58)),IF(R58="Correctivo",(J55))))</f>
        <v>0</v>
      </c>
      <c r="AA58" s="192"/>
      <c r="AB58" s="192"/>
      <c r="AC58" s="14" t="b">
        <f t="shared" si="1"/>
        <v>0</v>
      </c>
      <c r="AD58" s="14" t="b">
        <f t="shared" si="21"/>
        <v>0</v>
      </c>
      <c r="AE58" s="192"/>
      <c r="AF58" s="192"/>
      <c r="AG58" s="201"/>
      <c r="AH58" s="186"/>
      <c r="AI58" s="212"/>
      <c r="AJ58" s="212"/>
      <c r="AK58" s="212"/>
      <c r="AL58" s="212"/>
      <c r="AM58" s="212"/>
      <c r="AN58" s="212"/>
    </row>
    <row r="59" spans="1:40" ht="20.25" customHeight="1">
      <c r="A59" s="186"/>
      <c r="B59" s="202"/>
      <c r="C59" s="186"/>
      <c r="D59" s="190"/>
      <c r="E59" s="186"/>
      <c r="F59" s="186"/>
      <c r="G59" s="186"/>
      <c r="H59" s="186"/>
      <c r="I59" s="194"/>
      <c r="J59" s="195"/>
      <c r="K59" s="186"/>
      <c r="L59" s="196"/>
      <c r="M59" s="196"/>
      <c r="N59" s="186"/>
      <c r="O59" s="12">
        <v>5</v>
      </c>
      <c r="P59" s="27"/>
      <c r="Q59" s="12" t="b">
        <f t="shared" si="13"/>
        <v>0</v>
      </c>
      <c r="R59" s="12"/>
      <c r="S59" s="12"/>
      <c r="T59" s="14" t="e">
        <f>VLOOKUP(R59&amp;S59,[3]Hoja1!$Q$4:$R$9,2,0)</f>
        <v>#N/A</v>
      </c>
      <c r="U59" s="12"/>
      <c r="V59" s="12"/>
      <c r="W59" s="12"/>
      <c r="X59" s="14" t="b">
        <f t="shared" si="20"/>
        <v>0</v>
      </c>
      <c r="Y59" s="14" t="b">
        <f>IF(Z59&lt;=20%,'[3]Tabla probabilidad'!$B$5,IF(Z59&lt;=40%,'[3]Tabla probabilidad'!$B$6,IF(Z59&lt;=60%,'[3]Tabla probabilidad'!$B$7,IF(Z59&lt;=80%,'[3]Tabla probabilidad'!$B$8,IF(Z59&lt;=100%,'[3]Tabla probabilidad'!$B$9)))))</f>
        <v>0</v>
      </c>
      <c r="Z59" s="14" t="b">
        <f>IF(R59="Preventivo",(J55-(J55*T59)),IF(R59="Detectivo",(J55-(J55*T59)),IF(R59="Correctivo",(J55))))</f>
        <v>0</v>
      </c>
      <c r="AA59" s="193"/>
      <c r="AB59" s="193"/>
      <c r="AC59" s="14" t="b">
        <f t="shared" si="1"/>
        <v>0</v>
      </c>
      <c r="AD59" s="14" t="b">
        <f t="shared" si="21"/>
        <v>0</v>
      </c>
      <c r="AE59" s="193"/>
      <c r="AF59" s="193"/>
      <c r="AG59" s="202"/>
      <c r="AH59" s="186"/>
      <c r="AI59" s="213"/>
      <c r="AJ59" s="213"/>
      <c r="AK59" s="213"/>
      <c r="AL59" s="213"/>
      <c r="AM59" s="213"/>
      <c r="AN59" s="213"/>
    </row>
  </sheetData>
  <mergeCells count="306">
    <mergeCell ref="A55:A59"/>
    <mergeCell ref="B55:B59"/>
    <mergeCell ref="C55:C59"/>
    <mergeCell ref="D55:D59"/>
    <mergeCell ref="E55:E59"/>
    <mergeCell ref="F55:F59"/>
    <mergeCell ref="G55:G59"/>
    <mergeCell ref="H55:H59"/>
    <mergeCell ref="AG50:AG54"/>
    <mergeCell ref="M50:M54"/>
    <mergeCell ref="N50:N54"/>
    <mergeCell ref="AA55:AA59"/>
    <mergeCell ref="AB55:AB59"/>
    <mergeCell ref="AE55:AE59"/>
    <mergeCell ref="AF55:AF59"/>
    <mergeCell ref="AG55:AG59"/>
    <mergeCell ref="L50:L54"/>
    <mergeCell ref="I55:I59"/>
    <mergeCell ref="J55:J59"/>
    <mergeCell ref="K55:K59"/>
    <mergeCell ref="L55:L59"/>
    <mergeCell ref="M55:M59"/>
    <mergeCell ref="N55:N59"/>
    <mergeCell ref="A50:A54"/>
    <mergeCell ref="AM50:AM54"/>
    <mergeCell ref="AN50:AN54"/>
    <mergeCell ref="AH50:AH54"/>
    <mergeCell ref="AI50:AI54"/>
    <mergeCell ref="AJ50:AJ54"/>
    <mergeCell ref="AK50:AK54"/>
    <mergeCell ref="AL50:AL54"/>
    <mergeCell ref="AI55:AI59"/>
    <mergeCell ref="AJ55:AJ59"/>
    <mergeCell ref="AK55:AK59"/>
    <mergeCell ref="AL55:AL59"/>
    <mergeCell ref="AM55:AM59"/>
    <mergeCell ref="AN55:AN59"/>
    <mergeCell ref="AH55:AH59"/>
    <mergeCell ref="B50:B54"/>
    <mergeCell ref="C50:C54"/>
    <mergeCell ref="D50:D54"/>
    <mergeCell ref="E50:E54"/>
    <mergeCell ref="F50:F54"/>
    <mergeCell ref="AI45:AI49"/>
    <mergeCell ref="AJ45:AJ49"/>
    <mergeCell ref="AK45:AK49"/>
    <mergeCell ref="I45:I49"/>
    <mergeCell ref="J45:J49"/>
    <mergeCell ref="K45:K49"/>
    <mergeCell ref="L45:L49"/>
    <mergeCell ref="M45:M49"/>
    <mergeCell ref="N45:N49"/>
    <mergeCell ref="AA50:AA54"/>
    <mergeCell ref="AB50:AB54"/>
    <mergeCell ref="AE50:AE54"/>
    <mergeCell ref="AF50:AF54"/>
    <mergeCell ref="G50:G54"/>
    <mergeCell ref="H50:H54"/>
    <mergeCell ref="I50:I54"/>
    <mergeCell ref="J50:J54"/>
    <mergeCell ref="K50:K54"/>
    <mergeCell ref="AL45:AL49"/>
    <mergeCell ref="AM45:AM49"/>
    <mergeCell ref="AN45:AN49"/>
    <mergeCell ref="AA45:AA49"/>
    <mergeCell ref="AB45:AB49"/>
    <mergeCell ref="AE45:AE49"/>
    <mergeCell ref="AF45:AF49"/>
    <mergeCell ref="AG45:AG49"/>
    <mergeCell ref="AH45:AH49"/>
    <mergeCell ref="AM40:AM44"/>
    <mergeCell ref="AN40:AN44"/>
    <mergeCell ref="A45:A49"/>
    <mergeCell ref="B45:B49"/>
    <mergeCell ref="C45:C49"/>
    <mergeCell ref="D45:D49"/>
    <mergeCell ref="E45:E49"/>
    <mergeCell ref="F45:F49"/>
    <mergeCell ref="G45:G49"/>
    <mergeCell ref="H45:H49"/>
    <mergeCell ref="AG40:AG44"/>
    <mergeCell ref="AH40:AH44"/>
    <mergeCell ref="AI40:AI44"/>
    <mergeCell ref="AJ40:AJ44"/>
    <mergeCell ref="AK40:AK44"/>
    <mergeCell ref="AL40:AL44"/>
    <mergeCell ref="M40:M44"/>
    <mergeCell ref="N40:N44"/>
    <mergeCell ref="AA40:AA44"/>
    <mergeCell ref="AB40:AB44"/>
    <mergeCell ref="AE40:AE44"/>
    <mergeCell ref="AF40:AF44"/>
    <mergeCell ref="G40:G44"/>
    <mergeCell ref="H40:H44"/>
    <mergeCell ref="I40:I44"/>
    <mergeCell ref="J40:J44"/>
    <mergeCell ref="K40:K44"/>
    <mergeCell ref="L40:L44"/>
    <mergeCell ref="A40:A44"/>
    <mergeCell ref="B40:B44"/>
    <mergeCell ref="C40:C44"/>
    <mergeCell ref="D40:D44"/>
    <mergeCell ref="E40:E44"/>
    <mergeCell ref="F40:F44"/>
    <mergeCell ref="A35:A39"/>
    <mergeCell ref="B35:B39"/>
    <mergeCell ref="C35:C39"/>
    <mergeCell ref="D35:D39"/>
    <mergeCell ref="E35:E39"/>
    <mergeCell ref="F35:F39"/>
    <mergeCell ref="G35:G39"/>
    <mergeCell ref="H35:H39"/>
    <mergeCell ref="AG30:AG34"/>
    <mergeCell ref="M30:M34"/>
    <mergeCell ref="N30:N34"/>
    <mergeCell ref="AA35:AA39"/>
    <mergeCell ref="AB35:AB39"/>
    <mergeCell ref="AE35:AE39"/>
    <mergeCell ref="AF35:AF39"/>
    <mergeCell ref="AG35:AG39"/>
    <mergeCell ref="L30:L34"/>
    <mergeCell ref="I35:I39"/>
    <mergeCell ref="J35:J39"/>
    <mergeCell ref="K35:K39"/>
    <mergeCell ref="L35:L39"/>
    <mergeCell ref="M35:M39"/>
    <mergeCell ref="N35:N39"/>
    <mergeCell ref="A30:A34"/>
    <mergeCell ref="AM30:AM34"/>
    <mergeCell ref="AN30:AN34"/>
    <mergeCell ref="AH30:AH34"/>
    <mergeCell ref="AI30:AI34"/>
    <mergeCell ref="AJ30:AJ34"/>
    <mergeCell ref="AK30:AK34"/>
    <mergeCell ref="AL30:AL34"/>
    <mergeCell ref="AI35:AI39"/>
    <mergeCell ref="AJ35:AJ39"/>
    <mergeCell ref="AK35:AK39"/>
    <mergeCell ref="AL35:AL39"/>
    <mergeCell ref="AM35:AM39"/>
    <mergeCell ref="AN35:AN39"/>
    <mergeCell ref="AH35:AH39"/>
    <mergeCell ref="B30:B34"/>
    <mergeCell ref="C30:C34"/>
    <mergeCell ref="D30:D34"/>
    <mergeCell ref="E30:E34"/>
    <mergeCell ref="F30:F34"/>
    <mergeCell ref="AI25:AI29"/>
    <mergeCell ref="AJ25:AJ29"/>
    <mergeCell ref="AK25:AK29"/>
    <mergeCell ref="I25:I29"/>
    <mergeCell ref="J25:J29"/>
    <mergeCell ref="K25:K29"/>
    <mergeCell ref="L25:L29"/>
    <mergeCell ref="M25:M29"/>
    <mergeCell ref="N25:N29"/>
    <mergeCell ref="AA30:AA34"/>
    <mergeCell ref="AB30:AB34"/>
    <mergeCell ref="AE30:AE34"/>
    <mergeCell ref="AF30:AF34"/>
    <mergeCell ref="G30:G34"/>
    <mergeCell ref="H30:H34"/>
    <mergeCell ref="I30:I34"/>
    <mergeCell ref="J30:J34"/>
    <mergeCell ref="K30:K34"/>
    <mergeCell ref="AL25:AL29"/>
    <mergeCell ref="AM25:AM29"/>
    <mergeCell ref="AN25:AN29"/>
    <mergeCell ref="AA25:AA29"/>
    <mergeCell ref="AB25:AB29"/>
    <mergeCell ref="AE25:AE29"/>
    <mergeCell ref="AF25:AF29"/>
    <mergeCell ref="AG25:AG29"/>
    <mergeCell ref="AH25:AH29"/>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A20:AA24"/>
    <mergeCell ref="AB20:AB24"/>
    <mergeCell ref="AE20:AE24"/>
    <mergeCell ref="AF20:AF24"/>
    <mergeCell ref="G20:G24"/>
    <mergeCell ref="H20:H24"/>
    <mergeCell ref="I20:I24"/>
    <mergeCell ref="J20:J24"/>
    <mergeCell ref="K20:K24"/>
    <mergeCell ref="L20:L24"/>
    <mergeCell ref="A20:A24"/>
    <mergeCell ref="B20:B24"/>
    <mergeCell ref="C20:C24"/>
    <mergeCell ref="D20:D24"/>
    <mergeCell ref="E20:E24"/>
    <mergeCell ref="F20:F24"/>
    <mergeCell ref="AI15:AI19"/>
    <mergeCell ref="AJ15:AJ19"/>
    <mergeCell ref="AK15:AK19"/>
    <mergeCell ref="AL15:AL19"/>
    <mergeCell ref="AM15:AM19"/>
    <mergeCell ref="AN15:AN19"/>
    <mergeCell ref="AA15:AA19"/>
    <mergeCell ref="AB15:AB19"/>
    <mergeCell ref="AE15:AE19"/>
    <mergeCell ref="AF15:AF19"/>
    <mergeCell ref="AG15:AG19"/>
    <mergeCell ref="AH15:AH19"/>
    <mergeCell ref="I15:I19"/>
    <mergeCell ref="J15:J19"/>
    <mergeCell ref="K15:K19"/>
    <mergeCell ref="L15:L19"/>
    <mergeCell ref="M15:M19"/>
    <mergeCell ref="N15:N19"/>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I10:I14"/>
    <mergeCell ref="J10:J14"/>
    <mergeCell ref="K10:K14"/>
    <mergeCell ref="L10:L14"/>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A8:A9"/>
    <mergeCell ref="B8:B9"/>
    <mergeCell ref="C8:C9"/>
    <mergeCell ref="D8:D9"/>
    <mergeCell ref="E8:E9"/>
    <mergeCell ref="F8:F9"/>
    <mergeCell ref="G8:G9"/>
    <mergeCell ref="AL8:AL9"/>
    <mergeCell ref="AM8:AM9"/>
    <mergeCell ref="J8:J9"/>
    <mergeCell ref="K8:K9"/>
    <mergeCell ref="L8:L9"/>
    <mergeCell ref="M8:M9"/>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s>
  <conditionalFormatting sqref="I10">
    <cfRule type="containsText" dxfId="6978" priority="414" operator="containsText" text="Muy Baja">
      <formula>NOT(ISERROR(SEARCH("Muy Baja",I10)))</formula>
    </cfRule>
    <cfRule type="containsText" dxfId="6977" priority="415" operator="containsText" text="Baja">
      <formula>NOT(ISERROR(SEARCH("Baja",I10)))</formula>
    </cfRule>
    <cfRule type="containsText" dxfId="6976" priority="417" operator="containsText" text="Muy Alta">
      <formula>NOT(ISERROR(SEARCH("Muy Alta",I10)))</formula>
    </cfRule>
    <cfRule type="containsText" dxfId="6975" priority="418" operator="containsText" text="Alta">
      <formula>NOT(ISERROR(SEARCH("Alta",I10)))</formula>
    </cfRule>
    <cfRule type="containsText" dxfId="6974" priority="419" operator="containsText" text="Media">
      <formula>NOT(ISERROR(SEARCH("Media",I10)))</formula>
    </cfRule>
    <cfRule type="containsText" dxfId="6973" priority="420" operator="containsText" text="Media">
      <formula>NOT(ISERROR(SEARCH("Media",I10)))</formula>
    </cfRule>
    <cfRule type="containsText" dxfId="6972" priority="421" operator="containsText" text="Media">
      <formula>NOT(ISERROR(SEARCH("Media",I10)))</formula>
    </cfRule>
    <cfRule type="containsText" dxfId="6971" priority="422" operator="containsText" text="Muy Baja">
      <formula>NOT(ISERROR(SEARCH("Muy Baja",I10)))</formula>
    </cfRule>
    <cfRule type="containsText" dxfId="6970" priority="423" operator="containsText" text="Baja">
      <formula>NOT(ISERROR(SEARCH("Baja",I10)))</formula>
    </cfRule>
    <cfRule type="containsText" dxfId="6969" priority="424" operator="containsText" text="Muy Baja">
      <formula>NOT(ISERROR(SEARCH("Muy Baja",I10)))</formula>
    </cfRule>
    <cfRule type="containsText" dxfId="6968" priority="425" operator="containsText" text="Muy Baja">
      <formula>NOT(ISERROR(SEARCH("Muy Baja",I10)))</formula>
    </cfRule>
    <cfRule type="containsText" dxfId="6967" priority="426" operator="containsText" text="Muy Baja">
      <formula>NOT(ISERROR(SEARCH("Muy Baja",I10)))</formula>
    </cfRule>
    <cfRule type="containsText" dxfId="6966" priority="427" operator="containsText" text="Muy Baja'Tabla probabilidad'!">
      <formula>NOT(ISERROR(SEARCH("Muy Baja'Tabla probabilidad'!",I10)))</formula>
    </cfRule>
    <cfRule type="containsText" dxfId="6965" priority="428" operator="containsText" text="Muy bajo">
      <formula>NOT(ISERROR(SEARCH("Muy bajo",I10)))</formula>
    </cfRule>
    <cfRule type="containsText" dxfId="6964" priority="429" operator="containsText" text="Alta">
      <formula>NOT(ISERROR(SEARCH("Alta",I10)))</formula>
    </cfRule>
    <cfRule type="containsText" dxfId="6963" priority="430" operator="containsText" text="Media">
      <formula>NOT(ISERROR(SEARCH("Media",I10)))</formula>
    </cfRule>
    <cfRule type="containsText" dxfId="6962" priority="431" operator="containsText" text="Baja">
      <formula>NOT(ISERROR(SEARCH("Baja",I10)))</formula>
    </cfRule>
    <cfRule type="containsText" dxfId="6961" priority="432" operator="containsText" text="Muy baja">
      <formula>NOT(ISERROR(SEARCH("Muy baja",I10)))</formula>
    </cfRule>
    <cfRule type="cellIs" dxfId="6960" priority="435" operator="between">
      <formula>1</formula>
      <formula>2</formula>
    </cfRule>
    <cfRule type="cellIs" dxfId="6959" priority="436" operator="between">
      <formula>0</formula>
      <formula>2</formula>
    </cfRule>
  </conditionalFormatting>
  <conditionalFormatting sqref="I10">
    <cfRule type="containsText" dxfId="6958" priority="416" operator="containsText" text="Muy Alta">
      <formula>NOT(ISERROR(SEARCH("Muy Alta",I10)))</formula>
    </cfRule>
  </conditionalFormatting>
  <conditionalFormatting sqref="L10 L15 L20 L25 L30 L35 L40 L45 L50 L55">
    <cfRule type="containsText" dxfId="6957" priority="408" operator="containsText" text="Catastrófico">
      <formula>NOT(ISERROR(SEARCH("Catastrófico",L10)))</formula>
    </cfRule>
    <cfRule type="containsText" dxfId="6956" priority="409" operator="containsText" text="Mayor">
      <formula>NOT(ISERROR(SEARCH("Mayor",L10)))</formula>
    </cfRule>
    <cfRule type="containsText" dxfId="6955" priority="410" operator="containsText" text="Alta">
      <formula>NOT(ISERROR(SEARCH("Alta",L10)))</formula>
    </cfRule>
    <cfRule type="containsText" dxfId="6954" priority="411" operator="containsText" text="Moderado">
      <formula>NOT(ISERROR(SEARCH("Moderado",L10)))</formula>
    </cfRule>
    <cfRule type="containsText" dxfId="6953" priority="412" operator="containsText" text="Menor">
      <formula>NOT(ISERROR(SEARCH("Menor",L10)))</formula>
    </cfRule>
    <cfRule type="containsText" dxfId="6952" priority="413" operator="containsText" text="Leve">
      <formula>NOT(ISERROR(SEARCH("Leve",L10)))</formula>
    </cfRule>
  </conditionalFormatting>
  <conditionalFormatting sqref="N10 N15 N20 N25">
    <cfRule type="containsText" dxfId="6951" priority="403" operator="containsText" text="Extremo">
      <formula>NOT(ISERROR(SEARCH("Extremo",N10)))</formula>
    </cfRule>
    <cfRule type="containsText" dxfId="6950" priority="404" operator="containsText" text="Alto">
      <formula>NOT(ISERROR(SEARCH("Alto",N10)))</formula>
    </cfRule>
    <cfRule type="containsText" dxfId="6949" priority="405" operator="containsText" text="Bajo">
      <formula>NOT(ISERROR(SEARCH("Bajo",N10)))</formula>
    </cfRule>
    <cfRule type="containsText" dxfId="6948" priority="406" operator="containsText" text="Moderado">
      <formula>NOT(ISERROR(SEARCH("Moderado",N10)))</formula>
    </cfRule>
    <cfRule type="containsText" dxfId="6947" priority="407" operator="containsText" text="Extremo">
      <formula>NOT(ISERROR(SEARCH("Extremo",N10)))</formula>
    </cfRule>
  </conditionalFormatting>
  <conditionalFormatting sqref="M10 M15 M20 M25 M30 M35 M40 M45 M50 M55">
    <cfRule type="containsText" dxfId="6946" priority="397" operator="containsText" text="Catastrófico">
      <formula>NOT(ISERROR(SEARCH("Catastrófico",M10)))</formula>
    </cfRule>
    <cfRule type="containsText" dxfId="6945" priority="398" operator="containsText" text="Mayor">
      <formula>NOT(ISERROR(SEARCH("Mayor",M10)))</formula>
    </cfRule>
    <cfRule type="containsText" dxfId="6944" priority="399" operator="containsText" text="Alta">
      <formula>NOT(ISERROR(SEARCH("Alta",M10)))</formula>
    </cfRule>
    <cfRule type="containsText" dxfId="6943" priority="400" operator="containsText" text="Moderado">
      <formula>NOT(ISERROR(SEARCH("Moderado",M10)))</formula>
    </cfRule>
    <cfRule type="containsText" dxfId="6942" priority="401" operator="containsText" text="Menor">
      <formula>NOT(ISERROR(SEARCH("Menor",M10)))</formula>
    </cfRule>
    <cfRule type="containsText" dxfId="6941" priority="402" operator="containsText" text="Leve">
      <formula>NOT(ISERROR(SEARCH("Leve",M10)))</formula>
    </cfRule>
  </conditionalFormatting>
  <conditionalFormatting sqref="Y10:Y14">
    <cfRule type="containsText" dxfId="6940" priority="391" operator="containsText" text="Muy Alta">
      <formula>NOT(ISERROR(SEARCH("Muy Alta",Y10)))</formula>
    </cfRule>
    <cfRule type="containsText" dxfId="6939" priority="392" operator="containsText" text="Alta">
      <formula>NOT(ISERROR(SEARCH("Alta",Y10)))</formula>
    </cfRule>
    <cfRule type="containsText" dxfId="6938" priority="393" operator="containsText" text="Media">
      <formula>NOT(ISERROR(SEARCH("Media",Y10)))</formula>
    </cfRule>
    <cfRule type="containsText" dxfId="6937" priority="394" operator="containsText" text="Muy Baja">
      <formula>NOT(ISERROR(SEARCH("Muy Baja",Y10)))</formula>
    </cfRule>
    <cfRule type="containsText" dxfId="6936" priority="395" operator="containsText" text="Baja">
      <formula>NOT(ISERROR(SEARCH("Baja",Y10)))</formula>
    </cfRule>
    <cfRule type="containsText" dxfId="6935" priority="396" operator="containsText" text="Muy Baja">
      <formula>NOT(ISERROR(SEARCH("Muy Baja",Y10)))</formula>
    </cfRule>
  </conditionalFormatting>
  <conditionalFormatting sqref="AC10:AC14">
    <cfRule type="containsText" dxfId="6934" priority="386" operator="containsText" text="Catastrófico">
      <formula>NOT(ISERROR(SEARCH("Catastrófico",AC10)))</formula>
    </cfRule>
    <cfRule type="containsText" dxfId="6933" priority="387" operator="containsText" text="Mayor">
      <formula>NOT(ISERROR(SEARCH("Mayor",AC10)))</formula>
    </cfRule>
    <cfRule type="containsText" dxfId="6932" priority="388" operator="containsText" text="Moderado">
      <formula>NOT(ISERROR(SEARCH("Moderado",AC10)))</formula>
    </cfRule>
    <cfRule type="containsText" dxfId="6931" priority="389" operator="containsText" text="Menor">
      <formula>NOT(ISERROR(SEARCH("Menor",AC10)))</formula>
    </cfRule>
    <cfRule type="containsText" dxfId="6930" priority="390" operator="containsText" text="Leve">
      <formula>NOT(ISERROR(SEARCH("Leve",AC10)))</formula>
    </cfRule>
  </conditionalFormatting>
  <conditionalFormatting sqref="AG10">
    <cfRule type="containsText" dxfId="6929" priority="377" operator="containsText" text="Extremo">
      <formula>NOT(ISERROR(SEARCH("Extremo",AG10)))</formula>
    </cfRule>
    <cfRule type="containsText" dxfId="6928" priority="378" operator="containsText" text="Alto">
      <formula>NOT(ISERROR(SEARCH("Alto",AG10)))</formula>
    </cfRule>
    <cfRule type="containsText" dxfId="6927" priority="379" operator="containsText" text="Moderado">
      <formula>NOT(ISERROR(SEARCH("Moderado",AG10)))</formula>
    </cfRule>
    <cfRule type="containsText" dxfId="6926" priority="380" operator="containsText" text="Menor">
      <formula>NOT(ISERROR(SEARCH("Menor",AG10)))</formula>
    </cfRule>
    <cfRule type="containsText" dxfId="6925" priority="381" operator="containsText" text="Bajo">
      <formula>NOT(ISERROR(SEARCH("Bajo",AG10)))</formula>
    </cfRule>
    <cfRule type="containsText" dxfId="6924" priority="382" operator="containsText" text="Moderado">
      <formula>NOT(ISERROR(SEARCH("Moderado",AG10)))</formula>
    </cfRule>
    <cfRule type="containsText" dxfId="6923" priority="383" operator="containsText" text="Extremo">
      <formula>NOT(ISERROR(SEARCH("Extremo",AG10)))</formula>
    </cfRule>
    <cfRule type="containsText" dxfId="6922" priority="384" operator="containsText" text="Baja">
      <formula>NOT(ISERROR(SEARCH("Baja",AG10)))</formula>
    </cfRule>
    <cfRule type="containsText" dxfId="6921" priority="385" operator="containsText" text="Alto">
      <formula>NOT(ISERROR(SEARCH("Alto",AG10)))</formula>
    </cfRule>
  </conditionalFormatting>
  <conditionalFormatting sqref="AA10:AA59">
    <cfRule type="containsText" dxfId="6920" priority="1" operator="containsText" text="Muy Baja">
      <formula>NOT(ISERROR(SEARCH("Muy Baja",AA10)))</formula>
    </cfRule>
    <cfRule type="containsText" dxfId="6919" priority="372" operator="containsText" text="Muy Alta">
      <formula>NOT(ISERROR(SEARCH("Muy Alta",AA10)))</formula>
    </cfRule>
    <cfRule type="containsText" dxfId="6918" priority="373" operator="containsText" text="Alta">
      <formula>NOT(ISERROR(SEARCH("Alta",AA10)))</formula>
    </cfRule>
    <cfRule type="containsText" dxfId="6917" priority="374" operator="containsText" text="Media">
      <formula>NOT(ISERROR(SEARCH("Media",AA10)))</formula>
    </cfRule>
    <cfRule type="containsText" dxfId="6916" priority="375" operator="containsText" text="Baja">
      <formula>NOT(ISERROR(SEARCH("Baja",AA10)))</formula>
    </cfRule>
    <cfRule type="containsText" dxfId="6915" priority="376" operator="containsText" text="Muy Baja">
      <formula>NOT(ISERROR(SEARCH("Muy Baja",AA10)))</formula>
    </cfRule>
  </conditionalFormatting>
  <conditionalFormatting sqref="AE10:AE14">
    <cfRule type="containsText" dxfId="6914" priority="367" operator="containsText" text="Catastrófico">
      <formula>NOT(ISERROR(SEARCH("Catastrófico",AE10)))</formula>
    </cfRule>
    <cfRule type="containsText" dxfId="6913" priority="368" operator="containsText" text="Moderado">
      <formula>NOT(ISERROR(SEARCH("Moderado",AE10)))</formula>
    </cfRule>
    <cfRule type="containsText" dxfId="6912" priority="369" operator="containsText" text="Menor">
      <formula>NOT(ISERROR(SEARCH("Menor",AE10)))</formula>
    </cfRule>
    <cfRule type="containsText" dxfId="6911" priority="370" operator="containsText" text="Leve">
      <formula>NOT(ISERROR(SEARCH("Leve",AE10)))</formula>
    </cfRule>
    <cfRule type="containsText" dxfId="6910" priority="371" operator="containsText" text="Mayor">
      <formula>NOT(ISERROR(SEARCH("Mayor",AE10)))</formula>
    </cfRule>
  </conditionalFormatting>
  <conditionalFormatting sqref="I15 I20 I25">
    <cfRule type="containsText" dxfId="6909" priority="344" operator="containsText" text="Muy Baja">
      <formula>NOT(ISERROR(SEARCH("Muy Baja",I15)))</formula>
    </cfRule>
    <cfRule type="containsText" dxfId="6908" priority="345" operator="containsText" text="Baja">
      <formula>NOT(ISERROR(SEARCH("Baja",I15)))</formula>
    </cfRule>
    <cfRule type="containsText" dxfId="6907" priority="347" operator="containsText" text="Muy Alta">
      <formula>NOT(ISERROR(SEARCH("Muy Alta",I15)))</formula>
    </cfRule>
    <cfRule type="containsText" dxfId="6906" priority="348" operator="containsText" text="Alta">
      <formula>NOT(ISERROR(SEARCH("Alta",I15)))</formula>
    </cfRule>
    <cfRule type="containsText" dxfId="6905" priority="349" operator="containsText" text="Media">
      <formula>NOT(ISERROR(SEARCH("Media",I15)))</formula>
    </cfRule>
    <cfRule type="containsText" dxfId="6904" priority="350" operator="containsText" text="Media">
      <formula>NOT(ISERROR(SEARCH("Media",I15)))</formula>
    </cfRule>
    <cfRule type="containsText" dxfId="6903" priority="351" operator="containsText" text="Media">
      <formula>NOT(ISERROR(SEARCH("Media",I15)))</formula>
    </cfRule>
    <cfRule type="containsText" dxfId="6902" priority="352" operator="containsText" text="Muy Baja">
      <formula>NOT(ISERROR(SEARCH("Muy Baja",I15)))</formula>
    </cfRule>
    <cfRule type="containsText" dxfId="6901" priority="353" operator="containsText" text="Baja">
      <formula>NOT(ISERROR(SEARCH("Baja",I15)))</formula>
    </cfRule>
    <cfRule type="containsText" dxfId="6900" priority="354" operator="containsText" text="Muy Baja">
      <formula>NOT(ISERROR(SEARCH("Muy Baja",I15)))</formula>
    </cfRule>
    <cfRule type="containsText" dxfId="6899" priority="355" operator="containsText" text="Muy Baja">
      <formula>NOT(ISERROR(SEARCH("Muy Baja",I15)))</formula>
    </cfRule>
    <cfRule type="containsText" dxfId="6898" priority="356" operator="containsText" text="Muy Baja">
      <formula>NOT(ISERROR(SEARCH("Muy Baja",I15)))</formula>
    </cfRule>
    <cfRule type="containsText" dxfId="6897" priority="357" operator="containsText" text="Muy Baja'Tabla probabilidad'!">
      <formula>NOT(ISERROR(SEARCH("Muy Baja'Tabla probabilidad'!",I15)))</formula>
    </cfRule>
    <cfRule type="containsText" dxfId="6896" priority="358" operator="containsText" text="Muy bajo">
      <formula>NOT(ISERROR(SEARCH("Muy bajo",I15)))</formula>
    </cfRule>
    <cfRule type="containsText" dxfId="6895" priority="359" operator="containsText" text="Alta">
      <formula>NOT(ISERROR(SEARCH("Alta",I15)))</formula>
    </cfRule>
    <cfRule type="containsText" dxfId="6894" priority="360" operator="containsText" text="Media">
      <formula>NOT(ISERROR(SEARCH("Media",I15)))</formula>
    </cfRule>
    <cfRule type="containsText" dxfId="6893" priority="361" operator="containsText" text="Baja">
      <formula>NOT(ISERROR(SEARCH("Baja",I15)))</formula>
    </cfRule>
    <cfRule type="containsText" dxfId="6892" priority="362" operator="containsText" text="Muy baja">
      <formula>NOT(ISERROR(SEARCH("Muy baja",I15)))</formula>
    </cfRule>
    <cfRule type="cellIs" dxfId="6891" priority="365" operator="between">
      <formula>1</formula>
      <formula>2</formula>
    </cfRule>
    <cfRule type="cellIs" dxfId="6890" priority="366" operator="between">
      <formula>0</formula>
      <formula>2</formula>
    </cfRule>
  </conditionalFormatting>
  <conditionalFormatting sqref="I15 I20 I25">
    <cfRule type="containsText" dxfId="6889" priority="346" operator="containsText" text="Muy Alta">
      <formula>NOT(ISERROR(SEARCH("Muy Alta",I15)))</formula>
    </cfRule>
  </conditionalFormatting>
  <conditionalFormatting sqref="Y15:Y19">
    <cfRule type="containsText" dxfId="6888" priority="338" operator="containsText" text="Muy Alta">
      <formula>NOT(ISERROR(SEARCH("Muy Alta",Y15)))</formula>
    </cfRule>
    <cfRule type="containsText" dxfId="6887" priority="339" operator="containsText" text="Alta">
      <formula>NOT(ISERROR(SEARCH("Alta",Y15)))</formula>
    </cfRule>
    <cfRule type="containsText" dxfId="6886" priority="340" operator="containsText" text="Media">
      <formula>NOT(ISERROR(SEARCH("Media",Y15)))</formula>
    </cfRule>
    <cfRule type="containsText" dxfId="6885" priority="341" operator="containsText" text="Muy Baja">
      <formula>NOT(ISERROR(SEARCH("Muy Baja",Y15)))</formula>
    </cfRule>
    <cfRule type="containsText" dxfId="6884" priority="342" operator="containsText" text="Baja">
      <formula>NOT(ISERROR(SEARCH("Baja",Y15)))</formula>
    </cfRule>
    <cfRule type="containsText" dxfId="6883" priority="343" operator="containsText" text="Muy Baja">
      <formula>NOT(ISERROR(SEARCH("Muy Baja",Y15)))</formula>
    </cfRule>
  </conditionalFormatting>
  <conditionalFormatting sqref="AC15:AC19">
    <cfRule type="containsText" dxfId="6882" priority="333" operator="containsText" text="Catastrófico">
      <formula>NOT(ISERROR(SEARCH("Catastrófico",AC15)))</formula>
    </cfRule>
    <cfRule type="containsText" dxfId="6881" priority="334" operator="containsText" text="Mayor">
      <formula>NOT(ISERROR(SEARCH("Mayor",AC15)))</formula>
    </cfRule>
    <cfRule type="containsText" dxfId="6880" priority="335" operator="containsText" text="Moderado">
      <formula>NOT(ISERROR(SEARCH("Moderado",AC15)))</formula>
    </cfRule>
    <cfRule type="containsText" dxfId="6879" priority="336" operator="containsText" text="Menor">
      <formula>NOT(ISERROR(SEARCH("Menor",AC15)))</formula>
    </cfRule>
    <cfRule type="containsText" dxfId="6878" priority="337" operator="containsText" text="Leve">
      <formula>NOT(ISERROR(SEARCH("Leve",AC15)))</formula>
    </cfRule>
  </conditionalFormatting>
  <conditionalFormatting sqref="AG15">
    <cfRule type="containsText" dxfId="6877" priority="324" operator="containsText" text="Extremo">
      <formula>NOT(ISERROR(SEARCH("Extremo",AG15)))</formula>
    </cfRule>
    <cfRule type="containsText" dxfId="6876" priority="325" operator="containsText" text="Alto">
      <formula>NOT(ISERROR(SEARCH("Alto",AG15)))</formula>
    </cfRule>
    <cfRule type="containsText" dxfId="6875" priority="326" operator="containsText" text="Moderado">
      <formula>NOT(ISERROR(SEARCH("Moderado",AG15)))</formula>
    </cfRule>
    <cfRule type="containsText" dxfId="6874" priority="327" operator="containsText" text="Menor">
      <formula>NOT(ISERROR(SEARCH("Menor",AG15)))</formula>
    </cfRule>
    <cfRule type="containsText" dxfId="6873" priority="328" operator="containsText" text="Bajo">
      <formula>NOT(ISERROR(SEARCH("Bajo",AG15)))</formula>
    </cfRule>
    <cfRule type="containsText" dxfId="6872" priority="329" operator="containsText" text="Moderado">
      <formula>NOT(ISERROR(SEARCH("Moderado",AG15)))</formula>
    </cfRule>
    <cfRule type="containsText" dxfId="6871" priority="330" operator="containsText" text="Extremo">
      <formula>NOT(ISERROR(SEARCH("Extremo",AG15)))</formula>
    </cfRule>
    <cfRule type="containsText" dxfId="6870" priority="331" operator="containsText" text="Baja">
      <formula>NOT(ISERROR(SEARCH("Baja",AG15)))</formula>
    </cfRule>
    <cfRule type="containsText" dxfId="6869" priority="332" operator="containsText" text="Alto">
      <formula>NOT(ISERROR(SEARCH("Alto",AG15)))</formula>
    </cfRule>
  </conditionalFormatting>
  <conditionalFormatting sqref="AE15:AE19">
    <cfRule type="containsText" dxfId="6868" priority="319" operator="containsText" text="Catastrófico">
      <formula>NOT(ISERROR(SEARCH("Catastrófico",AE15)))</formula>
    </cfRule>
    <cfRule type="containsText" dxfId="6867" priority="320" operator="containsText" text="Moderado">
      <formula>NOT(ISERROR(SEARCH("Moderado",AE15)))</formula>
    </cfRule>
    <cfRule type="containsText" dxfId="6866" priority="321" operator="containsText" text="Menor">
      <formula>NOT(ISERROR(SEARCH("Menor",AE15)))</formula>
    </cfRule>
    <cfRule type="containsText" dxfId="6865" priority="322" operator="containsText" text="Leve">
      <formula>NOT(ISERROR(SEARCH("Leve",AE15)))</formula>
    </cfRule>
    <cfRule type="containsText" dxfId="6864" priority="323" operator="containsText" text="Mayor">
      <formula>NOT(ISERROR(SEARCH("Mayor",AE15)))</formula>
    </cfRule>
  </conditionalFormatting>
  <conditionalFormatting sqref="Y20:Y24">
    <cfRule type="containsText" dxfId="6863" priority="313" operator="containsText" text="Muy Alta">
      <formula>NOT(ISERROR(SEARCH("Muy Alta",Y20)))</formula>
    </cfRule>
    <cfRule type="containsText" dxfId="6862" priority="314" operator="containsText" text="Alta">
      <formula>NOT(ISERROR(SEARCH("Alta",Y20)))</formula>
    </cfRule>
    <cfRule type="containsText" dxfId="6861" priority="315" operator="containsText" text="Media">
      <formula>NOT(ISERROR(SEARCH("Media",Y20)))</formula>
    </cfRule>
    <cfRule type="containsText" dxfId="6860" priority="316" operator="containsText" text="Muy Baja">
      <formula>NOT(ISERROR(SEARCH("Muy Baja",Y20)))</formula>
    </cfRule>
    <cfRule type="containsText" dxfId="6859" priority="317" operator="containsText" text="Baja">
      <formula>NOT(ISERROR(SEARCH("Baja",Y20)))</formula>
    </cfRule>
    <cfRule type="containsText" dxfId="6858" priority="318" operator="containsText" text="Muy Baja">
      <formula>NOT(ISERROR(SEARCH("Muy Baja",Y20)))</formula>
    </cfRule>
  </conditionalFormatting>
  <conditionalFormatting sqref="AC20:AC24">
    <cfRule type="containsText" dxfId="6857" priority="308" operator="containsText" text="Catastrófico">
      <formula>NOT(ISERROR(SEARCH("Catastrófico",AC20)))</formula>
    </cfRule>
    <cfRule type="containsText" dxfId="6856" priority="309" operator="containsText" text="Mayor">
      <formula>NOT(ISERROR(SEARCH("Mayor",AC20)))</formula>
    </cfRule>
    <cfRule type="containsText" dxfId="6855" priority="310" operator="containsText" text="Moderado">
      <formula>NOT(ISERROR(SEARCH("Moderado",AC20)))</formula>
    </cfRule>
    <cfRule type="containsText" dxfId="6854" priority="311" operator="containsText" text="Menor">
      <formula>NOT(ISERROR(SEARCH("Menor",AC20)))</formula>
    </cfRule>
    <cfRule type="containsText" dxfId="6853" priority="312" operator="containsText" text="Leve">
      <formula>NOT(ISERROR(SEARCH("Leve",AC20)))</formula>
    </cfRule>
  </conditionalFormatting>
  <conditionalFormatting sqref="AG20">
    <cfRule type="containsText" dxfId="6852" priority="299" operator="containsText" text="Extremo">
      <formula>NOT(ISERROR(SEARCH("Extremo",AG20)))</formula>
    </cfRule>
    <cfRule type="containsText" dxfId="6851" priority="300" operator="containsText" text="Alto">
      <formula>NOT(ISERROR(SEARCH("Alto",AG20)))</formula>
    </cfRule>
    <cfRule type="containsText" dxfId="6850" priority="301" operator="containsText" text="Moderado">
      <formula>NOT(ISERROR(SEARCH("Moderado",AG20)))</formula>
    </cfRule>
    <cfRule type="containsText" dxfId="6849" priority="302" operator="containsText" text="Menor">
      <formula>NOT(ISERROR(SEARCH("Menor",AG20)))</formula>
    </cfRule>
    <cfRule type="containsText" dxfId="6848" priority="303" operator="containsText" text="Bajo">
      <formula>NOT(ISERROR(SEARCH("Bajo",AG20)))</formula>
    </cfRule>
    <cfRule type="containsText" dxfId="6847" priority="304" operator="containsText" text="Moderado">
      <formula>NOT(ISERROR(SEARCH("Moderado",AG20)))</formula>
    </cfRule>
    <cfRule type="containsText" dxfId="6846" priority="305" operator="containsText" text="Extremo">
      <formula>NOT(ISERROR(SEARCH("Extremo",AG20)))</formula>
    </cfRule>
    <cfRule type="containsText" dxfId="6845" priority="306" operator="containsText" text="Baja">
      <formula>NOT(ISERROR(SEARCH("Baja",AG20)))</formula>
    </cfRule>
    <cfRule type="containsText" dxfId="6844" priority="307" operator="containsText" text="Alto">
      <formula>NOT(ISERROR(SEARCH("Alto",AG20)))</formula>
    </cfRule>
  </conditionalFormatting>
  <conditionalFormatting sqref="AE20:AE24">
    <cfRule type="containsText" dxfId="6843" priority="294" operator="containsText" text="Catastrófico">
      <formula>NOT(ISERROR(SEARCH("Catastrófico",AE20)))</formula>
    </cfRule>
    <cfRule type="containsText" dxfId="6842" priority="295" operator="containsText" text="Moderado">
      <formula>NOT(ISERROR(SEARCH("Moderado",AE20)))</formula>
    </cfRule>
    <cfRule type="containsText" dxfId="6841" priority="296" operator="containsText" text="Menor">
      <formula>NOT(ISERROR(SEARCH("Menor",AE20)))</formula>
    </cfRule>
    <cfRule type="containsText" dxfId="6840" priority="297" operator="containsText" text="Leve">
      <formula>NOT(ISERROR(SEARCH("Leve",AE20)))</formula>
    </cfRule>
    <cfRule type="containsText" dxfId="6839" priority="298" operator="containsText" text="Mayor">
      <formula>NOT(ISERROR(SEARCH("Mayor",AE20)))</formula>
    </cfRule>
  </conditionalFormatting>
  <conditionalFormatting sqref="Y25:Y29">
    <cfRule type="containsText" dxfId="6838" priority="288" operator="containsText" text="Muy Alta">
      <formula>NOT(ISERROR(SEARCH("Muy Alta",Y25)))</formula>
    </cfRule>
    <cfRule type="containsText" dxfId="6837" priority="289" operator="containsText" text="Alta">
      <formula>NOT(ISERROR(SEARCH("Alta",Y25)))</formula>
    </cfRule>
    <cfRule type="containsText" dxfId="6836" priority="290" operator="containsText" text="Media">
      <formula>NOT(ISERROR(SEARCH("Media",Y25)))</formula>
    </cfRule>
    <cfRule type="containsText" dxfId="6835" priority="291" operator="containsText" text="Muy Baja">
      <formula>NOT(ISERROR(SEARCH("Muy Baja",Y25)))</formula>
    </cfRule>
    <cfRule type="containsText" dxfId="6834" priority="292" operator="containsText" text="Baja">
      <formula>NOT(ISERROR(SEARCH("Baja",Y25)))</formula>
    </cfRule>
    <cfRule type="containsText" dxfId="6833" priority="293" operator="containsText" text="Muy Baja">
      <formula>NOT(ISERROR(SEARCH("Muy Baja",Y25)))</formula>
    </cfRule>
  </conditionalFormatting>
  <conditionalFormatting sqref="AC25:AC29">
    <cfRule type="containsText" dxfId="6832" priority="283" operator="containsText" text="Catastrófico">
      <formula>NOT(ISERROR(SEARCH("Catastrófico",AC25)))</formula>
    </cfRule>
    <cfRule type="containsText" dxfId="6831" priority="284" operator="containsText" text="Mayor">
      <formula>NOT(ISERROR(SEARCH("Mayor",AC25)))</formula>
    </cfRule>
    <cfRule type="containsText" dxfId="6830" priority="285" operator="containsText" text="Moderado">
      <formula>NOT(ISERROR(SEARCH("Moderado",AC25)))</formula>
    </cfRule>
    <cfRule type="containsText" dxfId="6829" priority="286" operator="containsText" text="Menor">
      <formula>NOT(ISERROR(SEARCH("Menor",AC25)))</formula>
    </cfRule>
    <cfRule type="containsText" dxfId="6828" priority="287" operator="containsText" text="Leve">
      <formula>NOT(ISERROR(SEARCH("Leve",AC25)))</formula>
    </cfRule>
  </conditionalFormatting>
  <conditionalFormatting sqref="AG25">
    <cfRule type="containsText" dxfId="6827" priority="274" operator="containsText" text="Extremo">
      <formula>NOT(ISERROR(SEARCH("Extremo",AG25)))</formula>
    </cfRule>
    <cfRule type="containsText" dxfId="6826" priority="275" operator="containsText" text="Alto">
      <formula>NOT(ISERROR(SEARCH("Alto",AG25)))</formula>
    </cfRule>
    <cfRule type="containsText" dxfId="6825" priority="276" operator="containsText" text="Moderado">
      <formula>NOT(ISERROR(SEARCH("Moderado",AG25)))</formula>
    </cfRule>
    <cfRule type="containsText" dxfId="6824" priority="277" operator="containsText" text="Menor">
      <formula>NOT(ISERROR(SEARCH("Menor",AG25)))</formula>
    </cfRule>
    <cfRule type="containsText" dxfId="6823" priority="278" operator="containsText" text="Bajo">
      <formula>NOT(ISERROR(SEARCH("Bajo",AG25)))</formula>
    </cfRule>
    <cfRule type="containsText" dxfId="6822" priority="279" operator="containsText" text="Moderado">
      <formula>NOT(ISERROR(SEARCH("Moderado",AG25)))</formula>
    </cfRule>
    <cfRule type="containsText" dxfId="6821" priority="280" operator="containsText" text="Extremo">
      <formula>NOT(ISERROR(SEARCH("Extremo",AG25)))</formula>
    </cfRule>
    <cfRule type="containsText" dxfId="6820" priority="281" operator="containsText" text="Baja">
      <formula>NOT(ISERROR(SEARCH("Baja",AG25)))</formula>
    </cfRule>
    <cfRule type="containsText" dxfId="6819" priority="282" operator="containsText" text="Alto">
      <formula>NOT(ISERROR(SEARCH("Alto",AG25)))</formula>
    </cfRule>
  </conditionalFormatting>
  <conditionalFormatting sqref="AE25:AE29">
    <cfRule type="containsText" dxfId="6818" priority="269" operator="containsText" text="Catastrófico">
      <formula>NOT(ISERROR(SEARCH("Catastrófico",AE25)))</formula>
    </cfRule>
    <cfRule type="containsText" dxfId="6817" priority="270" operator="containsText" text="Moderado">
      <formula>NOT(ISERROR(SEARCH("Moderado",AE25)))</formula>
    </cfRule>
    <cfRule type="containsText" dxfId="6816" priority="271" operator="containsText" text="Menor">
      <formula>NOT(ISERROR(SEARCH("Menor",AE25)))</formula>
    </cfRule>
    <cfRule type="containsText" dxfId="6815" priority="272" operator="containsText" text="Leve">
      <formula>NOT(ISERROR(SEARCH("Leve",AE25)))</formula>
    </cfRule>
    <cfRule type="containsText" dxfId="6814" priority="273" operator="containsText" text="Mayor">
      <formula>NOT(ISERROR(SEARCH("Mayor",AE25)))</formula>
    </cfRule>
  </conditionalFormatting>
  <conditionalFormatting sqref="N30 N35">
    <cfRule type="containsText" dxfId="6813" priority="264" operator="containsText" text="Extremo">
      <formula>NOT(ISERROR(SEARCH("Extremo",N30)))</formula>
    </cfRule>
    <cfRule type="containsText" dxfId="6812" priority="265" operator="containsText" text="Alto">
      <formula>NOT(ISERROR(SEARCH("Alto",N30)))</formula>
    </cfRule>
    <cfRule type="containsText" dxfId="6811" priority="266" operator="containsText" text="Bajo">
      <formula>NOT(ISERROR(SEARCH("Bajo",N30)))</formula>
    </cfRule>
    <cfRule type="containsText" dxfId="6810" priority="267" operator="containsText" text="Moderado">
      <formula>NOT(ISERROR(SEARCH("Moderado",N30)))</formula>
    </cfRule>
    <cfRule type="containsText" dxfId="6809" priority="268" operator="containsText" text="Extremo">
      <formula>NOT(ISERROR(SEARCH("Extremo",N30)))</formula>
    </cfRule>
  </conditionalFormatting>
  <conditionalFormatting sqref="I30 I35 I40">
    <cfRule type="containsText" dxfId="6808" priority="241" operator="containsText" text="Muy Baja">
      <formula>NOT(ISERROR(SEARCH("Muy Baja",I30)))</formula>
    </cfRule>
    <cfRule type="containsText" dxfId="6807" priority="242" operator="containsText" text="Baja">
      <formula>NOT(ISERROR(SEARCH("Baja",I30)))</formula>
    </cfRule>
    <cfRule type="containsText" dxfId="6806" priority="244" operator="containsText" text="Muy Alta">
      <formula>NOT(ISERROR(SEARCH("Muy Alta",I30)))</formula>
    </cfRule>
    <cfRule type="containsText" dxfId="6805" priority="245" operator="containsText" text="Alta">
      <formula>NOT(ISERROR(SEARCH("Alta",I30)))</formula>
    </cfRule>
    <cfRule type="containsText" dxfId="6804" priority="246" operator="containsText" text="Media">
      <formula>NOT(ISERROR(SEARCH("Media",I30)))</formula>
    </cfRule>
    <cfRule type="containsText" dxfId="6803" priority="247" operator="containsText" text="Media">
      <formula>NOT(ISERROR(SEARCH("Media",I30)))</formula>
    </cfRule>
    <cfRule type="containsText" dxfId="6802" priority="248" operator="containsText" text="Media">
      <formula>NOT(ISERROR(SEARCH("Media",I30)))</formula>
    </cfRule>
    <cfRule type="containsText" dxfId="6801" priority="249" operator="containsText" text="Muy Baja">
      <formula>NOT(ISERROR(SEARCH("Muy Baja",I30)))</formula>
    </cfRule>
    <cfRule type="containsText" dxfId="6800" priority="250" operator="containsText" text="Baja">
      <formula>NOT(ISERROR(SEARCH("Baja",I30)))</formula>
    </cfRule>
    <cfRule type="containsText" dxfId="6799" priority="251" operator="containsText" text="Muy Baja">
      <formula>NOT(ISERROR(SEARCH("Muy Baja",I30)))</formula>
    </cfRule>
    <cfRule type="containsText" dxfId="6798" priority="252" operator="containsText" text="Muy Baja">
      <formula>NOT(ISERROR(SEARCH("Muy Baja",I30)))</formula>
    </cfRule>
    <cfRule type="containsText" dxfId="6797" priority="253" operator="containsText" text="Muy Baja">
      <formula>NOT(ISERROR(SEARCH("Muy Baja",I30)))</formula>
    </cfRule>
    <cfRule type="containsText" dxfId="6796" priority="254" operator="containsText" text="Muy Baja'Tabla probabilidad'!">
      <formula>NOT(ISERROR(SEARCH("Muy Baja'Tabla probabilidad'!",I30)))</formula>
    </cfRule>
    <cfRule type="containsText" dxfId="6795" priority="255" operator="containsText" text="Muy bajo">
      <formula>NOT(ISERROR(SEARCH("Muy bajo",I30)))</formula>
    </cfRule>
    <cfRule type="containsText" dxfId="6794" priority="256" operator="containsText" text="Alta">
      <formula>NOT(ISERROR(SEARCH("Alta",I30)))</formula>
    </cfRule>
    <cfRule type="containsText" dxfId="6793" priority="257" operator="containsText" text="Media">
      <formula>NOT(ISERROR(SEARCH("Media",I30)))</formula>
    </cfRule>
    <cfRule type="containsText" dxfId="6792" priority="258" operator="containsText" text="Baja">
      <formula>NOT(ISERROR(SEARCH("Baja",I30)))</formula>
    </cfRule>
    <cfRule type="containsText" dxfId="6791" priority="259" operator="containsText" text="Muy baja">
      <formula>NOT(ISERROR(SEARCH("Muy baja",I30)))</formula>
    </cfRule>
    <cfRule type="cellIs" dxfId="6790" priority="262" operator="between">
      <formula>1</formula>
      <formula>2</formula>
    </cfRule>
    <cfRule type="cellIs" dxfId="6789" priority="263" operator="between">
      <formula>0</formula>
      <formula>2</formula>
    </cfRule>
  </conditionalFormatting>
  <conditionalFormatting sqref="I30 I35 I40">
    <cfRule type="containsText" dxfId="6788" priority="243" operator="containsText" text="Muy Alta">
      <formula>NOT(ISERROR(SEARCH("Muy Alta",I30)))</formula>
    </cfRule>
  </conditionalFormatting>
  <conditionalFormatting sqref="Y30:Y34">
    <cfRule type="containsText" dxfId="6787" priority="235" operator="containsText" text="Muy Alta">
      <formula>NOT(ISERROR(SEARCH("Muy Alta",Y30)))</formula>
    </cfRule>
    <cfRule type="containsText" dxfId="6786" priority="236" operator="containsText" text="Alta">
      <formula>NOT(ISERROR(SEARCH("Alta",Y30)))</formula>
    </cfRule>
    <cfRule type="containsText" dxfId="6785" priority="237" operator="containsText" text="Media">
      <formula>NOT(ISERROR(SEARCH("Media",Y30)))</formula>
    </cfRule>
    <cfRule type="containsText" dxfId="6784" priority="238" operator="containsText" text="Muy Baja">
      <formula>NOT(ISERROR(SEARCH("Muy Baja",Y30)))</formula>
    </cfRule>
    <cfRule type="containsText" dxfId="6783" priority="239" operator="containsText" text="Baja">
      <formula>NOT(ISERROR(SEARCH("Baja",Y30)))</formula>
    </cfRule>
    <cfRule type="containsText" dxfId="6782" priority="240" operator="containsText" text="Muy Baja">
      <formula>NOT(ISERROR(SEARCH("Muy Baja",Y30)))</formula>
    </cfRule>
  </conditionalFormatting>
  <conditionalFormatting sqref="AC30:AC34">
    <cfRule type="containsText" dxfId="6781" priority="230" operator="containsText" text="Catastrófico">
      <formula>NOT(ISERROR(SEARCH("Catastrófico",AC30)))</formula>
    </cfRule>
    <cfRule type="containsText" dxfId="6780" priority="231" operator="containsText" text="Mayor">
      <formula>NOT(ISERROR(SEARCH("Mayor",AC30)))</formula>
    </cfRule>
    <cfRule type="containsText" dxfId="6779" priority="232" operator="containsText" text="Moderado">
      <formula>NOT(ISERROR(SEARCH("Moderado",AC30)))</formula>
    </cfRule>
    <cfRule type="containsText" dxfId="6778" priority="233" operator="containsText" text="Menor">
      <formula>NOT(ISERROR(SEARCH("Menor",AC30)))</formula>
    </cfRule>
    <cfRule type="containsText" dxfId="6777" priority="234" operator="containsText" text="Leve">
      <formula>NOT(ISERROR(SEARCH("Leve",AC30)))</formula>
    </cfRule>
  </conditionalFormatting>
  <conditionalFormatting sqref="AG30">
    <cfRule type="containsText" dxfId="6776" priority="221" operator="containsText" text="Extremo">
      <formula>NOT(ISERROR(SEARCH("Extremo",AG30)))</formula>
    </cfRule>
    <cfRule type="containsText" dxfId="6775" priority="222" operator="containsText" text="Alto">
      <formula>NOT(ISERROR(SEARCH("Alto",AG30)))</formula>
    </cfRule>
    <cfRule type="containsText" dxfId="6774" priority="223" operator="containsText" text="Moderado">
      <formula>NOT(ISERROR(SEARCH("Moderado",AG30)))</formula>
    </cfRule>
    <cfRule type="containsText" dxfId="6773" priority="224" operator="containsText" text="Menor">
      <formula>NOT(ISERROR(SEARCH("Menor",AG30)))</formula>
    </cfRule>
    <cfRule type="containsText" dxfId="6772" priority="225" operator="containsText" text="Bajo">
      <formula>NOT(ISERROR(SEARCH("Bajo",AG30)))</formula>
    </cfRule>
    <cfRule type="containsText" dxfId="6771" priority="226" operator="containsText" text="Moderado">
      <formula>NOT(ISERROR(SEARCH("Moderado",AG30)))</formula>
    </cfRule>
    <cfRule type="containsText" dxfId="6770" priority="227" operator="containsText" text="Extremo">
      <formula>NOT(ISERROR(SEARCH("Extremo",AG30)))</formula>
    </cfRule>
    <cfRule type="containsText" dxfId="6769" priority="228" operator="containsText" text="Baja">
      <formula>NOT(ISERROR(SEARCH("Baja",AG30)))</formula>
    </cfRule>
    <cfRule type="containsText" dxfId="6768" priority="229" operator="containsText" text="Alto">
      <formula>NOT(ISERROR(SEARCH("Alto",AG30)))</formula>
    </cfRule>
  </conditionalFormatting>
  <conditionalFormatting sqref="AE30:AE34">
    <cfRule type="containsText" dxfId="6767" priority="216" operator="containsText" text="Catastrófico">
      <formula>NOT(ISERROR(SEARCH("Catastrófico",AE30)))</formula>
    </cfRule>
    <cfRule type="containsText" dxfId="6766" priority="217" operator="containsText" text="Moderado">
      <formula>NOT(ISERROR(SEARCH("Moderado",AE30)))</formula>
    </cfRule>
    <cfRule type="containsText" dxfId="6765" priority="218" operator="containsText" text="Menor">
      <formula>NOT(ISERROR(SEARCH("Menor",AE30)))</formula>
    </cfRule>
    <cfRule type="containsText" dxfId="6764" priority="219" operator="containsText" text="Leve">
      <formula>NOT(ISERROR(SEARCH("Leve",AE30)))</formula>
    </cfRule>
    <cfRule type="containsText" dxfId="6763" priority="220" operator="containsText" text="Mayor">
      <formula>NOT(ISERROR(SEARCH("Mayor",AE30)))</formula>
    </cfRule>
  </conditionalFormatting>
  <conditionalFormatting sqref="Y35:Y39">
    <cfRule type="containsText" dxfId="6762" priority="210" operator="containsText" text="Muy Alta">
      <formula>NOT(ISERROR(SEARCH("Muy Alta",Y35)))</formula>
    </cfRule>
    <cfRule type="containsText" dxfId="6761" priority="211" operator="containsText" text="Alta">
      <formula>NOT(ISERROR(SEARCH("Alta",Y35)))</formula>
    </cfRule>
    <cfRule type="containsText" dxfId="6760" priority="212" operator="containsText" text="Media">
      <formula>NOT(ISERROR(SEARCH("Media",Y35)))</formula>
    </cfRule>
    <cfRule type="containsText" dxfId="6759" priority="213" operator="containsText" text="Muy Baja">
      <formula>NOT(ISERROR(SEARCH("Muy Baja",Y35)))</formula>
    </cfRule>
    <cfRule type="containsText" dxfId="6758" priority="214" operator="containsText" text="Baja">
      <formula>NOT(ISERROR(SEARCH("Baja",Y35)))</formula>
    </cfRule>
    <cfRule type="containsText" dxfId="6757" priority="215" operator="containsText" text="Muy Baja">
      <formula>NOT(ISERROR(SEARCH("Muy Baja",Y35)))</formula>
    </cfRule>
  </conditionalFormatting>
  <conditionalFormatting sqref="AC35:AC39">
    <cfRule type="containsText" dxfId="6756" priority="205" operator="containsText" text="Catastrófico">
      <formula>NOT(ISERROR(SEARCH("Catastrófico",AC35)))</formula>
    </cfRule>
    <cfRule type="containsText" dxfId="6755" priority="206" operator="containsText" text="Mayor">
      <formula>NOT(ISERROR(SEARCH("Mayor",AC35)))</formula>
    </cfRule>
    <cfRule type="containsText" dxfId="6754" priority="207" operator="containsText" text="Moderado">
      <formula>NOT(ISERROR(SEARCH("Moderado",AC35)))</formula>
    </cfRule>
    <cfRule type="containsText" dxfId="6753" priority="208" operator="containsText" text="Menor">
      <formula>NOT(ISERROR(SEARCH("Menor",AC35)))</formula>
    </cfRule>
    <cfRule type="containsText" dxfId="6752" priority="209" operator="containsText" text="Leve">
      <formula>NOT(ISERROR(SEARCH("Leve",AC35)))</formula>
    </cfRule>
  </conditionalFormatting>
  <conditionalFormatting sqref="AG35">
    <cfRule type="containsText" dxfId="6751" priority="196" operator="containsText" text="Extremo">
      <formula>NOT(ISERROR(SEARCH("Extremo",AG35)))</formula>
    </cfRule>
    <cfRule type="containsText" dxfId="6750" priority="197" operator="containsText" text="Alto">
      <formula>NOT(ISERROR(SEARCH("Alto",AG35)))</formula>
    </cfRule>
    <cfRule type="containsText" dxfId="6749" priority="198" operator="containsText" text="Moderado">
      <formula>NOT(ISERROR(SEARCH("Moderado",AG35)))</formula>
    </cfRule>
    <cfRule type="containsText" dxfId="6748" priority="199" operator="containsText" text="Menor">
      <formula>NOT(ISERROR(SEARCH("Menor",AG35)))</formula>
    </cfRule>
    <cfRule type="containsText" dxfId="6747" priority="200" operator="containsText" text="Bajo">
      <formula>NOT(ISERROR(SEARCH("Bajo",AG35)))</formula>
    </cfRule>
    <cfRule type="containsText" dxfId="6746" priority="201" operator="containsText" text="Moderado">
      <formula>NOT(ISERROR(SEARCH("Moderado",AG35)))</formula>
    </cfRule>
    <cfRule type="containsText" dxfId="6745" priority="202" operator="containsText" text="Extremo">
      <formula>NOT(ISERROR(SEARCH("Extremo",AG35)))</formula>
    </cfRule>
    <cfRule type="containsText" dxfId="6744" priority="203" operator="containsText" text="Baja">
      <formula>NOT(ISERROR(SEARCH("Baja",AG35)))</formula>
    </cfRule>
    <cfRule type="containsText" dxfId="6743" priority="204" operator="containsText" text="Alto">
      <formula>NOT(ISERROR(SEARCH("Alto",AG35)))</formula>
    </cfRule>
  </conditionalFormatting>
  <conditionalFormatting sqref="AE35:AE39">
    <cfRule type="containsText" dxfId="6742" priority="191" operator="containsText" text="Catastrófico">
      <formula>NOT(ISERROR(SEARCH("Catastrófico",AE35)))</formula>
    </cfRule>
    <cfRule type="containsText" dxfId="6741" priority="192" operator="containsText" text="Moderado">
      <formula>NOT(ISERROR(SEARCH("Moderado",AE35)))</formula>
    </cfRule>
    <cfRule type="containsText" dxfId="6740" priority="193" operator="containsText" text="Menor">
      <formula>NOT(ISERROR(SEARCH("Menor",AE35)))</formula>
    </cfRule>
    <cfRule type="containsText" dxfId="6739" priority="194" operator="containsText" text="Leve">
      <formula>NOT(ISERROR(SEARCH("Leve",AE35)))</formula>
    </cfRule>
    <cfRule type="containsText" dxfId="6738" priority="195" operator="containsText" text="Mayor">
      <formula>NOT(ISERROR(SEARCH("Mayor",AE35)))</formula>
    </cfRule>
  </conditionalFormatting>
  <conditionalFormatting sqref="N40">
    <cfRule type="containsText" dxfId="6737" priority="186" operator="containsText" text="Extremo">
      <formula>NOT(ISERROR(SEARCH("Extremo",N40)))</formula>
    </cfRule>
    <cfRule type="containsText" dxfId="6736" priority="187" operator="containsText" text="Alto">
      <formula>NOT(ISERROR(SEARCH("Alto",N40)))</formula>
    </cfRule>
    <cfRule type="containsText" dxfId="6735" priority="188" operator="containsText" text="Bajo">
      <formula>NOT(ISERROR(SEARCH("Bajo",N40)))</formula>
    </cfRule>
    <cfRule type="containsText" dxfId="6734" priority="189" operator="containsText" text="Moderado">
      <formula>NOT(ISERROR(SEARCH("Moderado",N40)))</formula>
    </cfRule>
    <cfRule type="containsText" dxfId="6733" priority="190" operator="containsText" text="Extremo">
      <formula>NOT(ISERROR(SEARCH("Extremo",N40)))</formula>
    </cfRule>
  </conditionalFormatting>
  <conditionalFormatting sqref="Y40:Y44">
    <cfRule type="containsText" dxfId="6732" priority="180" operator="containsText" text="Muy Alta">
      <formula>NOT(ISERROR(SEARCH("Muy Alta",Y40)))</formula>
    </cfRule>
    <cfRule type="containsText" dxfId="6731" priority="181" operator="containsText" text="Alta">
      <formula>NOT(ISERROR(SEARCH("Alta",Y40)))</formula>
    </cfRule>
    <cfRule type="containsText" dxfId="6730" priority="182" operator="containsText" text="Media">
      <formula>NOT(ISERROR(SEARCH("Media",Y40)))</formula>
    </cfRule>
    <cfRule type="containsText" dxfId="6729" priority="183" operator="containsText" text="Muy Baja">
      <formula>NOT(ISERROR(SEARCH("Muy Baja",Y40)))</formula>
    </cfRule>
    <cfRule type="containsText" dxfId="6728" priority="184" operator="containsText" text="Baja">
      <formula>NOT(ISERROR(SEARCH("Baja",Y40)))</formula>
    </cfRule>
    <cfRule type="containsText" dxfId="6727" priority="185" operator="containsText" text="Muy Baja">
      <formula>NOT(ISERROR(SEARCH("Muy Baja",Y40)))</formula>
    </cfRule>
  </conditionalFormatting>
  <conditionalFormatting sqref="AC40:AC44">
    <cfRule type="containsText" dxfId="6726" priority="175" operator="containsText" text="Catastrófico">
      <formula>NOT(ISERROR(SEARCH("Catastrófico",AC40)))</formula>
    </cfRule>
    <cfRule type="containsText" dxfId="6725" priority="176" operator="containsText" text="Mayor">
      <formula>NOT(ISERROR(SEARCH("Mayor",AC40)))</formula>
    </cfRule>
    <cfRule type="containsText" dxfId="6724" priority="177" operator="containsText" text="Moderado">
      <formula>NOT(ISERROR(SEARCH("Moderado",AC40)))</formula>
    </cfRule>
    <cfRule type="containsText" dxfId="6723" priority="178" operator="containsText" text="Menor">
      <formula>NOT(ISERROR(SEARCH("Menor",AC40)))</formula>
    </cfRule>
    <cfRule type="containsText" dxfId="6722" priority="179" operator="containsText" text="Leve">
      <formula>NOT(ISERROR(SEARCH("Leve",AC40)))</formula>
    </cfRule>
  </conditionalFormatting>
  <conditionalFormatting sqref="AG40">
    <cfRule type="containsText" dxfId="6721" priority="166" operator="containsText" text="Extremo">
      <formula>NOT(ISERROR(SEARCH("Extremo",AG40)))</formula>
    </cfRule>
    <cfRule type="containsText" dxfId="6720" priority="167" operator="containsText" text="Alto">
      <formula>NOT(ISERROR(SEARCH("Alto",AG40)))</formula>
    </cfRule>
    <cfRule type="containsText" dxfId="6719" priority="168" operator="containsText" text="Moderado">
      <formula>NOT(ISERROR(SEARCH("Moderado",AG40)))</formula>
    </cfRule>
    <cfRule type="containsText" dxfId="6718" priority="169" operator="containsText" text="Menor">
      <formula>NOT(ISERROR(SEARCH("Menor",AG40)))</formula>
    </cfRule>
    <cfRule type="containsText" dxfId="6717" priority="170" operator="containsText" text="Bajo">
      <formula>NOT(ISERROR(SEARCH("Bajo",AG40)))</formula>
    </cfRule>
    <cfRule type="containsText" dxfId="6716" priority="171" operator="containsText" text="Moderado">
      <formula>NOT(ISERROR(SEARCH("Moderado",AG40)))</formula>
    </cfRule>
    <cfRule type="containsText" dxfId="6715" priority="172" operator="containsText" text="Extremo">
      <formula>NOT(ISERROR(SEARCH("Extremo",AG40)))</formula>
    </cfRule>
    <cfRule type="containsText" dxfId="6714" priority="173" operator="containsText" text="Baja">
      <formula>NOT(ISERROR(SEARCH("Baja",AG40)))</formula>
    </cfRule>
    <cfRule type="containsText" dxfId="6713" priority="174" operator="containsText" text="Alto">
      <formula>NOT(ISERROR(SEARCH("Alto",AG40)))</formula>
    </cfRule>
  </conditionalFormatting>
  <conditionalFormatting sqref="AE40:AE44">
    <cfRule type="containsText" dxfId="6712" priority="161" operator="containsText" text="Catastrófico">
      <formula>NOT(ISERROR(SEARCH("Catastrófico",AE40)))</formula>
    </cfRule>
    <cfRule type="containsText" dxfId="6711" priority="162" operator="containsText" text="Moderado">
      <formula>NOT(ISERROR(SEARCH("Moderado",AE40)))</formula>
    </cfRule>
    <cfRule type="containsText" dxfId="6710" priority="163" operator="containsText" text="Menor">
      <formula>NOT(ISERROR(SEARCH("Menor",AE40)))</formula>
    </cfRule>
    <cfRule type="containsText" dxfId="6709" priority="164" operator="containsText" text="Leve">
      <formula>NOT(ISERROR(SEARCH("Leve",AE40)))</formula>
    </cfRule>
    <cfRule type="containsText" dxfId="6708" priority="165" operator="containsText" text="Mayor">
      <formula>NOT(ISERROR(SEARCH("Mayor",AE40)))</formula>
    </cfRule>
  </conditionalFormatting>
  <conditionalFormatting sqref="N45">
    <cfRule type="containsText" dxfId="6707" priority="156" operator="containsText" text="Extremo">
      <formula>NOT(ISERROR(SEARCH("Extremo",N45)))</formula>
    </cfRule>
    <cfRule type="containsText" dxfId="6706" priority="157" operator="containsText" text="Alto">
      <formula>NOT(ISERROR(SEARCH("Alto",N45)))</formula>
    </cfRule>
    <cfRule type="containsText" dxfId="6705" priority="158" operator="containsText" text="Bajo">
      <formula>NOT(ISERROR(SEARCH("Bajo",N45)))</formula>
    </cfRule>
    <cfRule type="containsText" dxfId="6704" priority="159" operator="containsText" text="Moderado">
      <formula>NOT(ISERROR(SEARCH("Moderado",N45)))</formula>
    </cfRule>
    <cfRule type="containsText" dxfId="6703" priority="160" operator="containsText" text="Extremo">
      <formula>NOT(ISERROR(SEARCH("Extremo",N45)))</formula>
    </cfRule>
  </conditionalFormatting>
  <conditionalFormatting sqref="I45">
    <cfRule type="containsText" dxfId="6702" priority="133" operator="containsText" text="Muy Baja">
      <formula>NOT(ISERROR(SEARCH("Muy Baja",I45)))</formula>
    </cfRule>
    <cfRule type="containsText" dxfId="6701" priority="134" operator="containsText" text="Baja">
      <formula>NOT(ISERROR(SEARCH("Baja",I45)))</formula>
    </cfRule>
    <cfRule type="containsText" dxfId="6700" priority="136" operator="containsText" text="Muy Alta">
      <formula>NOT(ISERROR(SEARCH("Muy Alta",I45)))</formula>
    </cfRule>
    <cfRule type="containsText" dxfId="6699" priority="137" operator="containsText" text="Alta">
      <formula>NOT(ISERROR(SEARCH("Alta",I45)))</formula>
    </cfRule>
    <cfRule type="containsText" dxfId="6698" priority="138" operator="containsText" text="Media">
      <formula>NOT(ISERROR(SEARCH("Media",I45)))</formula>
    </cfRule>
    <cfRule type="containsText" dxfId="6697" priority="139" operator="containsText" text="Media">
      <formula>NOT(ISERROR(SEARCH("Media",I45)))</formula>
    </cfRule>
    <cfRule type="containsText" dxfId="6696" priority="140" operator="containsText" text="Media">
      <formula>NOT(ISERROR(SEARCH("Media",I45)))</formula>
    </cfRule>
    <cfRule type="containsText" dxfId="6695" priority="141" operator="containsText" text="Muy Baja">
      <formula>NOT(ISERROR(SEARCH("Muy Baja",I45)))</formula>
    </cfRule>
    <cfRule type="containsText" dxfId="6694" priority="142" operator="containsText" text="Baja">
      <formula>NOT(ISERROR(SEARCH("Baja",I45)))</formula>
    </cfRule>
    <cfRule type="containsText" dxfId="6693" priority="143" operator="containsText" text="Muy Baja">
      <formula>NOT(ISERROR(SEARCH("Muy Baja",I45)))</formula>
    </cfRule>
    <cfRule type="containsText" dxfId="6692" priority="144" operator="containsText" text="Muy Baja">
      <formula>NOT(ISERROR(SEARCH("Muy Baja",I45)))</formula>
    </cfRule>
    <cfRule type="containsText" dxfId="6691" priority="145" operator="containsText" text="Muy Baja">
      <formula>NOT(ISERROR(SEARCH("Muy Baja",I45)))</formula>
    </cfRule>
    <cfRule type="containsText" dxfId="6690" priority="146" operator="containsText" text="Muy Baja'Tabla probabilidad'!">
      <formula>NOT(ISERROR(SEARCH("Muy Baja'Tabla probabilidad'!",I45)))</formula>
    </cfRule>
    <cfRule type="containsText" dxfId="6689" priority="147" operator="containsText" text="Muy bajo">
      <formula>NOT(ISERROR(SEARCH("Muy bajo",I45)))</formula>
    </cfRule>
    <cfRule type="containsText" dxfId="6688" priority="148" operator="containsText" text="Alta">
      <formula>NOT(ISERROR(SEARCH("Alta",I45)))</formula>
    </cfRule>
    <cfRule type="containsText" dxfId="6687" priority="149" operator="containsText" text="Media">
      <formula>NOT(ISERROR(SEARCH("Media",I45)))</formula>
    </cfRule>
    <cfRule type="containsText" dxfId="6686" priority="150" operator="containsText" text="Baja">
      <formula>NOT(ISERROR(SEARCH("Baja",I45)))</formula>
    </cfRule>
    <cfRule type="containsText" dxfId="6685" priority="151" operator="containsText" text="Muy baja">
      <formula>NOT(ISERROR(SEARCH("Muy baja",I45)))</formula>
    </cfRule>
    <cfRule type="cellIs" dxfId="6684" priority="154" operator="between">
      <formula>1</formula>
      <formula>2</formula>
    </cfRule>
    <cfRule type="cellIs" dxfId="6683" priority="155" operator="between">
      <formula>0</formula>
      <formula>2</formula>
    </cfRule>
  </conditionalFormatting>
  <conditionalFormatting sqref="I45">
    <cfRule type="containsText" dxfId="6682" priority="135" operator="containsText" text="Muy Alta">
      <formula>NOT(ISERROR(SEARCH("Muy Alta",I45)))</formula>
    </cfRule>
  </conditionalFormatting>
  <conditionalFormatting sqref="Y45:Y49">
    <cfRule type="containsText" dxfId="6681" priority="127" operator="containsText" text="Muy Alta">
      <formula>NOT(ISERROR(SEARCH("Muy Alta",Y45)))</formula>
    </cfRule>
    <cfRule type="containsText" dxfId="6680" priority="128" operator="containsText" text="Alta">
      <formula>NOT(ISERROR(SEARCH("Alta",Y45)))</formula>
    </cfRule>
    <cfRule type="containsText" dxfId="6679" priority="129" operator="containsText" text="Media">
      <formula>NOT(ISERROR(SEARCH("Media",Y45)))</formula>
    </cfRule>
    <cfRule type="containsText" dxfId="6678" priority="130" operator="containsText" text="Muy Baja">
      <formula>NOT(ISERROR(SEARCH("Muy Baja",Y45)))</formula>
    </cfRule>
    <cfRule type="containsText" dxfId="6677" priority="131" operator="containsText" text="Baja">
      <formula>NOT(ISERROR(SEARCH("Baja",Y45)))</formula>
    </cfRule>
    <cfRule type="containsText" dxfId="6676" priority="132" operator="containsText" text="Muy Baja">
      <formula>NOT(ISERROR(SEARCH("Muy Baja",Y45)))</formula>
    </cfRule>
  </conditionalFormatting>
  <conditionalFormatting sqref="AC45:AC49">
    <cfRule type="containsText" dxfId="6675" priority="122" operator="containsText" text="Catastrófico">
      <formula>NOT(ISERROR(SEARCH("Catastrófico",AC45)))</formula>
    </cfRule>
    <cfRule type="containsText" dxfId="6674" priority="123" operator="containsText" text="Mayor">
      <formula>NOT(ISERROR(SEARCH("Mayor",AC45)))</formula>
    </cfRule>
    <cfRule type="containsText" dxfId="6673" priority="124" operator="containsText" text="Moderado">
      <formula>NOT(ISERROR(SEARCH("Moderado",AC45)))</formula>
    </cfRule>
    <cfRule type="containsText" dxfId="6672" priority="125" operator="containsText" text="Menor">
      <formula>NOT(ISERROR(SEARCH("Menor",AC45)))</formula>
    </cfRule>
    <cfRule type="containsText" dxfId="6671" priority="126" operator="containsText" text="Leve">
      <formula>NOT(ISERROR(SEARCH("Leve",AC45)))</formula>
    </cfRule>
  </conditionalFormatting>
  <conditionalFormatting sqref="AG45">
    <cfRule type="containsText" dxfId="6670" priority="113" operator="containsText" text="Extremo">
      <formula>NOT(ISERROR(SEARCH("Extremo",AG45)))</formula>
    </cfRule>
    <cfRule type="containsText" dxfId="6669" priority="114" operator="containsText" text="Alto">
      <formula>NOT(ISERROR(SEARCH("Alto",AG45)))</formula>
    </cfRule>
    <cfRule type="containsText" dxfId="6668" priority="115" operator="containsText" text="Moderado">
      <formula>NOT(ISERROR(SEARCH("Moderado",AG45)))</formula>
    </cfRule>
    <cfRule type="containsText" dxfId="6667" priority="116" operator="containsText" text="Menor">
      <formula>NOT(ISERROR(SEARCH("Menor",AG45)))</formula>
    </cfRule>
    <cfRule type="containsText" dxfId="6666" priority="117" operator="containsText" text="Bajo">
      <formula>NOT(ISERROR(SEARCH("Bajo",AG45)))</formula>
    </cfRule>
    <cfRule type="containsText" dxfId="6665" priority="118" operator="containsText" text="Moderado">
      <formula>NOT(ISERROR(SEARCH("Moderado",AG45)))</formula>
    </cfRule>
    <cfRule type="containsText" dxfId="6664" priority="119" operator="containsText" text="Extremo">
      <formula>NOT(ISERROR(SEARCH("Extremo",AG45)))</formula>
    </cfRule>
    <cfRule type="containsText" dxfId="6663" priority="120" operator="containsText" text="Baja">
      <formula>NOT(ISERROR(SEARCH("Baja",AG45)))</formula>
    </cfRule>
    <cfRule type="containsText" dxfId="6662" priority="121" operator="containsText" text="Alto">
      <formula>NOT(ISERROR(SEARCH("Alto",AG45)))</formula>
    </cfRule>
  </conditionalFormatting>
  <conditionalFormatting sqref="AE45:AE49">
    <cfRule type="containsText" dxfId="6661" priority="108" operator="containsText" text="Catastrófico">
      <formula>NOT(ISERROR(SEARCH("Catastrófico",AE45)))</formula>
    </cfRule>
    <cfRule type="containsText" dxfId="6660" priority="109" operator="containsText" text="Moderado">
      <formula>NOT(ISERROR(SEARCH("Moderado",AE45)))</formula>
    </cfRule>
    <cfRule type="containsText" dxfId="6659" priority="110" operator="containsText" text="Menor">
      <formula>NOT(ISERROR(SEARCH("Menor",AE45)))</formula>
    </cfRule>
    <cfRule type="containsText" dxfId="6658" priority="111" operator="containsText" text="Leve">
      <formula>NOT(ISERROR(SEARCH("Leve",AE45)))</formula>
    </cfRule>
    <cfRule type="containsText" dxfId="6657" priority="112" operator="containsText" text="Mayor">
      <formula>NOT(ISERROR(SEARCH("Mayor",AE45)))</formula>
    </cfRule>
  </conditionalFormatting>
  <conditionalFormatting sqref="N50">
    <cfRule type="containsText" dxfId="6656" priority="103" operator="containsText" text="Extremo">
      <formula>NOT(ISERROR(SEARCH("Extremo",N50)))</formula>
    </cfRule>
    <cfRule type="containsText" dxfId="6655" priority="104" operator="containsText" text="Alto">
      <formula>NOT(ISERROR(SEARCH("Alto",N50)))</formula>
    </cfRule>
    <cfRule type="containsText" dxfId="6654" priority="105" operator="containsText" text="Bajo">
      <formula>NOT(ISERROR(SEARCH("Bajo",N50)))</formula>
    </cfRule>
    <cfRule type="containsText" dxfId="6653" priority="106" operator="containsText" text="Moderado">
      <formula>NOT(ISERROR(SEARCH("Moderado",N50)))</formula>
    </cfRule>
    <cfRule type="containsText" dxfId="6652" priority="107" operator="containsText" text="Extremo">
      <formula>NOT(ISERROR(SEARCH("Extremo",N50)))</formula>
    </cfRule>
  </conditionalFormatting>
  <conditionalFormatting sqref="I50">
    <cfRule type="containsText" dxfId="6651" priority="80" operator="containsText" text="Muy Baja">
      <formula>NOT(ISERROR(SEARCH("Muy Baja",I50)))</formula>
    </cfRule>
    <cfRule type="containsText" dxfId="6650" priority="81" operator="containsText" text="Baja">
      <formula>NOT(ISERROR(SEARCH("Baja",I50)))</formula>
    </cfRule>
    <cfRule type="containsText" dxfId="6649" priority="83" operator="containsText" text="Muy Alta">
      <formula>NOT(ISERROR(SEARCH("Muy Alta",I50)))</formula>
    </cfRule>
    <cfRule type="containsText" dxfId="6648" priority="84" operator="containsText" text="Alta">
      <formula>NOT(ISERROR(SEARCH("Alta",I50)))</formula>
    </cfRule>
    <cfRule type="containsText" dxfId="6647" priority="85" operator="containsText" text="Media">
      <formula>NOT(ISERROR(SEARCH("Media",I50)))</formula>
    </cfRule>
    <cfRule type="containsText" dxfId="6646" priority="86" operator="containsText" text="Media">
      <formula>NOT(ISERROR(SEARCH("Media",I50)))</formula>
    </cfRule>
    <cfRule type="containsText" dxfId="6645" priority="87" operator="containsText" text="Media">
      <formula>NOT(ISERROR(SEARCH("Media",I50)))</formula>
    </cfRule>
    <cfRule type="containsText" dxfId="6644" priority="88" operator="containsText" text="Muy Baja">
      <formula>NOT(ISERROR(SEARCH("Muy Baja",I50)))</formula>
    </cfRule>
    <cfRule type="containsText" dxfId="6643" priority="89" operator="containsText" text="Baja">
      <formula>NOT(ISERROR(SEARCH("Baja",I50)))</formula>
    </cfRule>
    <cfRule type="containsText" dxfId="6642" priority="90" operator="containsText" text="Muy Baja">
      <formula>NOT(ISERROR(SEARCH("Muy Baja",I50)))</formula>
    </cfRule>
    <cfRule type="containsText" dxfId="6641" priority="91" operator="containsText" text="Muy Baja">
      <formula>NOT(ISERROR(SEARCH("Muy Baja",I50)))</formula>
    </cfRule>
    <cfRule type="containsText" dxfId="6640" priority="92" operator="containsText" text="Muy Baja">
      <formula>NOT(ISERROR(SEARCH("Muy Baja",I50)))</formula>
    </cfRule>
    <cfRule type="containsText" dxfId="6639" priority="93" operator="containsText" text="Muy Baja'Tabla probabilidad'!">
      <formula>NOT(ISERROR(SEARCH("Muy Baja'Tabla probabilidad'!",I50)))</formula>
    </cfRule>
    <cfRule type="containsText" dxfId="6638" priority="94" operator="containsText" text="Muy bajo">
      <formula>NOT(ISERROR(SEARCH("Muy bajo",I50)))</formula>
    </cfRule>
    <cfRule type="containsText" dxfId="6637" priority="95" operator="containsText" text="Alta">
      <formula>NOT(ISERROR(SEARCH("Alta",I50)))</formula>
    </cfRule>
    <cfRule type="containsText" dxfId="6636" priority="96" operator="containsText" text="Media">
      <formula>NOT(ISERROR(SEARCH("Media",I50)))</formula>
    </cfRule>
    <cfRule type="containsText" dxfId="6635" priority="97" operator="containsText" text="Baja">
      <formula>NOT(ISERROR(SEARCH("Baja",I50)))</formula>
    </cfRule>
    <cfRule type="containsText" dxfId="6634" priority="98" operator="containsText" text="Muy baja">
      <formula>NOT(ISERROR(SEARCH("Muy baja",I50)))</formula>
    </cfRule>
    <cfRule type="cellIs" dxfId="6633" priority="101" operator="between">
      <formula>1</formula>
      <formula>2</formula>
    </cfRule>
    <cfRule type="cellIs" dxfId="6632" priority="102" operator="between">
      <formula>0</formula>
      <formula>2</formula>
    </cfRule>
  </conditionalFormatting>
  <conditionalFormatting sqref="I50">
    <cfRule type="containsText" dxfId="6631" priority="82" operator="containsText" text="Muy Alta">
      <formula>NOT(ISERROR(SEARCH("Muy Alta",I50)))</formula>
    </cfRule>
  </conditionalFormatting>
  <conditionalFormatting sqref="Y50:Y54">
    <cfRule type="containsText" dxfId="6630" priority="74" operator="containsText" text="Muy Alta">
      <formula>NOT(ISERROR(SEARCH("Muy Alta",Y50)))</formula>
    </cfRule>
    <cfRule type="containsText" dxfId="6629" priority="75" operator="containsText" text="Alta">
      <formula>NOT(ISERROR(SEARCH("Alta",Y50)))</formula>
    </cfRule>
    <cfRule type="containsText" dxfId="6628" priority="76" operator="containsText" text="Media">
      <formula>NOT(ISERROR(SEARCH("Media",Y50)))</formula>
    </cfRule>
    <cfRule type="containsText" dxfId="6627" priority="77" operator="containsText" text="Muy Baja">
      <formula>NOT(ISERROR(SEARCH("Muy Baja",Y50)))</formula>
    </cfRule>
    <cfRule type="containsText" dxfId="6626" priority="78" operator="containsText" text="Baja">
      <formula>NOT(ISERROR(SEARCH("Baja",Y50)))</formula>
    </cfRule>
    <cfRule type="containsText" dxfId="6625" priority="79" operator="containsText" text="Muy Baja">
      <formula>NOT(ISERROR(SEARCH("Muy Baja",Y50)))</formula>
    </cfRule>
  </conditionalFormatting>
  <conditionalFormatting sqref="AC50:AC54">
    <cfRule type="containsText" dxfId="6624" priority="69" operator="containsText" text="Catastrófico">
      <formula>NOT(ISERROR(SEARCH("Catastrófico",AC50)))</formula>
    </cfRule>
    <cfRule type="containsText" dxfId="6623" priority="70" operator="containsText" text="Mayor">
      <formula>NOT(ISERROR(SEARCH("Mayor",AC50)))</formula>
    </cfRule>
    <cfRule type="containsText" dxfId="6622" priority="71" operator="containsText" text="Moderado">
      <formula>NOT(ISERROR(SEARCH("Moderado",AC50)))</formula>
    </cfRule>
    <cfRule type="containsText" dxfId="6621" priority="72" operator="containsText" text="Menor">
      <formula>NOT(ISERROR(SEARCH("Menor",AC50)))</formula>
    </cfRule>
    <cfRule type="containsText" dxfId="6620" priority="73" operator="containsText" text="Leve">
      <formula>NOT(ISERROR(SEARCH("Leve",AC50)))</formula>
    </cfRule>
  </conditionalFormatting>
  <conditionalFormatting sqref="AG50">
    <cfRule type="containsText" dxfId="6619" priority="60" operator="containsText" text="Extremo">
      <formula>NOT(ISERROR(SEARCH("Extremo",AG50)))</formula>
    </cfRule>
    <cfRule type="containsText" dxfId="6618" priority="61" operator="containsText" text="Alto">
      <formula>NOT(ISERROR(SEARCH("Alto",AG50)))</formula>
    </cfRule>
    <cfRule type="containsText" dxfId="6617" priority="62" operator="containsText" text="Moderado">
      <formula>NOT(ISERROR(SEARCH("Moderado",AG50)))</formula>
    </cfRule>
    <cfRule type="containsText" dxfId="6616" priority="63" operator="containsText" text="Menor">
      <formula>NOT(ISERROR(SEARCH("Menor",AG50)))</formula>
    </cfRule>
    <cfRule type="containsText" dxfId="6615" priority="64" operator="containsText" text="Bajo">
      <formula>NOT(ISERROR(SEARCH("Bajo",AG50)))</formula>
    </cfRule>
    <cfRule type="containsText" dxfId="6614" priority="65" operator="containsText" text="Moderado">
      <formula>NOT(ISERROR(SEARCH("Moderado",AG50)))</formula>
    </cfRule>
    <cfRule type="containsText" dxfId="6613" priority="66" operator="containsText" text="Extremo">
      <formula>NOT(ISERROR(SEARCH("Extremo",AG50)))</formula>
    </cfRule>
    <cfRule type="containsText" dxfId="6612" priority="67" operator="containsText" text="Baja">
      <formula>NOT(ISERROR(SEARCH("Baja",AG50)))</formula>
    </cfRule>
    <cfRule type="containsText" dxfId="6611" priority="68" operator="containsText" text="Alto">
      <formula>NOT(ISERROR(SEARCH("Alto",AG50)))</formula>
    </cfRule>
  </conditionalFormatting>
  <conditionalFormatting sqref="AE50:AE54">
    <cfRule type="containsText" dxfId="6610" priority="55" operator="containsText" text="Catastrófico">
      <formula>NOT(ISERROR(SEARCH("Catastrófico",AE50)))</formula>
    </cfRule>
    <cfRule type="containsText" dxfId="6609" priority="56" operator="containsText" text="Moderado">
      <formula>NOT(ISERROR(SEARCH("Moderado",AE50)))</formula>
    </cfRule>
    <cfRule type="containsText" dxfId="6608" priority="57" operator="containsText" text="Menor">
      <formula>NOT(ISERROR(SEARCH("Menor",AE50)))</formula>
    </cfRule>
    <cfRule type="containsText" dxfId="6607" priority="58" operator="containsText" text="Leve">
      <formula>NOT(ISERROR(SEARCH("Leve",AE50)))</formula>
    </cfRule>
    <cfRule type="containsText" dxfId="6606" priority="59" operator="containsText" text="Mayor">
      <formula>NOT(ISERROR(SEARCH("Mayor",AE50)))</formula>
    </cfRule>
  </conditionalFormatting>
  <conditionalFormatting sqref="N55">
    <cfRule type="containsText" dxfId="6605" priority="50" operator="containsText" text="Extremo">
      <formula>NOT(ISERROR(SEARCH("Extremo",N55)))</formula>
    </cfRule>
    <cfRule type="containsText" dxfId="6604" priority="51" operator="containsText" text="Alto">
      <formula>NOT(ISERROR(SEARCH("Alto",N55)))</formula>
    </cfRule>
    <cfRule type="containsText" dxfId="6603" priority="52" operator="containsText" text="Bajo">
      <formula>NOT(ISERROR(SEARCH("Bajo",N55)))</formula>
    </cfRule>
    <cfRule type="containsText" dxfId="6602" priority="53" operator="containsText" text="Moderado">
      <formula>NOT(ISERROR(SEARCH("Moderado",N55)))</formula>
    </cfRule>
    <cfRule type="containsText" dxfId="6601" priority="54" operator="containsText" text="Extremo">
      <formula>NOT(ISERROR(SEARCH("Extremo",N55)))</formula>
    </cfRule>
  </conditionalFormatting>
  <conditionalFormatting sqref="I55">
    <cfRule type="containsText" dxfId="6600" priority="27" operator="containsText" text="Muy Baja">
      <formula>NOT(ISERROR(SEARCH("Muy Baja",I55)))</formula>
    </cfRule>
    <cfRule type="containsText" dxfId="6599" priority="28" operator="containsText" text="Baja">
      <formula>NOT(ISERROR(SEARCH("Baja",I55)))</formula>
    </cfRule>
    <cfRule type="containsText" dxfId="6598" priority="30" operator="containsText" text="Muy Alta">
      <formula>NOT(ISERROR(SEARCH("Muy Alta",I55)))</formula>
    </cfRule>
    <cfRule type="containsText" dxfId="6597" priority="31" operator="containsText" text="Alta">
      <formula>NOT(ISERROR(SEARCH("Alta",I55)))</formula>
    </cfRule>
    <cfRule type="containsText" dxfId="6596" priority="32" operator="containsText" text="Media">
      <formula>NOT(ISERROR(SEARCH("Media",I55)))</formula>
    </cfRule>
    <cfRule type="containsText" dxfId="6595" priority="33" operator="containsText" text="Media">
      <formula>NOT(ISERROR(SEARCH("Media",I55)))</formula>
    </cfRule>
    <cfRule type="containsText" dxfId="6594" priority="34" operator="containsText" text="Media">
      <formula>NOT(ISERROR(SEARCH("Media",I55)))</formula>
    </cfRule>
    <cfRule type="containsText" dxfId="6593" priority="35" operator="containsText" text="Muy Baja">
      <formula>NOT(ISERROR(SEARCH("Muy Baja",I55)))</formula>
    </cfRule>
    <cfRule type="containsText" dxfId="6592" priority="36" operator="containsText" text="Baja">
      <formula>NOT(ISERROR(SEARCH("Baja",I55)))</formula>
    </cfRule>
    <cfRule type="containsText" dxfId="6591" priority="37" operator="containsText" text="Muy Baja">
      <formula>NOT(ISERROR(SEARCH("Muy Baja",I55)))</formula>
    </cfRule>
    <cfRule type="containsText" dxfId="6590" priority="38" operator="containsText" text="Muy Baja">
      <formula>NOT(ISERROR(SEARCH("Muy Baja",I55)))</formula>
    </cfRule>
    <cfRule type="containsText" dxfId="6589" priority="39" operator="containsText" text="Muy Baja">
      <formula>NOT(ISERROR(SEARCH("Muy Baja",I55)))</formula>
    </cfRule>
    <cfRule type="containsText" dxfId="6588" priority="40" operator="containsText" text="Muy Baja'Tabla probabilidad'!">
      <formula>NOT(ISERROR(SEARCH("Muy Baja'Tabla probabilidad'!",I55)))</formula>
    </cfRule>
    <cfRule type="containsText" dxfId="6587" priority="41" operator="containsText" text="Muy bajo">
      <formula>NOT(ISERROR(SEARCH("Muy bajo",I55)))</formula>
    </cfRule>
    <cfRule type="containsText" dxfId="6586" priority="42" operator="containsText" text="Alta">
      <formula>NOT(ISERROR(SEARCH("Alta",I55)))</formula>
    </cfRule>
    <cfRule type="containsText" dxfId="6585" priority="43" operator="containsText" text="Media">
      <formula>NOT(ISERROR(SEARCH("Media",I55)))</formula>
    </cfRule>
    <cfRule type="containsText" dxfId="6584" priority="44" operator="containsText" text="Baja">
      <formula>NOT(ISERROR(SEARCH("Baja",I55)))</formula>
    </cfRule>
    <cfRule type="containsText" dxfId="6583" priority="45" operator="containsText" text="Muy baja">
      <formula>NOT(ISERROR(SEARCH("Muy baja",I55)))</formula>
    </cfRule>
    <cfRule type="cellIs" dxfId="6582" priority="48" operator="between">
      <formula>1</formula>
      <formula>2</formula>
    </cfRule>
    <cfRule type="cellIs" dxfId="6581" priority="49" operator="between">
      <formula>0</formula>
      <formula>2</formula>
    </cfRule>
  </conditionalFormatting>
  <conditionalFormatting sqref="I55">
    <cfRule type="containsText" dxfId="6580" priority="29" operator="containsText" text="Muy Alta">
      <formula>NOT(ISERROR(SEARCH("Muy Alta",I55)))</formula>
    </cfRule>
  </conditionalFormatting>
  <conditionalFormatting sqref="Y55:Y59">
    <cfRule type="containsText" dxfId="6579" priority="21" operator="containsText" text="Muy Alta">
      <formula>NOT(ISERROR(SEARCH("Muy Alta",Y55)))</formula>
    </cfRule>
    <cfRule type="containsText" dxfId="6578" priority="22" operator="containsText" text="Alta">
      <formula>NOT(ISERROR(SEARCH("Alta",Y55)))</formula>
    </cfRule>
    <cfRule type="containsText" dxfId="6577" priority="23" operator="containsText" text="Media">
      <formula>NOT(ISERROR(SEARCH("Media",Y55)))</formula>
    </cfRule>
    <cfRule type="containsText" dxfId="6576" priority="24" operator="containsText" text="Muy Baja">
      <formula>NOT(ISERROR(SEARCH("Muy Baja",Y55)))</formula>
    </cfRule>
    <cfRule type="containsText" dxfId="6575" priority="25" operator="containsText" text="Baja">
      <formula>NOT(ISERROR(SEARCH("Baja",Y55)))</formula>
    </cfRule>
    <cfRule type="containsText" dxfId="6574" priority="26" operator="containsText" text="Muy Baja">
      <formula>NOT(ISERROR(SEARCH("Muy Baja",Y55)))</formula>
    </cfRule>
  </conditionalFormatting>
  <conditionalFormatting sqref="AC55:AC59">
    <cfRule type="containsText" dxfId="6573" priority="16" operator="containsText" text="Catastrófico">
      <formula>NOT(ISERROR(SEARCH("Catastrófico",AC55)))</formula>
    </cfRule>
    <cfRule type="containsText" dxfId="6572" priority="17" operator="containsText" text="Mayor">
      <formula>NOT(ISERROR(SEARCH("Mayor",AC55)))</formula>
    </cfRule>
    <cfRule type="containsText" dxfId="6571" priority="18" operator="containsText" text="Moderado">
      <formula>NOT(ISERROR(SEARCH("Moderado",AC55)))</formula>
    </cfRule>
    <cfRule type="containsText" dxfId="6570" priority="19" operator="containsText" text="Menor">
      <formula>NOT(ISERROR(SEARCH("Menor",AC55)))</formula>
    </cfRule>
    <cfRule type="containsText" dxfId="6569" priority="20" operator="containsText" text="Leve">
      <formula>NOT(ISERROR(SEARCH("Leve",AC55)))</formula>
    </cfRule>
  </conditionalFormatting>
  <conditionalFormatting sqref="AG55">
    <cfRule type="containsText" dxfId="6568" priority="7" operator="containsText" text="Extremo">
      <formula>NOT(ISERROR(SEARCH("Extremo",AG55)))</formula>
    </cfRule>
    <cfRule type="containsText" dxfId="6567" priority="8" operator="containsText" text="Alto">
      <formula>NOT(ISERROR(SEARCH("Alto",AG55)))</formula>
    </cfRule>
    <cfRule type="containsText" dxfId="6566" priority="9" operator="containsText" text="Moderado">
      <formula>NOT(ISERROR(SEARCH("Moderado",AG55)))</formula>
    </cfRule>
    <cfRule type="containsText" dxfId="6565" priority="10" operator="containsText" text="Menor">
      <formula>NOT(ISERROR(SEARCH("Menor",AG55)))</formula>
    </cfRule>
    <cfRule type="containsText" dxfId="6564" priority="11" operator="containsText" text="Bajo">
      <formula>NOT(ISERROR(SEARCH("Bajo",AG55)))</formula>
    </cfRule>
    <cfRule type="containsText" dxfId="6563" priority="12" operator="containsText" text="Moderado">
      <formula>NOT(ISERROR(SEARCH("Moderado",AG55)))</formula>
    </cfRule>
    <cfRule type="containsText" dxfId="6562" priority="13" operator="containsText" text="Extremo">
      <formula>NOT(ISERROR(SEARCH("Extremo",AG55)))</formula>
    </cfRule>
    <cfRule type="containsText" dxfId="6561" priority="14" operator="containsText" text="Baja">
      <formula>NOT(ISERROR(SEARCH("Baja",AG55)))</formula>
    </cfRule>
    <cfRule type="containsText" dxfId="6560" priority="15" operator="containsText" text="Alto">
      <formula>NOT(ISERROR(SEARCH("Alto",AG55)))</formula>
    </cfRule>
  </conditionalFormatting>
  <conditionalFormatting sqref="AE55:AE59">
    <cfRule type="containsText" dxfId="6559" priority="2" operator="containsText" text="Catastrófico">
      <formula>NOT(ISERROR(SEARCH("Catastrófico",AE55)))</formula>
    </cfRule>
    <cfRule type="containsText" dxfId="6558" priority="3" operator="containsText" text="Moderado">
      <formula>NOT(ISERROR(SEARCH("Moderado",AE55)))</formula>
    </cfRule>
    <cfRule type="containsText" dxfId="6557" priority="4" operator="containsText" text="Menor">
      <formula>NOT(ISERROR(SEARCH("Menor",AE55)))</formula>
    </cfRule>
    <cfRule type="containsText" dxfId="6556" priority="5" operator="containsText" text="Leve">
      <formula>NOT(ISERROR(SEARCH("Leve",AE55)))</formula>
    </cfRule>
    <cfRule type="containsText" dxfId="6555" priority="6" operator="containsText" text="Mayor">
      <formula>NOT(ISERROR(SEARCH("Mayor",AE55)))</formula>
    </cfRule>
  </conditionalFormatting>
  <dataValidations count="1">
    <dataValidation allowBlank="1" showInputMessage="1" showErrorMessage="1" prompt="Enunciar cuál es el control" sqref="P13 P10:P11 P15:P18 P20:P23" xr:uid="{00000000-0002-0000-02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33" operator="containsText" id="{CAE8D4D3-AF1F-4A37-B4E5-C913EC92D904}">
            <xm:f>NOT(ISERROR(SEARCH('\Users\ymarting\Documents\2021\[Matriz de Riesgos SIGCMA 2022.xlsx]Tabla probabilidad'!#REF!,I10)))</xm:f>
            <xm:f>'\Users\ymarting\Documents\2021\[Matriz de Riesgos SIGCMA 2022.xlsx]Tabla probabilidad'!#REF!</xm:f>
            <x14:dxf>
              <font>
                <color rgb="FF006100"/>
              </font>
              <fill>
                <patternFill>
                  <bgColor rgb="FFC6EFCE"/>
                </patternFill>
              </fill>
            </x14:dxf>
          </x14:cfRule>
          <x14:cfRule type="containsText" priority="434" operator="containsText" id="{F7D405DB-6842-42D7-8CB6-7F88543F5D11}">
            <xm:f>NOT(ISERROR(SEARCH('\Users\ymarting\Documents\2021\[Matriz de Riesgos SIGCMA 2022.xlsx]Tabla probabilidad'!#REF!,I10)))</xm:f>
            <xm:f>'\Users\ymarting\Documents\2021\[Matriz de Riesgos SIGCMA 2022.xlsx]Tabla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363" operator="containsText" id="{E54F2B1B-A994-4B9A-B07E-1ED008E07B4F}">
            <xm:f>NOT(ISERROR(SEARCH('\Users\ymarting\Documents\2021\[Matriz de Riesgos SIGCMA 2022.xlsx]Tabla probabilidad'!#REF!,I15)))</xm:f>
            <xm:f>'\Users\ymarting\Documents\2021\[Matriz de Riesgos SIGCMA 2022.xlsx]Tabla probabilidad'!#REF!</xm:f>
            <x14:dxf>
              <font>
                <color rgb="FF006100"/>
              </font>
              <fill>
                <patternFill>
                  <bgColor rgb="FFC6EFCE"/>
                </patternFill>
              </fill>
            </x14:dxf>
          </x14:cfRule>
          <x14:cfRule type="containsText" priority="364" operator="containsText" id="{D480529D-BC7E-4E45-9821-36F1EA2C876D}">
            <xm:f>NOT(ISERROR(SEARCH('\Users\ymarting\Documents\2021\[Matriz de Riesgos SIGCMA 2022.xlsx]Tabla probabilidad'!#REF!,I15)))</xm:f>
            <xm:f>'\Users\ymarting\Documents\2021\[Matriz de Riesgos SIGCMA 2022.xlsx]Tabla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260" operator="containsText" id="{40F1E51D-A94B-4B0E-943A-94A4A26CD7DF}">
            <xm:f>NOT(ISERROR(SEARCH('\Users\ymarting\Documents\2021\[Matriz de Riesgos SIGCMA 2022.xlsx]Tabla probabilidad'!#REF!,I30)))</xm:f>
            <xm:f>'\Users\ymarting\Documents\2021\[Matriz de Riesgos SIGCMA 2022.xlsx]Tabla probabilidad'!#REF!</xm:f>
            <x14:dxf>
              <font>
                <color rgb="FF006100"/>
              </font>
              <fill>
                <patternFill>
                  <bgColor rgb="FFC6EFCE"/>
                </patternFill>
              </fill>
            </x14:dxf>
          </x14:cfRule>
          <x14:cfRule type="containsText" priority="261" operator="containsText" id="{1B9290B9-DA13-40C9-B8CC-AE76E66A96D8}">
            <xm:f>NOT(ISERROR(SEARCH('\Users\ymarting\Documents\2021\[Matriz de Riesgos SIGCMA 2022.xlsx]Tabla probabilidad'!#REF!,I30)))</xm:f>
            <xm:f>'\Users\ymarting\Documents\2021\[Matriz de Riesgos SIGCMA 2022.xlsx]Tabla probabilidad'!#REF!</xm:f>
            <x14:dxf>
              <font>
                <color rgb="FF9C0006"/>
              </font>
              <fill>
                <patternFill>
                  <bgColor rgb="FFFFC7CE"/>
                </patternFill>
              </fill>
            </x14:dxf>
          </x14:cfRule>
          <xm:sqref>I30 I35 I40</xm:sqref>
        </x14:conditionalFormatting>
        <x14:conditionalFormatting xmlns:xm="http://schemas.microsoft.com/office/excel/2006/main">
          <x14:cfRule type="containsText" priority="152" operator="containsText" id="{C795E7A3-C162-4568-BD2A-01DEFA4F4AC0}">
            <xm:f>NOT(ISERROR(SEARCH('\Users\ymarting\Documents\2021\[Matriz de Riesgos SIGCMA 2022.xlsx]Tabla probabilidad'!#REF!,I45)))</xm:f>
            <xm:f>'\Users\ymarting\Documents\2021\[Matriz de Riesgos SIGCMA 2022.xlsx]Tabla probabilidad'!#REF!</xm:f>
            <x14:dxf>
              <font>
                <color rgb="FF006100"/>
              </font>
              <fill>
                <patternFill>
                  <bgColor rgb="FFC6EFCE"/>
                </patternFill>
              </fill>
            </x14:dxf>
          </x14:cfRule>
          <x14:cfRule type="containsText" priority="153" operator="containsText" id="{C16FF4FE-81BB-4157-A526-3F3A98E89A27}">
            <xm:f>NOT(ISERROR(SEARCH('\Users\ymarting\Documents\2021\[Matriz de Riesgos SIGCMA 2022.xlsx]Tabla probabilidad'!#REF!,I45)))</xm:f>
            <xm:f>'\Users\ymarting\Documents\2021\[Matriz de Riesgos SIGCMA 2022.xlsx]Tabla probabilidad'!#REF!</xm:f>
            <x14:dxf>
              <font>
                <color rgb="FF9C0006"/>
              </font>
              <fill>
                <patternFill>
                  <bgColor rgb="FFFFC7CE"/>
                </patternFill>
              </fill>
            </x14:dxf>
          </x14:cfRule>
          <xm:sqref>I45</xm:sqref>
        </x14:conditionalFormatting>
        <x14:conditionalFormatting xmlns:xm="http://schemas.microsoft.com/office/excel/2006/main">
          <x14:cfRule type="containsText" priority="99" operator="containsText" id="{48AA5694-248A-40D2-8B46-C7D19916D3C0}">
            <xm:f>NOT(ISERROR(SEARCH('\Users\ymarting\Documents\2021\[Matriz de Riesgos SIGCMA 2022.xlsx]Tabla probabilidad'!#REF!,I50)))</xm:f>
            <xm:f>'\Users\ymarting\Documents\2021\[Matriz de Riesgos SIGCMA 2022.xlsx]Tabla probabilidad'!#REF!</xm:f>
            <x14:dxf>
              <font>
                <color rgb="FF006100"/>
              </font>
              <fill>
                <patternFill>
                  <bgColor rgb="FFC6EFCE"/>
                </patternFill>
              </fill>
            </x14:dxf>
          </x14:cfRule>
          <x14:cfRule type="containsText" priority="100" operator="containsText" id="{AC2D56CB-E3FC-4F33-9BA9-160043BC6F89}">
            <xm:f>NOT(ISERROR(SEARCH('\Users\ymarting\Documents\2021\[Matriz de Riesgos SIGCMA 2022.xlsx]Tabla probabilidad'!#REF!,I50)))</xm:f>
            <xm:f>'\Users\ymarting\Documents\2021\[Matriz de Riesgos SIGCMA 2022.xlsx]Tabla probabilidad'!#REF!</xm:f>
            <x14:dxf>
              <font>
                <color rgb="FF9C0006"/>
              </font>
              <fill>
                <patternFill>
                  <bgColor rgb="FFFFC7CE"/>
                </patternFill>
              </fill>
            </x14:dxf>
          </x14:cfRule>
          <xm:sqref>I50</xm:sqref>
        </x14:conditionalFormatting>
        <x14:conditionalFormatting xmlns:xm="http://schemas.microsoft.com/office/excel/2006/main">
          <x14:cfRule type="containsText" priority="46" operator="containsText" id="{39694F91-0CB3-4E67-8655-6B62221BD703}">
            <xm:f>NOT(ISERROR(SEARCH('\Users\ymarting\Documents\2021\[Matriz de Riesgos SIGCMA 2022.xlsx]Tabla probabilidad'!#REF!,I55)))</xm:f>
            <xm:f>'\Users\ymarting\Documents\2021\[Matriz de Riesgos SIGCMA 2022.xlsx]Tabla probabilidad'!#REF!</xm:f>
            <x14:dxf>
              <font>
                <color rgb="FF006100"/>
              </font>
              <fill>
                <patternFill>
                  <bgColor rgb="FFC6EFCE"/>
                </patternFill>
              </fill>
            </x14:dxf>
          </x14:cfRule>
          <x14:cfRule type="containsText" priority="47" operator="containsText" id="{E6721346-C2C4-41B0-BBE6-A2745D5C5C90}">
            <xm:f>NOT(ISERROR(SEARCH('\Users\ymarting\Documents\2021\[Matriz de Riesgos SIGCMA 2022.xlsx]Tabla probabilidad'!#REF!,I55)))</xm:f>
            <xm:f>'\Users\ymarting\Documents\2021\[Matriz de Riesgos SIGCMA 2022.xlsx]Tabla probabilidad'!#REF!</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'C:\Users\pcram\OneDrive - Consejo Superior de la Judicatura\Centro de Servicio\SIGCMA\Riesgos\2021\[Matriz de Riesgos SIGCMA 2022.xlsx]LISTA'!#REF!</xm:f>
          </x14:formula1>
          <xm:sqref>C10:C59</xm:sqref>
        </x14:dataValidation>
        <x14:dataValidation type="list" allowBlank="1" showInputMessage="1" showErrorMessage="1" xr:uid="{00000000-0002-0000-0200-000002000000}">
          <x14:formula1>
            <xm:f>'C:\Users\pcram\OneDrive - Consejo Superior de la Judicatura\Centro de Servicio\SIGCMA\Riesgos\2021\[Matriz de Riesgos SIGCMA 2022.xlsx]LISTA'!#REF!</xm:f>
          </x14:formula1>
          <xm:sqref>K10:K59 AN10 AN15 AN20 AN25 AN30 AN35 AN40 AN45 AN50 AN55 AH10 AH15 AH20 AH25 AH30 AH35 AH40 AH45 AH50 AH55 R10:S59 U10:W59 G10:G59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KL59"/>
  <sheetViews>
    <sheetView topLeftCell="A30" zoomScale="120" zoomScaleNormal="120" workbookViewId="0">
      <selection activeCell="C30" sqref="C30:C34"/>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25" customWidth="1"/>
    <col min="36" max="36" width="15" customWidth="1"/>
    <col min="37" max="37" width="16.140625" customWidth="1"/>
    <col min="38" max="38" width="17.85546875" bestFit="1" customWidth="1"/>
    <col min="39" max="39" width="12" bestFit="1" customWidth="1"/>
    <col min="41" max="298" width="11.42578125" style="15"/>
    <col min="299" max="16384" width="11.42578125" style="16"/>
  </cols>
  <sheetData>
    <row r="1" spans="1:298" s="2" customFormat="1" ht="16.5" customHeight="1">
      <c r="A1" s="157"/>
      <c r="B1" s="158"/>
      <c r="C1" s="158"/>
      <c r="D1" s="161" t="s">
        <v>0</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3" t="s">
        <v>1</v>
      </c>
      <c r="AM1" s="163"/>
      <c r="AN1" s="163"/>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row>
    <row r="2" spans="1:298" s="2" customFormat="1" ht="39.75" customHeight="1">
      <c r="A2" s="159"/>
      <c r="B2" s="160"/>
      <c r="C2" s="160"/>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3"/>
      <c r="AN2" s="163"/>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row>
    <row r="3" spans="1:298" s="2" customFormat="1" ht="16.5">
      <c r="A3" s="3"/>
      <c r="B3" s="3"/>
      <c r="C3" s="29"/>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c r="AM3" s="163"/>
      <c r="AN3" s="163"/>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row>
    <row r="4" spans="1:298" s="2" customFormat="1" ht="26.25" customHeight="1">
      <c r="A4" s="148" t="s">
        <v>2</v>
      </c>
      <c r="B4" s="149"/>
      <c r="C4" s="150"/>
      <c r="D4" s="164" t="s">
        <v>122</v>
      </c>
      <c r="E4" s="165"/>
      <c r="F4" s="165"/>
      <c r="G4" s="165"/>
      <c r="H4" s="165"/>
      <c r="I4" s="165"/>
      <c r="J4" s="165"/>
      <c r="K4" s="165"/>
      <c r="L4" s="165"/>
      <c r="M4" s="165"/>
      <c r="N4" s="166"/>
      <c r="O4" s="167"/>
      <c r="P4" s="167"/>
      <c r="Q4" s="167"/>
      <c r="R4" s="5"/>
      <c r="S4" s="5"/>
      <c r="T4" s="5"/>
      <c r="U4" s="5"/>
      <c r="V4" s="5"/>
      <c r="W4" s="5"/>
      <c r="X4" s="5"/>
      <c r="Y4" s="5"/>
      <c r="Z4" s="5"/>
      <c r="AA4" s="5"/>
      <c r="AB4" s="5"/>
      <c r="AC4" s="5"/>
      <c r="AD4" s="5"/>
      <c r="AE4" s="5"/>
      <c r="AF4" s="5"/>
      <c r="AG4" s="5"/>
      <c r="AH4" s="5"/>
      <c r="AI4" s="5"/>
      <c r="AJ4" s="5"/>
      <c r="AK4" s="5"/>
      <c r="AL4" s="5"/>
      <c r="AM4" s="5"/>
      <c r="AN4" s="5"/>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2" customFormat="1" ht="44.25" customHeight="1">
      <c r="A5" s="148" t="s">
        <v>3</v>
      </c>
      <c r="B5" s="149"/>
      <c r="C5" s="150"/>
      <c r="D5" s="151" t="s">
        <v>123</v>
      </c>
      <c r="E5" s="152"/>
      <c r="F5" s="152"/>
      <c r="G5" s="152"/>
      <c r="H5" s="152"/>
      <c r="I5" s="152"/>
      <c r="J5" s="152"/>
      <c r="K5" s="152"/>
      <c r="L5" s="152"/>
      <c r="M5" s="152"/>
      <c r="N5" s="153"/>
      <c r="O5" s="5"/>
      <c r="P5" s="5"/>
      <c r="Q5" s="5"/>
      <c r="R5" s="5"/>
      <c r="S5" s="5"/>
      <c r="T5" s="5"/>
      <c r="U5" s="5"/>
      <c r="V5" s="5"/>
      <c r="W5" s="5"/>
      <c r="X5" s="5"/>
      <c r="Y5" s="5"/>
      <c r="Z5" s="5"/>
      <c r="AA5" s="5"/>
      <c r="AB5" s="5"/>
      <c r="AC5" s="5"/>
      <c r="AD5" s="5"/>
      <c r="AE5" s="5"/>
      <c r="AF5" s="5"/>
      <c r="AG5" s="5"/>
      <c r="AH5" s="5"/>
      <c r="AI5" s="5"/>
      <c r="AJ5" s="5"/>
      <c r="AK5" s="5"/>
      <c r="AL5" s="5"/>
      <c r="AM5" s="5"/>
      <c r="AN5" s="5"/>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row>
    <row r="6" spans="1:298" s="2" customFormat="1" ht="49.5" customHeight="1">
      <c r="A6" s="148" t="s">
        <v>5</v>
      </c>
      <c r="B6" s="149"/>
      <c r="C6" s="150"/>
      <c r="D6" s="151" t="s">
        <v>124</v>
      </c>
      <c r="E6" s="152"/>
      <c r="F6" s="152"/>
      <c r="G6" s="152"/>
      <c r="H6" s="152"/>
      <c r="I6" s="152"/>
      <c r="J6" s="152"/>
      <c r="K6" s="152"/>
      <c r="L6" s="152"/>
      <c r="M6" s="152"/>
      <c r="N6" s="153"/>
      <c r="O6" s="5"/>
      <c r="P6" s="5"/>
      <c r="Q6" s="5"/>
      <c r="R6" s="5"/>
      <c r="S6" s="5"/>
      <c r="T6" s="5"/>
      <c r="U6" s="5"/>
      <c r="V6" s="5"/>
      <c r="W6" s="5"/>
      <c r="X6" s="5"/>
      <c r="Y6" s="5"/>
      <c r="Z6" s="5"/>
      <c r="AA6" s="5"/>
      <c r="AB6" s="5"/>
      <c r="AC6" s="5"/>
      <c r="AD6" s="5"/>
      <c r="AE6" s="5"/>
      <c r="AF6" s="5"/>
      <c r="AG6" s="5"/>
      <c r="AH6" s="5"/>
      <c r="AI6" s="5"/>
      <c r="AJ6" s="5"/>
      <c r="AK6" s="5"/>
      <c r="AL6" s="5"/>
      <c r="AM6" s="5"/>
      <c r="AN6" s="5"/>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 customFormat="1" ht="16.5">
      <c r="A7" s="154" t="s">
        <v>7</v>
      </c>
      <c r="B7" s="155"/>
      <c r="C7" s="155"/>
      <c r="D7" s="155"/>
      <c r="E7" s="155"/>
      <c r="F7" s="155"/>
      <c r="G7" s="155"/>
      <c r="H7" s="156"/>
      <c r="I7" s="154" t="s">
        <v>8</v>
      </c>
      <c r="J7" s="155"/>
      <c r="K7" s="155"/>
      <c r="L7" s="155"/>
      <c r="M7" s="155"/>
      <c r="N7" s="156"/>
      <c r="O7" s="154" t="s">
        <v>9</v>
      </c>
      <c r="P7" s="155"/>
      <c r="Q7" s="155"/>
      <c r="R7" s="155"/>
      <c r="S7" s="155"/>
      <c r="T7" s="155"/>
      <c r="U7" s="155"/>
      <c r="V7" s="155"/>
      <c r="W7" s="156"/>
      <c r="X7" s="154" t="s">
        <v>10</v>
      </c>
      <c r="Y7" s="155"/>
      <c r="Z7" s="155"/>
      <c r="AA7" s="155"/>
      <c r="AB7" s="155"/>
      <c r="AC7" s="155"/>
      <c r="AD7" s="155"/>
      <c r="AE7" s="155"/>
      <c r="AF7" s="155"/>
      <c r="AG7" s="155"/>
      <c r="AH7" s="156"/>
      <c r="AI7" s="154" t="s">
        <v>11</v>
      </c>
      <c r="AJ7" s="155"/>
      <c r="AK7" s="155"/>
      <c r="AL7" s="155"/>
      <c r="AM7" s="155"/>
      <c r="AN7" s="168"/>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row>
    <row r="8" spans="1:298" s="2" customFormat="1" ht="16.5" customHeight="1">
      <c r="A8" s="169" t="s">
        <v>12</v>
      </c>
      <c r="B8" s="171" t="s">
        <v>13</v>
      </c>
      <c r="C8" s="173" t="s">
        <v>14</v>
      </c>
      <c r="D8" s="174" t="s">
        <v>15</v>
      </c>
      <c r="E8" s="174" t="s">
        <v>16</v>
      </c>
      <c r="F8" s="176" t="s">
        <v>17</v>
      </c>
      <c r="G8" s="175" t="s">
        <v>18</v>
      </c>
      <c r="H8" s="174" t="s">
        <v>19</v>
      </c>
      <c r="I8" s="177" t="s">
        <v>20</v>
      </c>
      <c r="J8" s="181" t="s">
        <v>21</v>
      </c>
      <c r="K8" s="175" t="s">
        <v>22</v>
      </c>
      <c r="L8" s="175" t="s">
        <v>23</v>
      </c>
      <c r="M8" s="181" t="s">
        <v>21</v>
      </c>
      <c r="N8" s="174" t="s">
        <v>24</v>
      </c>
      <c r="O8" s="182" t="s">
        <v>25</v>
      </c>
      <c r="P8" s="178" t="s">
        <v>26</v>
      </c>
      <c r="Q8" s="175" t="s">
        <v>27</v>
      </c>
      <c r="R8" s="178" t="s">
        <v>28</v>
      </c>
      <c r="S8" s="178"/>
      <c r="T8" s="178"/>
      <c r="U8" s="178"/>
      <c r="V8" s="178"/>
      <c r="W8" s="178"/>
      <c r="X8" s="184" t="s">
        <v>29</v>
      </c>
      <c r="Y8" s="182" t="s">
        <v>30</v>
      </c>
      <c r="Z8" s="182" t="s">
        <v>21</v>
      </c>
      <c r="AA8" s="30"/>
      <c r="AB8" s="30"/>
      <c r="AC8" s="182" t="s">
        <v>31</v>
      </c>
      <c r="AD8" s="182" t="s">
        <v>21</v>
      </c>
      <c r="AE8" s="30"/>
      <c r="AF8" s="30"/>
      <c r="AG8" s="184" t="s">
        <v>32</v>
      </c>
      <c r="AH8" s="182" t="s">
        <v>33</v>
      </c>
      <c r="AI8" s="178" t="s">
        <v>11</v>
      </c>
      <c r="AJ8" s="178" t="s">
        <v>34</v>
      </c>
      <c r="AK8" s="178" t="s">
        <v>35</v>
      </c>
      <c r="AL8" s="178" t="s">
        <v>36</v>
      </c>
      <c r="AM8" s="179" t="s">
        <v>37</v>
      </c>
      <c r="AN8" s="179" t="s">
        <v>38</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row>
    <row r="9" spans="1:298" s="11" customFormat="1" ht="94.5" customHeight="1" thickBot="1">
      <c r="A9" s="170"/>
      <c r="B9" s="172"/>
      <c r="C9" s="171"/>
      <c r="D9" s="175"/>
      <c r="E9" s="175"/>
      <c r="F9" s="171"/>
      <c r="G9" s="177"/>
      <c r="H9" s="175"/>
      <c r="I9" s="177"/>
      <c r="J9" s="181"/>
      <c r="K9" s="177"/>
      <c r="L9" s="177"/>
      <c r="M9" s="181"/>
      <c r="N9" s="175"/>
      <c r="O9" s="185"/>
      <c r="P9" s="175"/>
      <c r="Q9" s="177"/>
      <c r="R9" s="7" t="s">
        <v>39</v>
      </c>
      <c r="S9" s="7" t="s">
        <v>40</v>
      </c>
      <c r="T9" s="7" t="s">
        <v>41</v>
      </c>
      <c r="U9" s="7" t="s">
        <v>42</v>
      </c>
      <c r="V9" s="7" t="s">
        <v>43</v>
      </c>
      <c r="W9" s="7" t="s">
        <v>44</v>
      </c>
      <c r="X9" s="182"/>
      <c r="Y9" s="183"/>
      <c r="Z9" s="183"/>
      <c r="AA9" s="31" t="s">
        <v>45</v>
      </c>
      <c r="AB9" s="31" t="s">
        <v>21</v>
      </c>
      <c r="AC9" s="183"/>
      <c r="AD9" s="183"/>
      <c r="AE9" s="32" t="s">
        <v>31</v>
      </c>
      <c r="AF9" s="32" t="s">
        <v>21</v>
      </c>
      <c r="AG9" s="182"/>
      <c r="AH9" s="185"/>
      <c r="AI9" s="175"/>
      <c r="AJ9" s="175"/>
      <c r="AK9" s="175"/>
      <c r="AL9" s="175"/>
      <c r="AM9" s="180"/>
      <c r="AN9" s="18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row>
    <row r="10" spans="1:298" ht="57.75" customHeight="1">
      <c r="A10" s="186">
        <v>1</v>
      </c>
      <c r="B10" s="187" t="s">
        <v>125</v>
      </c>
      <c r="C10" s="186" t="s">
        <v>78</v>
      </c>
      <c r="D10" s="190" t="s">
        <v>126</v>
      </c>
      <c r="E10" s="186" t="s">
        <v>127</v>
      </c>
      <c r="F10" s="186" t="s">
        <v>128</v>
      </c>
      <c r="G10" s="186" t="s">
        <v>71</v>
      </c>
      <c r="H10" s="186">
        <v>720</v>
      </c>
      <c r="I10" s="194" t="str">
        <f>IF(H10&lt;=2,'[6]Tabla probabilidad'!$B$5,IF(H10&lt;=24,'[6]Tabla probabilidad'!$B$6,IF(H10&lt;=500,'[6]Tabla probabilidad'!$B$7,IF(H10&lt;=5000,'[6]Tabla probabilidad'!$B$8,IF(H10&gt;5000,'[6]Tabla probabilidad'!$B$9)))))</f>
        <v>Alta</v>
      </c>
      <c r="J10" s="195">
        <f>IF(H10&lt;=2,'[6]Tabla probabilidad'!$D$5,IF(H10&lt;=24,'[6]Tabla probabilidad'!$D$6,IF(H10&lt;=500,'[6]Tabla probabilidad'!$D$7,IF(H10&lt;=5000,'[6]Tabla probabilidad'!$D$8,IF(H10&gt;5000,'[6]Tabla probabilidad'!$D$9)))))</f>
        <v>0.8</v>
      </c>
      <c r="K10" s="186" t="s">
        <v>129</v>
      </c>
      <c r="L10" s="1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1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186" t="str">
        <f>VLOOKUP((I10&amp;L10),[6]Hoja1!$B$4:$C$28,2,0)</f>
        <v>Moderado</v>
      </c>
      <c r="O10" s="33">
        <v>1</v>
      </c>
      <c r="P10" s="13" t="s">
        <v>130</v>
      </c>
      <c r="Q10" s="33" t="str">
        <f t="shared" ref="Q10:Q35" si="0">IF(R10="Preventivo","Probabilidad",IF(R10="Detectivo","Probabilidad", IF(R10="Correctivo","Impacto")))</f>
        <v>Probabilidad</v>
      </c>
      <c r="R10" s="33" t="s">
        <v>54</v>
      </c>
      <c r="S10" s="33" t="s">
        <v>55</v>
      </c>
      <c r="T10" s="35">
        <f>VLOOKUP(R10&amp;S10,[6]Hoja1!$Q$4:$R$9,2,0)</f>
        <v>0.45</v>
      </c>
      <c r="U10" s="33" t="s">
        <v>56</v>
      </c>
      <c r="V10" s="33" t="s">
        <v>57</v>
      </c>
      <c r="W10" s="33" t="s">
        <v>58</v>
      </c>
      <c r="X10" s="35">
        <f>IF(Q10="Probabilidad",($J$10*T10),IF(Q10="Impacto"," "))</f>
        <v>0.36000000000000004</v>
      </c>
      <c r="Y10" s="35" t="str">
        <f>IF(Z10&lt;=20%,'[6]Tabla probabilidad'!$B$5,IF(Z10&lt;=40%,'[6]Tabla probabilidad'!$B$6,IF(Z10&lt;=60%,'[6]Tabla probabilidad'!$B$7,IF(Z10&lt;=80%,'[6]Tabla probabilidad'!$B$8,IF(Z10&lt;=100%,'[6]Tabla probabilidad'!$B$9)))))</f>
        <v>Media</v>
      </c>
      <c r="Z10" s="35">
        <f>IF(R10="Preventivo",(J10-(J10*T10)),IF(R10="Detectivo",(J10-(J10*T10)),IF(R10="Correctivo",(J10))))</f>
        <v>0.44</v>
      </c>
      <c r="AA10" s="191" t="str">
        <f>IF(AB10&lt;=20%,'[6]Tabla probabilidad'!$B$5,IF(AB10&lt;=40%,'[6]Tabla probabilidad'!$B$6,IF(AB10&lt;=60%,'[6]Tabla probabilidad'!$B$7,IF(AB10&lt;=80%,'[6]Tabla probabilidad'!$B$8,IF(AB10&lt;=100%,'[6]Tabla probabilidad'!$B$9)))))</f>
        <v>Media</v>
      </c>
      <c r="AB10" s="191">
        <f>AVERAGE(Z10:Z14)</f>
        <v>0.44</v>
      </c>
      <c r="AC10" s="35" t="str">
        <f t="shared" ref="AC10:AC59" si="1">IF(AD10&lt;=20%,"Leve",IF(AD10&lt;=40%,"Menor",IF(AD10&lt;=60%,"Moderado",IF(AD10&lt;=80%,"Mayor",IF(AD10&lt;=100%,"Catastrófico")))))</f>
        <v>Leve</v>
      </c>
      <c r="AD10" s="35">
        <f>IF(Q10="Probabilidad",(($M$10-0)),IF(Q10="Impacto",($M$10-($M$10*T10))))</f>
        <v>0.2</v>
      </c>
      <c r="AE10" s="191" t="str">
        <f>IF(AF10&lt;=20%,"Leve",IF(AF10&lt;=40%,"Menor",IF(AF10&lt;=60%,"Moderado",IF(AF10&lt;=80%,"Mayor",IF(AF10&lt;=100%,"Catastrófico")))))</f>
        <v>Leve</v>
      </c>
      <c r="AF10" s="191">
        <f>AVERAGE(AD10:AD14)</f>
        <v>0.20000000000000004</v>
      </c>
      <c r="AG10" s="200" t="str">
        <f>VLOOKUP(AA10&amp;AE10,[6]Hoja1!$B$4:$C$28,2,0)</f>
        <v>Moderado</v>
      </c>
      <c r="AH10" s="200" t="s">
        <v>59</v>
      </c>
      <c r="AI10" s="200" t="s">
        <v>131</v>
      </c>
      <c r="AJ10" s="200" t="s">
        <v>61</v>
      </c>
      <c r="AK10" s="206">
        <v>44926</v>
      </c>
      <c r="AL10" s="206">
        <v>44926</v>
      </c>
      <c r="AM10" s="197" t="s">
        <v>132</v>
      </c>
      <c r="AN10" s="186" t="s">
        <v>63</v>
      </c>
    </row>
    <row r="11" spans="1:298" ht="57.75" customHeight="1">
      <c r="A11" s="186"/>
      <c r="B11" s="188"/>
      <c r="C11" s="186"/>
      <c r="D11" s="190"/>
      <c r="E11" s="186"/>
      <c r="F11" s="186"/>
      <c r="G11" s="186"/>
      <c r="H11" s="186"/>
      <c r="I11" s="194"/>
      <c r="J11" s="195"/>
      <c r="K11" s="186"/>
      <c r="L11" s="196"/>
      <c r="M11" s="196"/>
      <c r="N11" s="186"/>
      <c r="O11" s="33">
        <v>2</v>
      </c>
      <c r="P11" s="17" t="s">
        <v>133</v>
      </c>
      <c r="Q11" s="33" t="s">
        <v>134</v>
      </c>
      <c r="R11" s="33" t="s">
        <v>54</v>
      </c>
      <c r="S11" s="33" t="s">
        <v>55</v>
      </c>
      <c r="T11" s="35">
        <f>VLOOKUP(R11&amp;S11,[6]Hoja1!$Q$4:$R$9,2,0)</f>
        <v>0.45</v>
      </c>
      <c r="U11" s="33" t="s">
        <v>56</v>
      </c>
      <c r="V11" s="33" t="s">
        <v>57</v>
      </c>
      <c r="W11" s="33" t="s">
        <v>58</v>
      </c>
      <c r="X11" s="35">
        <f>IF(Q11="Probabilidad",($J$10*T11),IF(Q11="Impacto"," "))</f>
        <v>0.36000000000000004</v>
      </c>
      <c r="Y11" s="35" t="str">
        <f>IF(Z11&lt;=20%,'[6]Tabla probabilidad'!$B$5,IF(Z11&lt;=40%,'[6]Tabla probabilidad'!$B$6,IF(Z11&lt;=60%,'[6]Tabla probabilidad'!$B$7,IF(Z11&lt;=80%,'[6]Tabla probabilidad'!$B$8,IF(Z11&lt;=100%,'[6]Tabla probabilidad'!$B$9)))))</f>
        <v>Media</v>
      </c>
      <c r="Z11" s="35">
        <f>IF(R11="Preventivo",(J10-(J10*T11)),IF(R11="Detectivo",(J10-(J10*T11)),IF(R11="Correctivo",(J10))))</f>
        <v>0.44</v>
      </c>
      <c r="AA11" s="192"/>
      <c r="AB11" s="192"/>
      <c r="AC11" s="35" t="str">
        <f t="shared" si="1"/>
        <v>Leve</v>
      </c>
      <c r="AD11" s="35">
        <f>IF(Q11="Probabilidad",(($M$10-0)),IF(Q11="Impacto",($M$10-($M$10*T11))))</f>
        <v>0.2</v>
      </c>
      <c r="AE11" s="192"/>
      <c r="AF11" s="192"/>
      <c r="AG11" s="201"/>
      <c r="AH11" s="201"/>
      <c r="AI11" s="201"/>
      <c r="AJ11" s="201"/>
      <c r="AK11" s="201"/>
      <c r="AL11" s="201"/>
      <c r="AM11" s="198"/>
      <c r="AN11" s="186"/>
    </row>
    <row r="12" spans="1:298" ht="69.75" customHeight="1">
      <c r="A12" s="186"/>
      <c r="B12" s="188"/>
      <c r="C12" s="186"/>
      <c r="D12" s="190"/>
      <c r="E12" s="186"/>
      <c r="F12" s="186"/>
      <c r="G12" s="186"/>
      <c r="H12" s="186"/>
      <c r="I12" s="194"/>
      <c r="J12" s="195"/>
      <c r="K12" s="186"/>
      <c r="L12" s="196"/>
      <c r="M12" s="196"/>
      <c r="N12" s="186"/>
      <c r="O12" s="33">
        <v>3</v>
      </c>
      <c r="P12" s="17" t="s">
        <v>135</v>
      </c>
      <c r="Q12" s="33" t="s">
        <v>134</v>
      </c>
      <c r="R12" s="33" t="s">
        <v>54</v>
      </c>
      <c r="S12" s="33" t="s">
        <v>55</v>
      </c>
      <c r="T12" s="35">
        <f>VLOOKUP(R12&amp;S12,[6]Hoja1!$Q$4:$R$9,2,0)</f>
        <v>0.45</v>
      </c>
      <c r="U12" s="33" t="s">
        <v>56</v>
      </c>
      <c r="V12" s="33" t="s">
        <v>57</v>
      </c>
      <c r="W12" s="33" t="s">
        <v>58</v>
      </c>
      <c r="X12" s="35">
        <f t="shared" ref="X12:X14" si="2">IF(Q12="Probabilidad",($J$10*T12),IF(Q12="Impacto"," "))</f>
        <v>0.36000000000000004</v>
      </c>
      <c r="Y12" s="35" t="str">
        <f>IF(Z12&lt;=20%,'[6]Tabla probabilidad'!$B$5,IF(Z12&lt;=40%,'[6]Tabla probabilidad'!$B$6,IF(Z12&lt;=60%,'[6]Tabla probabilidad'!$B$7,IF(Z12&lt;=80%,'[6]Tabla probabilidad'!$B$8,IF(Z12&lt;=100%,'[6]Tabla probabilidad'!$B$9)))))</f>
        <v>Media</v>
      </c>
      <c r="Z12" s="35">
        <f>IF(R12="Preventivo",(J10-(J10*T12)),IF(R12="Detectivo",(J10-(J10*T12)),IF(R12="Correctivo",(J10))))</f>
        <v>0.44</v>
      </c>
      <c r="AA12" s="192"/>
      <c r="AB12" s="192"/>
      <c r="AC12" s="35" t="str">
        <f t="shared" si="1"/>
        <v>Leve</v>
      </c>
      <c r="AD12" s="35">
        <f>IF(Q12="Probabilidad",(($M$10-0)),IF(Q12="Impacto",($M$10-($M$10*T12))))</f>
        <v>0.2</v>
      </c>
      <c r="AE12" s="192"/>
      <c r="AF12" s="192"/>
      <c r="AG12" s="201"/>
      <c r="AH12" s="201"/>
      <c r="AI12" s="201"/>
      <c r="AJ12" s="201"/>
      <c r="AK12" s="201"/>
      <c r="AL12" s="201"/>
      <c r="AM12" s="198"/>
      <c r="AN12" s="186"/>
    </row>
    <row r="13" spans="1:298" ht="72" customHeight="1">
      <c r="A13" s="186"/>
      <c r="B13" s="188"/>
      <c r="C13" s="186"/>
      <c r="D13" s="190"/>
      <c r="E13" s="186"/>
      <c r="F13" s="186"/>
      <c r="G13" s="186"/>
      <c r="H13" s="186"/>
      <c r="I13" s="194"/>
      <c r="J13" s="195"/>
      <c r="K13" s="186"/>
      <c r="L13" s="196"/>
      <c r="M13" s="196"/>
      <c r="N13" s="186"/>
      <c r="O13" s="33">
        <v>4</v>
      </c>
      <c r="P13" s="18"/>
      <c r="Q13" s="33"/>
      <c r="R13" s="33"/>
      <c r="S13" s="33"/>
      <c r="T13" s="35"/>
      <c r="U13" s="33"/>
      <c r="V13" s="33"/>
      <c r="W13" s="33"/>
      <c r="X13" s="35" t="b">
        <f t="shared" si="2"/>
        <v>0</v>
      </c>
      <c r="Y13" s="35" t="b">
        <f>IF(Z13&lt;=20%,'[6]Tabla probabilidad'!$B$5,IF(Z13&lt;=40%,'[6]Tabla probabilidad'!$B$6,IF(Z13&lt;=60%,'[6]Tabla probabilidad'!$B$7,IF(Z13&lt;=80%,'[6]Tabla probabilidad'!$B$8,IF(Z13&lt;=100%,'[6]Tabla probabilidad'!$B$9)))))</f>
        <v>0</v>
      </c>
      <c r="Z13" s="35" t="b">
        <f>IF(R13="Preventivo",(J10-(J10*T13)),IF(R13="Detectivo",(J10-(J10*T13)),IF(R13="Correctivo",(J10))))</f>
        <v>0</v>
      </c>
      <c r="AA13" s="192"/>
      <c r="AB13" s="192"/>
      <c r="AC13" s="35" t="b">
        <f t="shared" si="1"/>
        <v>0</v>
      </c>
      <c r="AD13" s="35" t="b">
        <f>IF(Q13="Probabilidad",(($M$10-0)),IF(Q13="Impacto",($M$10-($M$10*T13))))</f>
        <v>0</v>
      </c>
      <c r="AE13" s="192"/>
      <c r="AF13" s="192"/>
      <c r="AG13" s="201"/>
      <c r="AH13" s="201"/>
      <c r="AI13" s="201"/>
      <c r="AJ13" s="201"/>
      <c r="AK13" s="201"/>
      <c r="AL13" s="201"/>
      <c r="AM13" s="198"/>
      <c r="AN13" s="186"/>
    </row>
    <row r="14" spans="1:298" ht="54" customHeight="1" thickBot="1">
      <c r="A14" s="186"/>
      <c r="B14" s="189"/>
      <c r="C14" s="186"/>
      <c r="D14" s="190"/>
      <c r="E14" s="186"/>
      <c r="F14" s="186"/>
      <c r="G14" s="186"/>
      <c r="H14" s="186"/>
      <c r="I14" s="194"/>
      <c r="J14" s="195"/>
      <c r="K14" s="186"/>
      <c r="L14" s="196"/>
      <c r="M14" s="196"/>
      <c r="N14" s="186"/>
      <c r="O14" s="33">
        <v>5</v>
      </c>
      <c r="P14" s="18"/>
      <c r="Q14" s="33"/>
      <c r="R14" s="33"/>
      <c r="S14" s="33"/>
      <c r="T14" s="35"/>
      <c r="U14" s="33"/>
      <c r="V14" s="33"/>
      <c r="W14" s="33"/>
      <c r="X14" s="35" t="b">
        <f t="shared" si="2"/>
        <v>0</v>
      </c>
      <c r="Y14" s="35" t="b">
        <f>IF(Z14&lt;=20%,'[6]Tabla probabilidad'!$B$5,IF(Z14&lt;=40%,'[6]Tabla probabilidad'!$B$6,IF(Z14&lt;=60%,'[6]Tabla probabilidad'!$B$7,IF(Z14&lt;=80%,'[6]Tabla probabilidad'!$B$8,IF(Z14&lt;=100%,'[6]Tabla probabilidad'!$B$9)))))</f>
        <v>0</v>
      </c>
      <c r="Z14" s="35" t="b">
        <f>IF(R14="Preventivo",(J10-(J10*T14)),IF(R14="Detectivo",(J10-(J10*T14)),IF(R14="Correctivo",(J10))))</f>
        <v>0</v>
      </c>
      <c r="AA14" s="193"/>
      <c r="AB14" s="193"/>
      <c r="AC14" s="35" t="b">
        <f t="shared" si="1"/>
        <v>0</v>
      </c>
      <c r="AD14" s="35" t="b">
        <f>IF(Q14="Probabilidad",(($M$10-0)),IF(Q14="Impacto",($M$10-($M$10*T14))))</f>
        <v>0</v>
      </c>
      <c r="AE14" s="193"/>
      <c r="AF14" s="193"/>
      <c r="AG14" s="202"/>
      <c r="AH14" s="202"/>
      <c r="AI14" s="202"/>
      <c r="AJ14" s="202"/>
      <c r="AK14" s="202"/>
      <c r="AL14" s="202"/>
      <c r="AM14" s="199"/>
      <c r="AN14" s="186"/>
    </row>
    <row r="15" spans="1:298" ht="75" customHeight="1">
      <c r="A15" s="186">
        <v>2</v>
      </c>
      <c r="B15" s="200" t="s">
        <v>136</v>
      </c>
      <c r="C15" s="186" t="s">
        <v>78</v>
      </c>
      <c r="D15" s="203" t="s">
        <v>137</v>
      </c>
      <c r="E15" s="200" t="s">
        <v>138</v>
      </c>
      <c r="F15" s="200" t="s">
        <v>139</v>
      </c>
      <c r="G15" s="186" t="s">
        <v>71</v>
      </c>
      <c r="H15" s="200">
        <v>1080</v>
      </c>
      <c r="I15" s="194" t="str">
        <f>IF(H15&lt;=2,'[6]Tabla probabilidad'!$B$5,IF(H15&lt;=24,'[6]Tabla probabilidad'!$B$6,IF(H15&lt;=500,'[6]Tabla probabilidad'!$B$7,IF(H15&lt;=5000,'[6]Tabla probabilidad'!$B$8,IF(H15&gt;5000,'[6]Tabla probabilidad'!$B$9)))))</f>
        <v>Alta</v>
      </c>
      <c r="J15" s="195">
        <f>IF(H15&lt;=2,'[6]Tabla probabilidad'!$D$5,IF(H15&lt;=24,'[6]Tabla probabilidad'!$D$6,IF(H15&lt;=500,'[6]Tabla probabilidad'!$D$7,IF(H15&lt;=5000,'[6]Tabla probabilidad'!$D$8,IF(H15&gt;5000,'[6]Tabla probabilidad'!$D$9)))))</f>
        <v>0.8</v>
      </c>
      <c r="K15" s="186" t="s">
        <v>140</v>
      </c>
      <c r="L15" s="18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Menor</v>
      </c>
      <c r="M15" s="18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40%</v>
      </c>
      <c r="N15" s="186" t="str">
        <f>VLOOKUP((I15&amp;L15),[6]Hoja1!$B$4:$C$28,2,0)</f>
        <v>Moderado</v>
      </c>
      <c r="O15" s="33">
        <v>1</v>
      </c>
      <c r="P15" s="13" t="s">
        <v>141</v>
      </c>
      <c r="Q15" s="33" t="str">
        <f t="shared" si="0"/>
        <v>Probabilidad</v>
      </c>
      <c r="R15" s="33" t="s">
        <v>54</v>
      </c>
      <c r="S15" s="33" t="s">
        <v>142</v>
      </c>
      <c r="T15" s="35">
        <f>VLOOKUP(R15&amp;S15,[6]Hoja1!$Q$4:$R$9,2,0)</f>
        <v>0.5</v>
      </c>
      <c r="U15" s="33" t="s">
        <v>56</v>
      </c>
      <c r="V15" s="33" t="s">
        <v>57</v>
      </c>
      <c r="W15" s="33" t="s">
        <v>58</v>
      </c>
      <c r="X15" s="35">
        <f>IF(Q15="Probabilidad",($J$15*T15),IF(Q15="Impacto"," "))</f>
        <v>0.4</v>
      </c>
      <c r="Y15" s="35" t="str">
        <f>IF(Z15&lt;=20%,'[6]Tabla probabilidad'!$B$5,IF(Z15&lt;=40%,'[6]Tabla probabilidad'!$B$6,IF(Z15&lt;=60%,'[6]Tabla probabilidad'!$B$7,IF(Z15&lt;=80%,'[6]Tabla probabilidad'!$B$8,IF(Z15&lt;=100%,'[6]Tabla probabilidad'!$B$9)))))</f>
        <v>Baja</v>
      </c>
      <c r="Z15" s="35">
        <f>IF(R15="Preventivo",(J15-(J15*T15)),IF(R15="Detectivo",(J15-(J15*T15)),IF(R15="Correctivo",(J15))))</f>
        <v>0.4</v>
      </c>
      <c r="AA15" s="191" t="str">
        <f>IF(AB15&lt;=20%,'[6]Tabla probabilidad'!$B$5,IF(AB15&lt;=40%,'[6]Tabla probabilidad'!$B$6,IF(AB15&lt;=60%,'[6]Tabla probabilidad'!$B$7,IF(AB15&lt;=80%,'[6]Tabla probabilidad'!$B$8,IF(AB15&lt;=100%,'[6]Tabla probabilidad'!$B$9)))))</f>
        <v>Media</v>
      </c>
      <c r="AB15" s="191">
        <f>AVERAGE(Z15:Z19)</f>
        <v>0.42666666666666669</v>
      </c>
      <c r="AC15" s="35" t="str">
        <f t="shared" si="1"/>
        <v>Menor</v>
      </c>
      <c r="AD15" s="35">
        <f>IF(Q15="Probabilidad",(($M$15-0)),IF(Q15="Impacto",($M$15-($M$15*T15))))</f>
        <v>0.4</v>
      </c>
      <c r="AE15" s="191" t="str">
        <f>IF(AF15&lt;=20%,"Leve",IF(AF15&lt;=40%,"Menor",IF(AF15&lt;=60%,"Moderado",IF(AF15&lt;=80%,"Mayor",IF(AF15&lt;=100%,"Catastrófico")))))</f>
        <v>Menor</v>
      </c>
      <c r="AF15" s="191">
        <f>AVERAGE(AD15:AD19)</f>
        <v>0.40000000000000008</v>
      </c>
      <c r="AG15" s="200" t="str">
        <f>VLOOKUP(AA15&amp;AE15,[6]Hoja1!$B$4:$C$28,2,0)</f>
        <v>Moderado</v>
      </c>
      <c r="AH15" s="200" t="s">
        <v>59</v>
      </c>
      <c r="AI15" s="200" t="s">
        <v>143</v>
      </c>
      <c r="AJ15" s="200" t="s">
        <v>61</v>
      </c>
      <c r="AK15" s="206">
        <v>44926</v>
      </c>
      <c r="AL15" s="206">
        <v>44926</v>
      </c>
      <c r="AM15" s="197" t="s">
        <v>132</v>
      </c>
      <c r="AN15" s="186" t="s">
        <v>63</v>
      </c>
    </row>
    <row r="16" spans="1:298" ht="25.5" customHeight="1">
      <c r="A16" s="186"/>
      <c r="B16" s="201"/>
      <c r="C16" s="186"/>
      <c r="D16" s="204"/>
      <c r="E16" s="201"/>
      <c r="F16" s="201"/>
      <c r="G16" s="186"/>
      <c r="H16" s="201"/>
      <c r="I16" s="194"/>
      <c r="J16" s="195"/>
      <c r="K16" s="186"/>
      <c r="L16" s="196"/>
      <c r="M16" s="196"/>
      <c r="N16" s="186"/>
      <c r="O16" s="33">
        <v>2</v>
      </c>
      <c r="P16" s="17" t="s">
        <v>144</v>
      </c>
      <c r="Q16" s="33" t="str">
        <f t="shared" si="0"/>
        <v>Probabilidad</v>
      </c>
      <c r="R16" s="33" t="s">
        <v>54</v>
      </c>
      <c r="S16" s="33" t="s">
        <v>55</v>
      </c>
      <c r="T16" s="35">
        <f>VLOOKUP(R16&amp;S16,[6]Hoja1!$Q$4:$R$9,2,0)</f>
        <v>0.45</v>
      </c>
      <c r="U16" s="33" t="s">
        <v>56</v>
      </c>
      <c r="V16" s="33" t="s">
        <v>57</v>
      </c>
      <c r="W16" s="33" t="s">
        <v>58</v>
      </c>
      <c r="X16" s="35">
        <f>IF(Q16="Probabilidad",($J$15*T16),IF(Q16="Impacto"," "))</f>
        <v>0.36000000000000004</v>
      </c>
      <c r="Y16" s="35" t="str">
        <f>IF(Z16&lt;=20%,'[6]Tabla probabilidad'!$B$5,IF(Z16&lt;=40%,'[6]Tabla probabilidad'!$B$6,IF(Z16&lt;=60%,'[6]Tabla probabilidad'!$B$7,IF(Z16&lt;=80%,'[6]Tabla probabilidad'!$B$8,IF(Z16&lt;=100%,'[6]Tabla probabilidad'!$B$9)))))</f>
        <v>Media</v>
      </c>
      <c r="Z16" s="35">
        <f>IF(R16="Preventivo",(J15-(J15*T16)),IF(R16="Detectivo",(J15-(J15*T16)),IF(R16="Correctivo",(J15))))</f>
        <v>0.44</v>
      </c>
      <c r="AA16" s="192"/>
      <c r="AB16" s="192"/>
      <c r="AC16" s="35" t="str">
        <f t="shared" si="1"/>
        <v>Menor</v>
      </c>
      <c r="AD16" s="35">
        <f t="shared" ref="AD16:AD19" si="3">IF(Q16="Probabilidad",(($M$15-0)),IF(Q16="Impacto",($M$15-($M$15*T16))))</f>
        <v>0.4</v>
      </c>
      <c r="AE16" s="192"/>
      <c r="AF16" s="192"/>
      <c r="AG16" s="201"/>
      <c r="AH16" s="201"/>
      <c r="AI16" s="201"/>
      <c r="AJ16" s="201"/>
      <c r="AK16" s="201"/>
      <c r="AL16" s="201"/>
      <c r="AM16" s="198"/>
      <c r="AN16" s="186"/>
    </row>
    <row r="17" spans="1:40" ht="115.5" customHeight="1">
      <c r="A17" s="186"/>
      <c r="B17" s="201"/>
      <c r="C17" s="186"/>
      <c r="D17" s="204"/>
      <c r="E17" s="201"/>
      <c r="F17" s="201"/>
      <c r="G17" s="186"/>
      <c r="H17" s="201"/>
      <c r="I17" s="194"/>
      <c r="J17" s="195"/>
      <c r="K17" s="186"/>
      <c r="L17" s="196"/>
      <c r="M17" s="196"/>
      <c r="N17" s="186"/>
      <c r="O17" s="33">
        <v>3</v>
      </c>
      <c r="P17" s="17" t="s">
        <v>145</v>
      </c>
      <c r="Q17" s="33" t="str">
        <f t="shared" si="0"/>
        <v>Probabilidad</v>
      </c>
      <c r="R17" s="33" t="s">
        <v>54</v>
      </c>
      <c r="S17" s="33" t="s">
        <v>55</v>
      </c>
      <c r="T17" s="35">
        <f>VLOOKUP(R17&amp;S17,[6]Hoja1!$Q$4:$R$9,2,0)</f>
        <v>0.45</v>
      </c>
      <c r="U17" s="33" t="s">
        <v>56</v>
      </c>
      <c r="V17" s="33" t="s">
        <v>57</v>
      </c>
      <c r="W17" s="33" t="s">
        <v>58</v>
      </c>
      <c r="X17" s="35">
        <f t="shared" ref="X17:X19" si="4">IF(Q17="Probabilidad",($J$15*T17),IF(Q17="Impacto"," "))</f>
        <v>0.36000000000000004</v>
      </c>
      <c r="Y17" s="35" t="str">
        <f>IF(Z17&lt;=20%,'[6]Tabla probabilidad'!$B$5,IF(Z17&lt;=40%,'[6]Tabla probabilidad'!$B$6,IF(Z17&lt;=60%,'[6]Tabla probabilidad'!$B$7,IF(Z17&lt;=80%,'[6]Tabla probabilidad'!$B$8,IF(Z17&lt;=100%,'[6]Tabla probabilidad'!$B$9)))))</f>
        <v>Media</v>
      </c>
      <c r="Z17" s="35">
        <f>IF(R17="Preventivo",(J15-(J15*T17)),IF(R17="Detectivo",(J15-(J15*T17)),IF(R17="Correctivo",(J15))))</f>
        <v>0.44</v>
      </c>
      <c r="AA17" s="192"/>
      <c r="AB17" s="192"/>
      <c r="AC17" s="35" t="str">
        <f t="shared" si="1"/>
        <v>Menor</v>
      </c>
      <c r="AD17" s="35">
        <f t="shared" si="3"/>
        <v>0.4</v>
      </c>
      <c r="AE17" s="192"/>
      <c r="AF17" s="192"/>
      <c r="AG17" s="201"/>
      <c r="AH17" s="201"/>
      <c r="AI17" s="201"/>
      <c r="AJ17" s="201"/>
      <c r="AK17" s="201"/>
      <c r="AL17" s="201"/>
      <c r="AM17" s="198"/>
      <c r="AN17" s="186"/>
    </row>
    <row r="18" spans="1:40" ht="60" customHeight="1">
      <c r="A18" s="186"/>
      <c r="B18" s="201"/>
      <c r="C18" s="186"/>
      <c r="D18" s="204"/>
      <c r="E18" s="201"/>
      <c r="F18" s="201"/>
      <c r="G18" s="186"/>
      <c r="H18" s="201"/>
      <c r="I18" s="194"/>
      <c r="J18" s="195"/>
      <c r="K18" s="186"/>
      <c r="L18" s="196"/>
      <c r="M18" s="196"/>
      <c r="N18" s="186"/>
      <c r="O18" s="33">
        <v>4</v>
      </c>
      <c r="P18" s="17"/>
      <c r="Q18" s="33"/>
      <c r="R18" s="33"/>
      <c r="S18" s="33"/>
      <c r="T18" s="35"/>
      <c r="U18" s="33"/>
      <c r="V18" s="33"/>
      <c r="W18" s="33"/>
      <c r="X18" s="35" t="b">
        <f t="shared" si="4"/>
        <v>0</v>
      </c>
      <c r="Y18" s="35" t="b">
        <f>IF(Z18&lt;=20%,'[6]Tabla probabilidad'!$B$5,IF(Z18&lt;=40%,'[6]Tabla probabilidad'!$B$6,IF(Z18&lt;=60%,'[6]Tabla probabilidad'!$B$7,IF(Z18&lt;=80%,'[6]Tabla probabilidad'!$B$8,IF(Z18&lt;=100%,'[6]Tabla probabilidad'!$B$9)))))</f>
        <v>0</v>
      </c>
      <c r="Z18" s="35" t="b">
        <f>IF(R18="Preventivo",(J15-(J15*T18)),IF(R18="Detectivo",(J15-(J15*T18)),IF(R18="Correctivo",(J15))))</f>
        <v>0</v>
      </c>
      <c r="AA18" s="192"/>
      <c r="AB18" s="192"/>
      <c r="AC18" s="35" t="b">
        <f t="shared" si="1"/>
        <v>0</v>
      </c>
      <c r="AD18" s="35" t="b">
        <f t="shared" si="3"/>
        <v>0</v>
      </c>
      <c r="AE18" s="192"/>
      <c r="AF18" s="192"/>
      <c r="AG18" s="201"/>
      <c r="AH18" s="201"/>
      <c r="AI18" s="201"/>
      <c r="AJ18" s="201"/>
      <c r="AK18" s="201"/>
      <c r="AL18" s="201"/>
      <c r="AM18" s="198"/>
      <c r="AN18" s="186"/>
    </row>
    <row r="19" spans="1:40" ht="40.5" customHeight="1">
      <c r="A19" s="186"/>
      <c r="B19" s="202"/>
      <c r="C19" s="186"/>
      <c r="D19" s="205"/>
      <c r="E19" s="202"/>
      <c r="F19" s="202"/>
      <c r="G19" s="186"/>
      <c r="H19" s="202"/>
      <c r="I19" s="194"/>
      <c r="J19" s="195"/>
      <c r="K19" s="186"/>
      <c r="L19" s="196"/>
      <c r="M19" s="196"/>
      <c r="N19" s="186"/>
      <c r="O19" s="33">
        <v>5</v>
      </c>
      <c r="P19" s="19"/>
      <c r="Q19" s="33"/>
      <c r="R19" s="33"/>
      <c r="S19" s="33"/>
      <c r="T19" s="35"/>
      <c r="U19" s="33"/>
      <c r="V19" s="33"/>
      <c r="W19" s="33"/>
      <c r="X19" s="35" t="b">
        <f t="shared" si="4"/>
        <v>0</v>
      </c>
      <c r="Y19" s="35" t="b">
        <f>IF(Z19&lt;=20%,'[6]Tabla probabilidad'!$B$5,IF(Z19&lt;=40%,'[6]Tabla probabilidad'!$B$6,IF(Z19&lt;=60%,'[6]Tabla probabilidad'!$B$7,IF(Z19&lt;=80%,'[6]Tabla probabilidad'!$B$8,IF(Z19&lt;=100%,'[6]Tabla probabilidad'!$B$9)))))</f>
        <v>0</v>
      </c>
      <c r="Z19" s="35" t="b">
        <f>IF(R19="Preventivo",(J15-(J15*T19)),IF(R19="Detectivo",(J15-(J15*T19)),IF(R19="Correctivo",(J15))))</f>
        <v>0</v>
      </c>
      <c r="AA19" s="193"/>
      <c r="AB19" s="193"/>
      <c r="AC19" s="35" t="b">
        <f t="shared" si="1"/>
        <v>0</v>
      </c>
      <c r="AD19" s="35" t="b">
        <f t="shared" si="3"/>
        <v>0</v>
      </c>
      <c r="AE19" s="193"/>
      <c r="AF19" s="193"/>
      <c r="AG19" s="202"/>
      <c r="AH19" s="202"/>
      <c r="AI19" s="202"/>
      <c r="AJ19" s="202"/>
      <c r="AK19" s="202"/>
      <c r="AL19" s="202"/>
      <c r="AM19" s="199"/>
      <c r="AN19" s="186"/>
    </row>
    <row r="20" spans="1:40" ht="66.75" hidden="1" customHeight="1">
      <c r="A20" s="186">
        <v>3</v>
      </c>
      <c r="B20" s="187" t="s">
        <v>146</v>
      </c>
      <c r="C20" s="186" t="s">
        <v>147</v>
      </c>
      <c r="D20" s="203" t="s">
        <v>148</v>
      </c>
      <c r="E20" s="186" t="s">
        <v>149</v>
      </c>
      <c r="F20" s="186" t="s">
        <v>150</v>
      </c>
      <c r="G20" s="186" t="s">
        <v>71</v>
      </c>
      <c r="H20" s="186">
        <v>12</v>
      </c>
      <c r="I20" s="194" t="str">
        <f>IF(H20&lt;=2,'[6]Tabla probabilidad'!$B$5,IF(H20&lt;=24,'[6]Tabla probabilidad'!$B$6,IF(H20&lt;=500,'[6]Tabla probabilidad'!$B$7,IF(H20&lt;=5000,'[6]Tabla probabilidad'!$B$8,IF(H20&gt;5000,'[6]Tabla probabilidad'!$B$9)))))</f>
        <v>Baja</v>
      </c>
      <c r="J20" s="195">
        <f>IF(H20&lt;=2,'[6]Tabla probabilidad'!$D$5,IF(H20&lt;=24,'[6]Tabla probabilidad'!$D$6,IF(H20&lt;=500,'[6]Tabla probabilidad'!$D$7,IF(H20&lt;=5000,'[6]Tabla probabilidad'!$D$8,IF(H20&gt;5000,'[6]Tabla probabilidad'!$D$9)))))</f>
        <v>0.4</v>
      </c>
      <c r="K20" s="186" t="s">
        <v>151</v>
      </c>
      <c r="L20" s="1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1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186" t="str">
        <f>VLOOKUP((I20&amp;L20),[6]Hoja1!$B$4:$C$28,2,0)</f>
        <v>Moderado</v>
      </c>
      <c r="O20" s="33">
        <v>1</v>
      </c>
      <c r="P20" s="13" t="s">
        <v>152</v>
      </c>
      <c r="Q20" s="33" t="str">
        <f t="shared" si="0"/>
        <v>Probabilidad</v>
      </c>
      <c r="R20" s="33" t="s">
        <v>54</v>
      </c>
      <c r="S20" s="33" t="s">
        <v>55</v>
      </c>
      <c r="T20" s="35">
        <f>VLOOKUP(R20&amp;S20,[6]Hoja1!$Q$4:$R$9,2,0)</f>
        <v>0.45</v>
      </c>
      <c r="U20" s="33" t="s">
        <v>56</v>
      </c>
      <c r="V20" s="33" t="s">
        <v>57</v>
      </c>
      <c r="W20" s="33" t="s">
        <v>58</v>
      </c>
      <c r="X20" s="35">
        <f>IF(Q20="Probabilidad",($J$20*T20),IF(Q20="Impacto"," "))</f>
        <v>0.18000000000000002</v>
      </c>
      <c r="Y20" s="35" t="str">
        <f>IF(Z20&lt;=20%,'[6]Tabla probabilidad'!$B$5,IF(Z20&lt;=40%,'[6]Tabla probabilidad'!$B$6,IF(Z20&lt;=60%,'[6]Tabla probabilidad'!$B$7,IF(Z20&lt;=80%,'[6]Tabla probabilidad'!$B$8,IF(Z20&lt;=100%,'[6]Tabla probabilidad'!$B$9)))))</f>
        <v>Baja</v>
      </c>
      <c r="Z20" s="35">
        <f>IF(R20="Preventivo",(J20-(J20*T20)),IF(R20="Detectivo",(J20-(J20*T20)),IF(R20="Correctivo",(J20))))</f>
        <v>0.22</v>
      </c>
      <c r="AA20" s="191" t="str">
        <f>IF(AB20&lt;=20%,'[6]Tabla probabilidad'!$B$5,IF(AB20&lt;=40%,'[6]Tabla probabilidad'!$B$6,IF(AB20&lt;=60%,'[6]Tabla probabilidad'!$B$7,IF(AB20&lt;=80%,'[6]Tabla probabilidad'!$B$8,IF(AB20&lt;=100%,'[6]Tabla probabilidad'!$B$9)))))</f>
        <v>Baja</v>
      </c>
      <c r="AB20" s="191">
        <f>AVERAGE(Z20:Z24)</f>
        <v>0.22</v>
      </c>
      <c r="AC20" s="35" t="str">
        <f t="shared" si="1"/>
        <v>Menor</v>
      </c>
      <c r="AD20" s="35">
        <f>IF(Q20="Probabilidad",(($M$20-0)),IF(Q20="Impacto",($M$20-($M$20*T20))))</f>
        <v>0.4</v>
      </c>
      <c r="AE20" s="191" t="str">
        <f>IF(AF20&lt;=20%,"Leve",IF(AF20&lt;=40%,"Menor",IF(AF20&lt;=60%,"Moderado",IF(AF20&lt;=80%,"Mayor",IF(AF20&lt;=100%,"Catastrófico")))))</f>
        <v>Menor</v>
      </c>
      <c r="AF20" s="191">
        <f>AVERAGE(AD20:AD24)</f>
        <v>0.4</v>
      </c>
      <c r="AG20" s="200" t="str">
        <f>VLOOKUP(AA20&amp;AE20,[6]Hoja1!$B$4:$C$28,2,0)</f>
        <v>Moderado</v>
      </c>
      <c r="AH20" s="200" t="s">
        <v>84</v>
      </c>
      <c r="AI20" s="200" t="s">
        <v>153</v>
      </c>
      <c r="AJ20" s="200" t="s">
        <v>61</v>
      </c>
      <c r="AK20" s="206">
        <v>44926</v>
      </c>
      <c r="AL20" s="206">
        <v>44926</v>
      </c>
      <c r="AM20" s="197" t="s">
        <v>74</v>
      </c>
      <c r="AN20" s="186" t="s">
        <v>63</v>
      </c>
    </row>
    <row r="21" spans="1:40" ht="69.75" hidden="1" customHeight="1">
      <c r="A21" s="186"/>
      <c r="B21" s="188"/>
      <c r="C21" s="186"/>
      <c r="D21" s="204"/>
      <c r="E21" s="186"/>
      <c r="F21" s="186"/>
      <c r="G21" s="186"/>
      <c r="H21" s="186"/>
      <c r="I21" s="194"/>
      <c r="J21" s="195"/>
      <c r="K21" s="186"/>
      <c r="L21" s="196"/>
      <c r="M21" s="196"/>
      <c r="N21" s="186"/>
      <c r="O21" s="33">
        <v>2</v>
      </c>
      <c r="P21" s="17" t="s">
        <v>154</v>
      </c>
      <c r="Q21" s="33" t="str">
        <f t="shared" si="0"/>
        <v>Probabilidad</v>
      </c>
      <c r="R21" s="33" t="s">
        <v>54</v>
      </c>
      <c r="S21" s="33" t="s">
        <v>55</v>
      </c>
      <c r="T21" s="35">
        <f>VLOOKUP(R21&amp;S21,[6]Hoja1!$Q$4:$R$9,2,0)</f>
        <v>0.45</v>
      </c>
      <c r="U21" s="33" t="s">
        <v>56</v>
      </c>
      <c r="V21" s="33" t="s">
        <v>57</v>
      </c>
      <c r="W21" s="33" t="s">
        <v>58</v>
      </c>
      <c r="X21" s="35">
        <f t="shared" ref="X21:X24" si="5">IF(Q21="Probabilidad",($J$20*T21),IF(Q21="Impacto"," "))</f>
        <v>0.18000000000000002</v>
      </c>
      <c r="Y21" s="35" t="str">
        <f>IF(Z21&lt;=20%,'[6]Tabla probabilidad'!$B$5,IF(Z21&lt;=40%,'[6]Tabla probabilidad'!$B$6,IF(Z21&lt;=60%,'[6]Tabla probabilidad'!$B$7,IF(Z21&lt;=80%,'[6]Tabla probabilidad'!$B$8,IF(Z21&lt;=100%,'[6]Tabla probabilidad'!$B$9)))))</f>
        <v>Baja</v>
      </c>
      <c r="Z21" s="35">
        <f>IF(R21="Preventivo",(J20-(J20*T21)),IF(R21="Detectivo",(J20-(J20*T21)),IF(R21="Correctivo",(J20))))</f>
        <v>0.22</v>
      </c>
      <c r="AA21" s="192"/>
      <c r="AB21" s="192"/>
      <c r="AC21" s="35" t="str">
        <f t="shared" si="1"/>
        <v>Menor</v>
      </c>
      <c r="AD21" s="35">
        <f t="shared" ref="AD21:AD24" si="6">IF(Q21="Probabilidad",(($M$20-0)),IF(Q21="Impacto",($M$20-($M$20*T21))))</f>
        <v>0.4</v>
      </c>
      <c r="AE21" s="192"/>
      <c r="AF21" s="192"/>
      <c r="AG21" s="201"/>
      <c r="AH21" s="201"/>
      <c r="AI21" s="201"/>
      <c r="AJ21" s="201"/>
      <c r="AK21" s="201"/>
      <c r="AL21" s="201"/>
      <c r="AM21" s="198"/>
      <c r="AN21" s="186"/>
    </row>
    <row r="22" spans="1:40" ht="69" hidden="1" customHeight="1">
      <c r="A22" s="186"/>
      <c r="B22" s="188"/>
      <c r="C22" s="186"/>
      <c r="D22" s="204"/>
      <c r="E22" s="186"/>
      <c r="F22" s="186"/>
      <c r="G22" s="186"/>
      <c r="H22" s="186"/>
      <c r="I22" s="194"/>
      <c r="J22" s="195"/>
      <c r="K22" s="186"/>
      <c r="L22" s="196"/>
      <c r="M22" s="196"/>
      <c r="N22" s="186"/>
      <c r="O22" s="33">
        <v>3</v>
      </c>
      <c r="P22" s="17"/>
      <c r="Q22" s="33"/>
      <c r="R22" s="33"/>
      <c r="S22" s="33"/>
      <c r="T22" s="35"/>
      <c r="U22" s="33"/>
      <c r="V22" s="33"/>
      <c r="W22" s="33"/>
      <c r="X22" s="35" t="b">
        <f t="shared" si="5"/>
        <v>0</v>
      </c>
      <c r="Y22" s="35" t="b">
        <f>IF(Z22&lt;=20%,'[6]Tabla probabilidad'!$B$5,IF(Z22&lt;=40%,'[6]Tabla probabilidad'!$B$6,IF(Z22&lt;=60%,'[6]Tabla probabilidad'!$B$7,IF(Z22&lt;=80%,'[6]Tabla probabilidad'!$B$8,IF(Z22&lt;=100%,'[6]Tabla probabilidad'!$B$9)))))</f>
        <v>0</v>
      </c>
      <c r="Z22" s="35" t="b">
        <f>IF(R22="Preventivo",(J20-(J20*T22)),IF(R22="Detectivo",(J20-(J20*T22)),IF(R22="Correctivo",(J20))))</f>
        <v>0</v>
      </c>
      <c r="AA22" s="192"/>
      <c r="AB22" s="192"/>
      <c r="AC22" s="35" t="b">
        <f t="shared" si="1"/>
        <v>0</v>
      </c>
      <c r="AD22" s="35" t="b">
        <f t="shared" si="6"/>
        <v>0</v>
      </c>
      <c r="AE22" s="192"/>
      <c r="AF22" s="192"/>
      <c r="AG22" s="201"/>
      <c r="AH22" s="201"/>
      <c r="AI22" s="201"/>
      <c r="AJ22" s="201"/>
      <c r="AK22" s="201"/>
      <c r="AL22" s="201"/>
      <c r="AM22" s="198"/>
      <c r="AN22" s="186"/>
    </row>
    <row r="23" spans="1:40" ht="75.75" hidden="1" customHeight="1">
      <c r="A23" s="186"/>
      <c r="B23" s="188"/>
      <c r="C23" s="186"/>
      <c r="D23" s="204"/>
      <c r="E23" s="186"/>
      <c r="F23" s="186"/>
      <c r="G23" s="186"/>
      <c r="H23" s="186"/>
      <c r="I23" s="194"/>
      <c r="J23" s="195"/>
      <c r="K23" s="186"/>
      <c r="L23" s="196"/>
      <c r="M23" s="196"/>
      <c r="N23" s="186"/>
      <c r="O23" s="33">
        <v>4</v>
      </c>
      <c r="P23" s="17"/>
      <c r="Q23" s="33"/>
      <c r="R23" s="33"/>
      <c r="S23" s="33"/>
      <c r="T23" s="35"/>
      <c r="U23" s="33"/>
      <c r="V23" s="33"/>
      <c r="W23" s="33"/>
      <c r="X23" s="35" t="b">
        <f t="shared" si="5"/>
        <v>0</v>
      </c>
      <c r="Y23" s="35" t="b">
        <f>IF(Z23&lt;=20%,'[6]Tabla probabilidad'!$B$5,IF(Z23&lt;=40%,'[6]Tabla probabilidad'!$B$6,IF(Z23&lt;=60%,'[6]Tabla probabilidad'!$B$7,IF(Z23&lt;=80%,'[6]Tabla probabilidad'!$B$8,IF(Z23&lt;=100%,'[6]Tabla probabilidad'!$B$9)))))</f>
        <v>0</v>
      </c>
      <c r="Z23" s="35" t="b">
        <f>IF(R23="Preventivo",(J20-(J20*T23)),IF(R23="Detectivo",(J20-(J20*T23)),IF(R23="Correctivo",(J20))))</f>
        <v>0</v>
      </c>
      <c r="AA23" s="192"/>
      <c r="AB23" s="192"/>
      <c r="AC23" s="35" t="b">
        <f t="shared" si="1"/>
        <v>0</v>
      </c>
      <c r="AD23" s="35" t="b">
        <f t="shared" si="6"/>
        <v>0</v>
      </c>
      <c r="AE23" s="192"/>
      <c r="AF23" s="192"/>
      <c r="AG23" s="201"/>
      <c r="AH23" s="201"/>
      <c r="AI23" s="201"/>
      <c r="AJ23" s="201"/>
      <c r="AK23" s="201"/>
      <c r="AL23" s="201"/>
      <c r="AM23" s="198"/>
      <c r="AN23" s="186"/>
    </row>
    <row r="24" spans="1:40" ht="15.75" thickBot="1">
      <c r="A24" s="186"/>
      <c r="B24" s="189"/>
      <c r="C24" s="186"/>
      <c r="D24" s="205"/>
      <c r="E24" s="186"/>
      <c r="F24" s="186"/>
      <c r="G24" s="186"/>
      <c r="H24" s="186"/>
      <c r="I24" s="194"/>
      <c r="J24" s="195"/>
      <c r="K24" s="186"/>
      <c r="L24" s="196"/>
      <c r="M24" s="196"/>
      <c r="N24" s="186"/>
      <c r="O24" s="33">
        <v>5</v>
      </c>
      <c r="P24" s="20"/>
      <c r="Q24" s="33"/>
      <c r="R24" s="33"/>
      <c r="S24" s="33"/>
      <c r="T24" s="35"/>
      <c r="U24" s="33"/>
      <c r="V24" s="33"/>
      <c r="W24" s="33"/>
      <c r="X24" s="35" t="b">
        <f t="shared" si="5"/>
        <v>0</v>
      </c>
      <c r="Y24" s="35" t="b">
        <f>IF(Z24&lt;=20%,'[6]Tabla probabilidad'!$B$5,IF(Z24&lt;=40%,'[6]Tabla probabilidad'!$B$6,IF(Z24&lt;=60%,'[6]Tabla probabilidad'!$B$7,IF(Z24&lt;=80%,'[6]Tabla probabilidad'!$B$8,IF(Z24&lt;=100%,'[6]Tabla probabilidad'!$B$9)))))</f>
        <v>0</v>
      </c>
      <c r="Z24" s="35" t="b">
        <f>IF(R24="Preventivo",(J20-(J20*T24)),IF(R24="Detectivo",(J20-(J20*T24)),IF(R24="Correctivo",(J20))))</f>
        <v>0</v>
      </c>
      <c r="AA24" s="193"/>
      <c r="AB24" s="193"/>
      <c r="AC24" s="35" t="b">
        <f t="shared" si="1"/>
        <v>0</v>
      </c>
      <c r="AD24" s="35" t="b">
        <f t="shared" si="6"/>
        <v>0</v>
      </c>
      <c r="AE24" s="193"/>
      <c r="AF24" s="193"/>
      <c r="AG24" s="202"/>
      <c r="AH24" s="202"/>
      <c r="AI24" s="202"/>
      <c r="AJ24" s="202"/>
      <c r="AK24" s="202"/>
      <c r="AL24" s="202"/>
      <c r="AM24" s="199"/>
      <c r="AN24" s="186"/>
    </row>
    <row r="25" spans="1:40" ht="57" customHeight="1">
      <c r="A25" s="186">
        <v>4</v>
      </c>
      <c r="B25" s="200" t="s">
        <v>89</v>
      </c>
      <c r="C25" s="186" t="s">
        <v>90</v>
      </c>
      <c r="D25" s="203" t="s">
        <v>91</v>
      </c>
      <c r="E25" s="186" t="s">
        <v>92</v>
      </c>
      <c r="F25" s="186" t="s">
        <v>93</v>
      </c>
      <c r="G25" s="186" t="s">
        <v>94</v>
      </c>
      <c r="H25" s="186">
        <v>6</v>
      </c>
      <c r="I25" s="194" t="str">
        <f>IF(H25&lt;=2,'[6]Tabla probabilidad'!$B$5,IF(H25&lt;=24,'[6]Tabla probabilidad'!$B$6,IF(H25&lt;=500,'[6]Tabla probabilidad'!$B$7,IF(H25&lt;=5000,'[6]Tabla probabilidad'!$B$8,IF(H25&gt;5000,'[6]Tabla probabilidad'!$B$9)))))</f>
        <v>Baja</v>
      </c>
      <c r="J25" s="195">
        <f>IF(H25&lt;=2,'[6]Tabla probabilidad'!$D$5,IF(H25&lt;=24,'[6]Tabla probabilidad'!$D$6,IF(H25&lt;=500,'[6]Tabla probabilidad'!$D$7,IF(H25&lt;=5000,'[6]Tabla probabilidad'!$D$8,IF(H25&gt;5000,'[6]Tabla probabilidad'!$D$9)))))</f>
        <v>0.4</v>
      </c>
      <c r="K25" s="186" t="s">
        <v>95</v>
      </c>
      <c r="L25" s="18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Mayor</v>
      </c>
      <c r="M25" s="18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80%</v>
      </c>
      <c r="N25" s="186" t="str">
        <f>VLOOKUP((I25&amp;L25),[6]Hoja1!$B$4:$C$28,2,0)</f>
        <v xml:space="preserve">Alto </v>
      </c>
      <c r="O25" s="33">
        <v>1</v>
      </c>
      <c r="P25" s="17" t="s">
        <v>96</v>
      </c>
      <c r="Q25" s="33" t="str">
        <f t="shared" si="0"/>
        <v>Probabilidad</v>
      </c>
      <c r="R25" s="33" t="s">
        <v>54</v>
      </c>
      <c r="S25" s="33" t="s">
        <v>55</v>
      </c>
      <c r="T25" s="35">
        <f>VLOOKUP(R25&amp;S25,[6]Hoja1!$Q$4:$R$9,2,0)</f>
        <v>0.45</v>
      </c>
      <c r="U25" s="33" t="s">
        <v>56</v>
      </c>
      <c r="V25" s="33" t="s">
        <v>57</v>
      </c>
      <c r="W25" s="33" t="s">
        <v>58</v>
      </c>
      <c r="X25" s="35">
        <f>IF(Q25="Probabilidad",($J$25*T25),IF(Q25="Impacto"," "))</f>
        <v>0.18000000000000002</v>
      </c>
      <c r="Y25" s="35" t="str">
        <f>IF(Z25&lt;=20%,'[6]Tabla probabilidad'!$B$5,IF(Z25&lt;=40%,'[6]Tabla probabilidad'!$B$6,IF(Z25&lt;=60%,'[6]Tabla probabilidad'!$B$7,IF(Z25&lt;=80%,'[6]Tabla probabilidad'!$B$8,IF(Z25&lt;=100%,'[6]Tabla probabilidad'!$B$9)))))</f>
        <v>Baja</v>
      </c>
      <c r="Z25" s="35">
        <f>IF(R25="Preventivo",(J25-(J25*T25)),IF(R25="Detectivo",(J25-(J25*T25)),IF(R25="Correctivo",(J25))))</f>
        <v>0.22</v>
      </c>
      <c r="AA25" s="191" t="str">
        <f>IF(AB25&lt;=20%,'[6]Tabla probabilidad'!$B$5,IF(AB25&lt;=40%,'[6]Tabla probabilidad'!$B$6,IF(AB25&lt;=60%,'[6]Tabla probabilidad'!$B$7,IF(AB25&lt;=80%,'[6]Tabla probabilidad'!$B$8,IF(AB25&lt;=100%,'[6]Tabla probabilidad'!$B$9)))))</f>
        <v>Baja</v>
      </c>
      <c r="AB25" s="191">
        <f>AVERAGE(Z25:Z29)</f>
        <v>0.23600000000000004</v>
      </c>
      <c r="AC25" s="35" t="str">
        <f t="shared" si="1"/>
        <v>Mayor</v>
      </c>
      <c r="AD25" s="35">
        <f>IF(Q25="Probabilidad",(($M$25-0)),IF(Q25="Impacto",($M$25-($M$25*T25))))</f>
        <v>0.8</v>
      </c>
      <c r="AE25" s="191" t="str">
        <f>IF(AF25&lt;=20%,"Leve",IF(AF25&lt;=40%,"Menor",IF(AF25&lt;=60%,"Moderado",IF(AF25&lt;=80%,"Mayor",IF(AF25&lt;=100%,"Catastrófico")))))</f>
        <v>Mayor</v>
      </c>
      <c r="AF25" s="191">
        <f>AVERAGE(AD25:AD29)</f>
        <v>0.8</v>
      </c>
      <c r="AG25" s="200" t="str">
        <f>VLOOKUP(AA25&amp;AE25,[6]Hoja1!$B$4:$C$28,2,0)</f>
        <v xml:space="preserve">Alto </v>
      </c>
      <c r="AH25" s="200" t="s">
        <v>59</v>
      </c>
      <c r="AI25" s="200" t="s">
        <v>97</v>
      </c>
      <c r="AJ25" s="200" t="s">
        <v>61</v>
      </c>
      <c r="AK25" s="206">
        <v>44926</v>
      </c>
      <c r="AL25" s="206">
        <v>44926</v>
      </c>
      <c r="AM25" s="197" t="s">
        <v>74</v>
      </c>
      <c r="AN25" s="186" t="s">
        <v>63</v>
      </c>
    </row>
    <row r="26" spans="1:40" ht="42.75" customHeight="1">
      <c r="A26" s="186"/>
      <c r="B26" s="201"/>
      <c r="C26" s="186"/>
      <c r="D26" s="204"/>
      <c r="E26" s="186"/>
      <c r="F26" s="186"/>
      <c r="G26" s="186"/>
      <c r="H26" s="186"/>
      <c r="I26" s="194"/>
      <c r="J26" s="195"/>
      <c r="K26" s="186"/>
      <c r="L26" s="196"/>
      <c r="M26" s="196"/>
      <c r="N26" s="186"/>
      <c r="O26" s="33">
        <v>2</v>
      </c>
      <c r="P26" s="17" t="s">
        <v>98</v>
      </c>
      <c r="Q26" s="33" t="str">
        <f t="shared" si="0"/>
        <v>Probabilidad</v>
      </c>
      <c r="R26" s="33" t="s">
        <v>54</v>
      </c>
      <c r="S26" s="33" t="s">
        <v>55</v>
      </c>
      <c r="T26" s="35">
        <f>VLOOKUP(R26&amp;S26,[6]Hoja1!$Q$4:$R$9,2,0)</f>
        <v>0.45</v>
      </c>
      <c r="U26" s="33" t="s">
        <v>56</v>
      </c>
      <c r="V26" s="33" t="s">
        <v>57</v>
      </c>
      <c r="W26" s="33" t="s">
        <v>58</v>
      </c>
      <c r="X26" s="35">
        <f t="shared" ref="X26:X29" si="7">IF(Q26="Probabilidad",($J$25*T26),IF(Q26="Impacto"," "))</f>
        <v>0.18000000000000002</v>
      </c>
      <c r="Y26" s="35" t="str">
        <f>IF(Z26&lt;=20%,'[6]Tabla probabilidad'!$B$5,IF(Z26&lt;=40%,'[6]Tabla probabilidad'!$B$6,IF(Z26&lt;=60%,'[6]Tabla probabilidad'!$B$7,IF(Z26&lt;=80%,'[6]Tabla probabilidad'!$B$8,IF(Z26&lt;=100%,'[6]Tabla probabilidad'!$B$9)))))</f>
        <v>Baja</v>
      </c>
      <c r="Z26" s="35">
        <f>IF(R26="Preventivo",(J25-(J25*T26)),IF(R26="Detectivo",(J25-(J25*T26)),IF(R26="Correctivo",(J25))))</f>
        <v>0.22</v>
      </c>
      <c r="AA26" s="192"/>
      <c r="AB26" s="192"/>
      <c r="AC26" s="35" t="str">
        <f t="shared" si="1"/>
        <v>Mayor</v>
      </c>
      <c r="AD26" s="35">
        <f t="shared" ref="AD26:AD29" si="8">IF(Q26="Probabilidad",(($M$25-0)),IF(Q26="Impacto",($M$25-($M$25*T26))))</f>
        <v>0.8</v>
      </c>
      <c r="AE26" s="192"/>
      <c r="AF26" s="192"/>
      <c r="AG26" s="201"/>
      <c r="AH26" s="201"/>
      <c r="AI26" s="201"/>
      <c r="AJ26" s="201"/>
      <c r="AK26" s="201"/>
      <c r="AL26" s="201"/>
      <c r="AM26" s="198"/>
      <c r="AN26" s="186"/>
    </row>
    <row r="27" spans="1:40" ht="75.75" customHeight="1">
      <c r="A27" s="186"/>
      <c r="B27" s="201"/>
      <c r="C27" s="186"/>
      <c r="D27" s="204"/>
      <c r="E27" s="186"/>
      <c r="F27" s="186"/>
      <c r="G27" s="186"/>
      <c r="H27" s="186"/>
      <c r="I27" s="194"/>
      <c r="J27" s="195"/>
      <c r="K27" s="186"/>
      <c r="L27" s="196"/>
      <c r="M27" s="196"/>
      <c r="N27" s="186"/>
      <c r="O27" s="33">
        <v>3</v>
      </c>
      <c r="P27" s="17" t="s">
        <v>99</v>
      </c>
      <c r="Q27" s="33" t="str">
        <f t="shared" si="0"/>
        <v>Probabilidad</v>
      </c>
      <c r="R27" s="33" t="s">
        <v>54</v>
      </c>
      <c r="S27" s="33" t="s">
        <v>55</v>
      </c>
      <c r="T27" s="35">
        <f>VLOOKUP(R27&amp;S27,[6]Hoja1!$Q$4:$R$9,2,0)</f>
        <v>0.45</v>
      </c>
      <c r="U27" s="33" t="s">
        <v>56</v>
      </c>
      <c r="V27" s="33" t="s">
        <v>57</v>
      </c>
      <c r="W27" s="33" t="s">
        <v>58</v>
      </c>
      <c r="X27" s="35">
        <f t="shared" si="7"/>
        <v>0.18000000000000002</v>
      </c>
      <c r="Y27" s="35" t="str">
        <f>IF(Z27&lt;=20%,'[6]Tabla probabilidad'!$B$5,IF(Z27&lt;=40%,'[6]Tabla probabilidad'!$B$6,IF(Z27&lt;=60%,'[6]Tabla probabilidad'!$B$7,IF(Z27&lt;=80%,'[6]Tabla probabilidad'!$B$8,IF(Z27&lt;=100%,'[6]Tabla probabilidad'!$B$9)))))</f>
        <v>Baja</v>
      </c>
      <c r="Z27" s="35">
        <f>IF(R27="Preventivo",(J25-(J25*T27)),IF(R27="Detectivo",(J25-(J25*T27)),IF(R27="Correctivo",(J25))))</f>
        <v>0.22</v>
      </c>
      <c r="AA27" s="192"/>
      <c r="AB27" s="192"/>
      <c r="AC27" s="35" t="str">
        <f t="shared" si="1"/>
        <v>Mayor</v>
      </c>
      <c r="AD27" s="35">
        <f t="shared" si="8"/>
        <v>0.8</v>
      </c>
      <c r="AE27" s="192"/>
      <c r="AF27" s="192"/>
      <c r="AG27" s="201"/>
      <c r="AH27" s="201"/>
      <c r="AI27" s="201"/>
      <c r="AJ27" s="201"/>
      <c r="AK27" s="201"/>
      <c r="AL27" s="201"/>
      <c r="AM27" s="198"/>
      <c r="AN27" s="186"/>
    </row>
    <row r="28" spans="1:40" ht="72" customHeight="1" thickBot="1">
      <c r="A28" s="186"/>
      <c r="B28" s="201"/>
      <c r="C28" s="186"/>
      <c r="D28" s="204"/>
      <c r="E28" s="186"/>
      <c r="F28" s="186"/>
      <c r="G28" s="186"/>
      <c r="H28" s="186"/>
      <c r="I28" s="194"/>
      <c r="J28" s="195"/>
      <c r="K28" s="186"/>
      <c r="L28" s="196"/>
      <c r="M28" s="196"/>
      <c r="N28" s="186"/>
      <c r="O28" s="33">
        <v>4</v>
      </c>
      <c r="P28" s="21"/>
      <c r="Q28" s="33" t="str">
        <f t="shared" si="0"/>
        <v>Probabilidad</v>
      </c>
      <c r="R28" s="33" t="s">
        <v>100</v>
      </c>
      <c r="S28" s="33" t="s">
        <v>55</v>
      </c>
      <c r="T28" s="35">
        <f>VLOOKUP(R28&amp;S28,[6]Hoja1!$Q$4:$R$9,2,0)</f>
        <v>0.35</v>
      </c>
      <c r="U28" s="33" t="s">
        <v>56</v>
      </c>
      <c r="V28" s="33" t="s">
        <v>57</v>
      </c>
      <c r="W28" s="33" t="s">
        <v>58</v>
      </c>
      <c r="X28" s="35">
        <f t="shared" si="7"/>
        <v>0.13999999999999999</v>
      </c>
      <c r="Y28" s="35" t="str">
        <f>IF(Z28&lt;=20%,'[6]Tabla probabilidad'!$B$5,IF(Z28&lt;=40%,'[6]Tabla probabilidad'!$B$6,IF(Z28&lt;=60%,'[6]Tabla probabilidad'!$B$7,IF(Z28&lt;=80%,'[6]Tabla probabilidad'!$B$8,IF(Z28&lt;=100%,'[6]Tabla probabilidad'!$B$9)))))</f>
        <v>Baja</v>
      </c>
      <c r="Z28" s="35">
        <f>IF(R28="Preventivo",(J25-(J25*T28)),IF(R28="Detectivo",(J25-(J25*T28)),IF(R28="Correctivo",(J25))))</f>
        <v>0.26</v>
      </c>
      <c r="AA28" s="192"/>
      <c r="AB28" s="192"/>
      <c r="AC28" s="35" t="str">
        <f t="shared" si="1"/>
        <v>Mayor</v>
      </c>
      <c r="AD28" s="35">
        <f t="shared" si="8"/>
        <v>0.8</v>
      </c>
      <c r="AE28" s="192"/>
      <c r="AF28" s="192"/>
      <c r="AG28" s="201"/>
      <c r="AH28" s="201"/>
      <c r="AI28" s="201"/>
      <c r="AJ28" s="201"/>
      <c r="AK28" s="201"/>
      <c r="AL28" s="201"/>
      <c r="AM28" s="198"/>
      <c r="AN28" s="186"/>
    </row>
    <row r="29" spans="1:40" ht="74.25" customHeight="1" thickBot="1">
      <c r="A29" s="186"/>
      <c r="B29" s="202"/>
      <c r="C29" s="186"/>
      <c r="D29" s="205"/>
      <c r="E29" s="186"/>
      <c r="F29" s="186"/>
      <c r="G29" s="186"/>
      <c r="H29" s="186"/>
      <c r="I29" s="194"/>
      <c r="J29" s="195"/>
      <c r="K29" s="186"/>
      <c r="L29" s="196"/>
      <c r="M29" s="196"/>
      <c r="N29" s="186"/>
      <c r="O29" s="33">
        <v>5</v>
      </c>
      <c r="P29" s="20"/>
      <c r="Q29" s="33" t="str">
        <f t="shared" si="0"/>
        <v>Probabilidad</v>
      </c>
      <c r="R29" s="33" t="s">
        <v>100</v>
      </c>
      <c r="S29" s="33" t="s">
        <v>55</v>
      </c>
      <c r="T29" s="35">
        <f>VLOOKUP(R29&amp;S29,[6]Hoja1!$Q$4:$R$9,2,0)</f>
        <v>0.35</v>
      </c>
      <c r="U29" s="33" t="s">
        <v>56</v>
      </c>
      <c r="V29" s="33" t="s">
        <v>57</v>
      </c>
      <c r="W29" s="33" t="s">
        <v>58</v>
      </c>
      <c r="X29" s="35">
        <f t="shared" si="7"/>
        <v>0.13999999999999999</v>
      </c>
      <c r="Y29" s="35" t="str">
        <f>IF(Z29&lt;=20%,'[6]Tabla probabilidad'!$B$5,IF(Z29&lt;=40%,'[6]Tabla probabilidad'!$B$6,IF(Z29&lt;=60%,'[6]Tabla probabilidad'!$B$7,IF(Z29&lt;=80%,'[6]Tabla probabilidad'!$B$8,IF(Z29&lt;=100%,'[6]Tabla probabilidad'!$B$9)))))</f>
        <v>Baja</v>
      </c>
      <c r="Z29" s="35">
        <f>IF(R29="Preventivo",(J25-(J25*T29)),IF(R29="Detectivo",(J25-(J25*T29)),IF(R29="Correctivo",(J25))))</f>
        <v>0.26</v>
      </c>
      <c r="AA29" s="193"/>
      <c r="AB29" s="193"/>
      <c r="AC29" s="35" t="str">
        <f t="shared" si="1"/>
        <v>Mayor</v>
      </c>
      <c r="AD29" s="35">
        <f t="shared" si="8"/>
        <v>0.8</v>
      </c>
      <c r="AE29" s="193"/>
      <c r="AF29" s="193"/>
      <c r="AG29" s="202"/>
      <c r="AH29" s="202"/>
      <c r="AI29" s="202"/>
      <c r="AJ29" s="202"/>
      <c r="AK29" s="202"/>
      <c r="AL29" s="202"/>
      <c r="AM29" s="199"/>
      <c r="AN29" s="186"/>
    </row>
    <row r="30" spans="1:40" ht="48" customHeight="1">
      <c r="A30" s="186">
        <v>5</v>
      </c>
      <c r="B30" s="200" t="s">
        <v>457</v>
      </c>
      <c r="C30" s="186" t="s">
        <v>101</v>
      </c>
      <c r="D30" s="203" t="s">
        <v>102</v>
      </c>
      <c r="E30" s="186" t="s">
        <v>103</v>
      </c>
      <c r="F30" s="186" t="s">
        <v>104</v>
      </c>
      <c r="G30" s="186" t="s">
        <v>105</v>
      </c>
      <c r="H30" s="186">
        <v>10000</v>
      </c>
      <c r="I30" s="194" t="str">
        <f>IF(H30&lt;=2,'[6]Tabla probabilidad'!$B$5,IF(H30&lt;=24,'[6]Tabla probabilidad'!$B$6,IF(H30&lt;=500,'[6]Tabla probabilidad'!$B$7,IF(H30&lt;=5000,'[6]Tabla probabilidad'!$B$8,IF(H30&gt;5000,'[6]Tabla probabilidad'!$B$9)))))</f>
        <v>Muy Alta</v>
      </c>
      <c r="J30" s="195">
        <f>IF(H30&lt;=2,'[6]Tabla probabilidad'!$D$5,IF(H30&lt;=24,'[6]Tabla probabilidad'!$D$6,IF(H30&lt;=500,'[6]Tabla probabilidad'!$D$7,IF(H30&lt;=5000,'[6]Tabla probabilidad'!$D$8,IF(H30&gt;5000,'[6]Tabla probabilidad'!$D$9)))))</f>
        <v>1</v>
      </c>
      <c r="K30" s="186" t="s">
        <v>106</v>
      </c>
      <c r="L30" s="18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18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186" t="str">
        <f>VLOOKUP((I30&amp;L30),[6]Hoja1!$B$4:$C$28,2,0)</f>
        <v xml:space="preserve">Alto </v>
      </c>
      <c r="O30" s="33">
        <v>1</v>
      </c>
      <c r="P30" s="17" t="s">
        <v>107</v>
      </c>
      <c r="Q30" s="33" t="str">
        <f t="shared" si="0"/>
        <v>Probabilidad</v>
      </c>
      <c r="R30" s="33" t="s">
        <v>54</v>
      </c>
      <c r="S30" s="33" t="s">
        <v>55</v>
      </c>
      <c r="T30" s="35">
        <f>VLOOKUP(R30&amp;S30,[6]Hoja1!$Q$4:$R$9,2,0)</f>
        <v>0.45</v>
      </c>
      <c r="U30" s="33" t="s">
        <v>56</v>
      </c>
      <c r="V30" s="33" t="s">
        <v>57</v>
      </c>
      <c r="W30" s="33" t="s">
        <v>58</v>
      </c>
      <c r="X30" s="35">
        <f>IF(Q30="Probabilidad",($J$30*T30),IF(Q30="Impacto"," "))</f>
        <v>0.45</v>
      </c>
      <c r="Y30" s="35" t="str">
        <f>IF(Z30&lt;=20%,'[6]Tabla probabilidad'!$B$5,IF(Z30&lt;=40%,'[6]Tabla probabilidad'!$B$6,IF(Z30&lt;=60%,'[6]Tabla probabilidad'!$B$7,IF(Z30&lt;=80%,'[6]Tabla probabilidad'!$B$8,IF(Z30&lt;=100%,'[6]Tabla probabilidad'!$B$9)))))</f>
        <v>Media</v>
      </c>
      <c r="Z30" s="35">
        <f>IF(R30="Preventivo",(J30-(J30*T30)),IF(R30="Detectivo",(J30-(J30*T30)),IF(R30="Correctivo",(J30))))</f>
        <v>0.55000000000000004</v>
      </c>
      <c r="AA30" s="191" t="str">
        <f>IF(AB30&lt;=20%,'[6]Tabla probabilidad'!$B$5,IF(AB30&lt;=40%,'[6]Tabla probabilidad'!$B$6,IF(AB30&lt;=60%,'[6]Tabla probabilidad'!$B$7,IF(AB30&lt;=80%,'[6]Tabla probabilidad'!$B$8,IF(AB30&lt;=100%,'[6]Tabla probabilidad'!$B$9)))))</f>
        <v>Media</v>
      </c>
      <c r="AB30" s="191">
        <f>AVERAGE(Z30:Z34)</f>
        <v>0.55000000000000004</v>
      </c>
      <c r="AC30" s="35" t="str">
        <f t="shared" si="1"/>
        <v>Moderado</v>
      </c>
      <c r="AD30" s="35">
        <f>IF(Q30="Probabilidad",(($M$30-0)),IF(Q30="Impacto",($M$30-($M$30*T30))))</f>
        <v>0.6</v>
      </c>
      <c r="AE30" s="191" t="str">
        <f>IF(AF30&lt;=20%,"Leve",IF(AF30&lt;=40%,"Menor",IF(AF30&lt;=60%,"Moderado",IF(AF30&lt;=80%,"Mayor",IF(AF30&lt;=100%,"Catastrófico")))))</f>
        <v>Moderado</v>
      </c>
      <c r="AF30" s="191">
        <f>AVERAGE(AD30:AD34)</f>
        <v>0.6</v>
      </c>
      <c r="AG30" s="200" t="str">
        <f>VLOOKUP(AA30&amp;AE30,[6]Hoja1!$B$4:$C$28,2,0)</f>
        <v>Moderado</v>
      </c>
      <c r="AH30" s="200" t="s">
        <v>84</v>
      </c>
      <c r="AI30" s="200" t="s">
        <v>108</v>
      </c>
      <c r="AJ30" s="200" t="s">
        <v>61</v>
      </c>
      <c r="AK30" s="206">
        <v>44926</v>
      </c>
      <c r="AL30" s="206">
        <v>44926</v>
      </c>
      <c r="AM30" s="197" t="s">
        <v>74</v>
      </c>
      <c r="AN30" s="186" t="s">
        <v>63</v>
      </c>
    </row>
    <row r="31" spans="1:40" ht="55.5" customHeight="1">
      <c r="A31" s="186"/>
      <c r="B31" s="201"/>
      <c r="C31" s="186"/>
      <c r="D31" s="204"/>
      <c r="E31" s="186"/>
      <c r="F31" s="186"/>
      <c r="G31" s="186"/>
      <c r="H31" s="186"/>
      <c r="I31" s="194"/>
      <c r="J31" s="195"/>
      <c r="K31" s="186"/>
      <c r="L31" s="196"/>
      <c r="M31" s="196"/>
      <c r="N31" s="186"/>
      <c r="O31" s="33">
        <v>2</v>
      </c>
      <c r="P31" s="17" t="s">
        <v>109</v>
      </c>
      <c r="Q31" s="33" t="str">
        <f t="shared" si="0"/>
        <v>Probabilidad</v>
      </c>
      <c r="R31" s="33" t="s">
        <v>54</v>
      </c>
      <c r="S31" s="33" t="s">
        <v>55</v>
      </c>
      <c r="T31" s="35">
        <f>VLOOKUP(R31&amp;S31,[6]Hoja1!$Q$4:$R$9,2,0)</f>
        <v>0.45</v>
      </c>
      <c r="U31" s="33" t="s">
        <v>56</v>
      </c>
      <c r="V31" s="33" t="s">
        <v>57</v>
      </c>
      <c r="W31" s="33" t="s">
        <v>58</v>
      </c>
      <c r="X31" s="35">
        <f t="shared" ref="X31:X34" si="9">IF(Q31="Probabilidad",($J$30*T31),IF(Q31="Impacto"," "))</f>
        <v>0.45</v>
      </c>
      <c r="Y31" s="35" t="str">
        <f>IF(Z31&lt;=20%,'[6]Tabla probabilidad'!$B$5,IF(Z31&lt;=40%,'[6]Tabla probabilidad'!$B$6,IF(Z31&lt;=60%,'[6]Tabla probabilidad'!$B$7,IF(Z31&lt;=80%,'[6]Tabla probabilidad'!$B$8,IF(Z31&lt;=100%,'[6]Tabla probabilidad'!$B$9)))))</f>
        <v>Media</v>
      </c>
      <c r="Z31" s="35">
        <f>IF(R31="Preventivo",(J30-(J30*T31)),IF(R31="Detectivo",(J30-(J30*T31)),IF(R31="Correctivo",(J30))))</f>
        <v>0.55000000000000004</v>
      </c>
      <c r="AA31" s="192"/>
      <c r="AB31" s="192"/>
      <c r="AC31" s="35" t="str">
        <f t="shared" si="1"/>
        <v>Moderado</v>
      </c>
      <c r="AD31" s="35">
        <f t="shared" ref="AD31:AD34" si="10">IF(Q31="Probabilidad",(($M$30-0)),IF(Q31="Impacto",($M$30-($M$30*T31))))</f>
        <v>0.6</v>
      </c>
      <c r="AE31" s="192"/>
      <c r="AF31" s="192"/>
      <c r="AG31" s="201"/>
      <c r="AH31" s="201"/>
      <c r="AI31" s="201"/>
      <c r="AJ31" s="201"/>
      <c r="AK31" s="201"/>
      <c r="AL31" s="201"/>
      <c r="AM31" s="198"/>
      <c r="AN31" s="186"/>
    </row>
    <row r="32" spans="1:40" ht="42" customHeight="1">
      <c r="A32" s="186"/>
      <c r="B32" s="201"/>
      <c r="C32" s="186"/>
      <c r="D32" s="204"/>
      <c r="E32" s="186"/>
      <c r="F32" s="186"/>
      <c r="G32" s="186"/>
      <c r="H32" s="186"/>
      <c r="I32" s="194"/>
      <c r="J32" s="195"/>
      <c r="K32" s="186"/>
      <c r="L32" s="196"/>
      <c r="M32" s="196"/>
      <c r="N32" s="186"/>
      <c r="O32" s="33">
        <v>3</v>
      </c>
      <c r="P32" s="17" t="s">
        <v>110</v>
      </c>
      <c r="Q32" s="33" t="str">
        <f t="shared" si="0"/>
        <v>Probabilidad</v>
      </c>
      <c r="R32" s="33" t="s">
        <v>54</v>
      </c>
      <c r="S32" s="33" t="s">
        <v>55</v>
      </c>
      <c r="T32" s="35">
        <f>VLOOKUP(R32&amp;S32,[6]Hoja1!$Q$4:$R$9,2,0)</f>
        <v>0.45</v>
      </c>
      <c r="U32" s="33" t="s">
        <v>56</v>
      </c>
      <c r="V32" s="33" t="s">
        <v>57</v>
      </c>
      <c r="W32" s="33" t="s">
        <v>58</v>
      </c>
      <c r="X32" s="35">
        <f t="shared" si="9"/>
        <v>0.45</v>
      </c>
      <c r="Y32" s="35" t="str">
        <f>IF(Z32&lt;=20%,'[6]Tabla probabilidad'!$B$5,IF(Z32&lt;=40%,'[6]Tabla probabilidad'!$B$6,IF(Z32&lt;=60%,'[6]Tabla probabilidad'!$B$7,IF(Z32&lt;=80%,'[6]Tabla probabilidad'!$B$8,IF(Z32&lt;=100%,'[6]Tabla probabilidad'!$B$9)))))</f>
        <v>Media</v>
      </c>
      <c r="Z32" s="35">
        <f>IF(R32="Preventivo",(J30-(J30*T32)),IF(R32="Detectivo",(J30-(J30*T32)),IF(R32="Correctivo",(J30))))</f>
        <v>0.55000000000000004</v>
      </c>
      <c r="AA32" s="192"/>
      <c r="AB32" s="192"/>
      <c r="AC32" s="35" t="str">
        <f t="shared" si="1"/>
        <v>Moderado</v>
      </c>
      <c r="AD32" s="35">
        <f t="shared" si="10"/>
        <v>0.6</v>
      </c>
      <c r="AE32" s="192"/>
      <c r="AF32" s="192"/>
      <c r="AG32" s="201"/>
      <c r="AH32" s="201"/>
      <c r="AI32" s="201"/>
      <c r="AJ32" s="201"/>
      <c r="AK32" s="201"/>
      <c r="AL32" s="201"/>
      <c r="AM32" s="198"/>
      <c r="AN32" s="186"/>
    </row>
    <row r="33" spans="1:40" ht="96.75" customHeight="1" thickBot="1">
      <c r="A33" s="186"/>
      <c r="B33" s="201"/>
      <c r="C33" s="186"/>
      <c r="D33" s="204"/>
      <c r="E33" s="186"/>
      <c r="F33" s="186"/>
      <c r="G33" s="186"/>
      <c r="H33" s="186"/>
      <c r="I33" s="194"/>
      <c r="J33" s="195"/>
      <c r="K33" s="186"/>
      <c r="L33" s="196"/>
      <c r="M33" s="196"/>
      <c r="N33" s="186"/>
      <c r="O33" s="33">
        <v>4</v>
      </c>
      <c r="P33" s="21" t="s">
        <v>111</v>
      </c>
      <c r="Q33" s="33" t="str">
        <f t="shared" si="0"/>
        <v>Probabilidad</v>
      </c>
      <c r="R33" s="33" t="s">
        <v>54</v>
      </c>
      <c r="S33" s="33" t="s">
        <v>55</v>
      </c>
      <c r="T33" s="35">
        <f>VLOOKUP(R33&amp;S33,[6]Hoja1!$Q$4:$R$9,2,0)</f>
        <v>0.45</v>
      </c>
      <c r="U33" s="33" t="s">
        <v>56</v>
      </c>
      <c r="V33" s="33" t="s">
        <v>57</v>
      </c>
      <c r="W33" s="33" t="s">
        <v>58</v>
      </c>
      <c r="X33" s="35">
        <f t="shared" si="9"/>
        <v>0.45</v>
      </c>
      <c r="Y33" s="35" t="str">
        <f>IF(Z33&lt;=20%,'[6]Tabla probabilidad'!$B$5,IF(Z33&lt;=40%,'[6]Tabla probabilidad'!$B$6,IF(Z33&lt;=60%,'[6]Tabla probabilidad'!$B$7,IF(Z33&lt;=80%,'[6]Tabla probabilidad'!$B$8,IF(Z33&lt;=100%,'[6]Tabla probabilidad'!$B$9)))))</f>
        <v>Media</v>
      </c>
      <c r="Z33" s="35">
        <f>IF(R33="Preventivo",(J30-(J30*T33)),IF(R33="Detectivo",(J30-(J30*T33)),IF(R33="Correctivo",(J30))))</f>
        <v>0.55000000000000004</v>
      </c>
      <c r="AA33" s="192"/>
      <c r="AB33" s="192"/>
      <c r="AC33" s="35" t="str">
        <f t="shared" si="1"/>
        <v>Moderado</v>
      </c>
      <c r="AD33" s="35">
        <f t="shared" si="10"/>
        <v>0.6</v>
      </c>
      <c r="AE33" s="192"/>
      <c r="AF33" s="192"/>
      <c r="AG33" s="201"/>
      <c r="AH33" s="201"/>
      <c r="AI33" s="201"/>
      <c r="AJ33" s="201"/>
      <c r="AK33" s="201"/>
      <c r="AL33" s="201"/>
      <c r="AM33" s="198"/>
      <c r="AN33" s="186"/>
    </row>
    <row r="34" spans="1:40" ht="104.25" customHeight="1">
      <c r="A34" s="200"/>
      <c r="B34" s="202"/>
      <c r="C34" s="186"/>
      <c r="D34" s="204"/>
      <c r="E34" s="200"/>
      <c r="F34" s="200"/>
      <c r="G34" s="186"/>
      <c r="H34" s="200"/>
      <c r="I34" s="207"/>
      <c r="J34" s="191"/>
      <c r="K34" s="186"/>
      <c r="L34" s="196"/>
      <c r="M34" s="196"/>
      <c r="N34" s="200"/>
      <c r="O34" s="36">
        <v>5</v>
      </c>
      <c r="P34" s="23" t="s">
        <v>112</v>
      </c>
      <c r="Q34" s="36" t="str">
        <f t="shared" si="0"/>
        <v>Probabilidad</v>
      </c>
      <c r="R34" s="36" t="s">
        <v>54</v>
      </c>
      <c r="S34" s="36" t="s">
        <v>55</v>
      </c>
      <c r="T34" s="34">
        <f>VLOOKUP(R34&amp;S34,[6]Hoja1!$Q$4:$R$9,2,0)</f>
        <v>0.45</v>
      </c>
      <c r="U34" s="36" t="s">
        <v>56</v>
      </c>
      <c r="V34" s="36" t="s">
        <v>57</v>
      </c>
      <c r="W34" s="36" t="s">
        <v>58</v>
      </c>
      <c r="X34" s="34">
        <f t="shared" si="9"/>
        <v>0.45</v>
      </c>
      <c r="Y34" s="34" t="str">
        <f>IF(Z34&lt;=20%,'[6]Tabla probabilidad'!$B$5,IF(Z34&lt;=40%,'[6]Tabla probabilidad'!$B$6,IF(Z34&lt;=60%,'[6]Tabla probabilidad'!$B$7,IF(Z34&lt;=80%,'[6]Tabla probabilidad'!$B$8,IF(Z34&lt;=100%,'[6]Tabla probabilidad'!$B$9)))))</f>
        <v>Media</v>
      </c>
      <c r="Z34" s="34">
        <f>IF(R34="Preventivo",(J30-(J30*T34)),IF(R34="Detectivo",(J30-(J30*T34)),IF(R34="Correctivo",(J30))))</f>
        <v>0.55000000000000004</v>
      </c>
      <c r="AA34" s="193"/>
      <c r="AB34" s="192"/>
      <c r="AC34" s="34" t="str">
        <f t="shared" si="1"/>
        <v>Moderado</v>
      </c>
      <c r="AD34" s="34">
        <f t="shared" si="10"/>
        <v>0.6</v>
      </c>
      <c r="AE34" s="192"/>
      <c r="AF34" s="192"/>
      <c r="AG34" s="201"/>
      <c r="AH34" s="201"/>
      <c r="AI34" s="201"/>
      <c r="AJ34" s="202"/>
      <c r="AK34" s="202"/>
      <c r="AL34" s="202"/>
      <c r="AM34" s="199"/>
      <c r="AN34" s="200"/>
    </row>
    <row r="35" spans="1:40" ht="90" customHeight="1">
      <c r="A35" s="186">
        <v>6</v>
      </c>
      <c r="B35" s="200" t="s">
        <v>113</v>
      </c>
      <c r="C35" s="186" t="s">
        <v>114</v>
      </c>
      <c r="D35" s="190" t="s">
        <v>115</v>
      </c>
      <c r="E35" s="186" t="s">
        <v>116</v>
      </c>
      <c r="F35" s="186" t="s">
        <v>117</v>
      </c>
      <c r="G35" s="186" t="s">
        <v>118</v>
      </c>
      <c r="H35" s="186">
        <v>120</v>
      </c>
      <c r="I35" s="194" t="str">
        <f>IF(H35&lt;=2,'[6]Tabla probabilidad'!$B$5,IF(H35&lt;=24,'[6]Tabla probabilidad'!$B$6,IF(H35&lt;=500,'[6]Tabla probabilidad'!$B$7,IF(H35&lt;=5000,'[6]Tabla probabilidad'!$B$8,IF(H35&gt;5000,'[6]Tabla probabilidad'!$B$9)))))</f>
        <v>Media</v>
      </c>
      <c r="J35" s="195">
        <f>IF(H35&lt;=2,'[6]Tabla probabilidad'!$D$5,IF(H35&lt;=24,'[6]Tabla probabilidad'!$D$6,IF(H35&lt;=500,'[6]Tabla probabilidad'!$D$7,IF(H35&lt;=5000,'[6]Tabla probabilidad'!$D$8,IF(H35&gt;5000,'[6]Tabla probabilidad'!$D$9)))))</f>
        <v>0.6</v>
      </c>
      <c r="K35" s="186" t="s">
        <v>119</v>
      </c>
      <c r="L35" s="18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18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186" t="str">
        <f>VLOOKUP((I35&amp;L35),[6]Hoja1!$B$4:$C$28,2,0)</f>
        <v>Moderado</v>
      </c>
      <c r="O35" s="33">
        <v>1</v>
      </c>
      <c r="P35" s="25" t="s">
        <v>120</v>
      </c>
      <c r="Q35" s="33" t="str">
        <f t="shared" si="0"/>
        <v>Probabilidad</v>
      </c>
      <c r="R35" s="33" t="s">
        <v>54</v>
      </c>
      <c r="S35" s="33" t="s">
        <v>55</v>
      </c>
      <c r="T35" s="35">
        <f>VLOOKUP(R35&amp;S35,[6]Hoja1!$Q$4:$R$9,2,0)</f>
        <v>0.45</v>
      </c>
      <c r="U35" s="33" t="s">
        <v>56</v>
      </c>
      <c r="V35" s="33" t="s">
        <v>57</v>
      </c>
      <c r="W35" s="33" t="s">
        <v>58</v>
      </c>
      <c r="X35" s="35">
        <f>IF(Q35="Probabilidad",($J$35*T35),IF(Q35="Impacto"," "))</f>
        <v>0.27</v>
      </c>
      <c r="Y35" s="35" t="str">
        <f>IF(Z35&lt;=20%,'[6]Tabla probabilidad'!$B$5,IF(Z35&lt;=40%,'[6]Tabla probabilidad'!$B$6,IF(Z35&lt;=60%,'[6]Tabla probabilidad'!$B$7,IF(Z35&lt;=80%,'[6]Tabla probabilidad'!$B$8,IF(Z35&lt;=100%,'[6]Tabla probabilidad'!$B$9)))))</f>
        <v>Baja</v>
      </c>
      <c r="Z35" s="35">
        <f>IF(R35="Preventivo",(J35-(J35*T35)),IF(R35="Detectivo",(J35-(J35*T35)),IF(R35="Correctivo",(J35))))</f>
        <v>0.32999999999999996</v>
      </c>
      <c r="AA35" s="191" t="str">
        <f>IF(AB35&lt;=20%,'[6]Tabla probabilidad'!$B$5,IF(AB35&lt;=40%,'[6]Tabla probabilidad'!$B$6,IF(AB35&lt;=60%,'[6]Tabla probabilidad'!$B$7,IF(AB35&lt;=80%,'[6]Tabla probabilidad'!$B$8,IF(AB35&lt;=100%,'[6]Tabla probabilidad'!$B$9)))))</f>
        <v>Baja</v>
      </c>
      <c r="AB35" s="191">
        <f>AVERAGE(Z35:Z39)</f>
        <v>0.32999999999999996</v>
      </c>
      <c r="AC35" s="35" t="str">
        <f t="shared" si="1"/>
        <v>Moderado</v>
      </c>
      <c r="AD35" s="35">
        <f>IF(Q35="Probabilidad",(($M$35-0)),IF(Q35="Impacto",($M$35-($M$35*T35))))</f>
        <v>0.6</v>
      </c>
      <c r="AE35" s="191" t="str">
        <f>IF(AF35&lt;=20%,"Leve",IF(AF35&lt;=40%,"Menor",IF(AF35&lt;=60%,"Moderado",IF(AF35&lt;=80%,"Mayor",IF(AF35&lt;=100%,"Catastrófico")))))</f>
        <v>Moderado</v>
      </c>
      <c r="AF35" s="191">
        <f>AVERAGE(AD35:AD39)</f>
        <v>0.6</v>
      </c>
      <c r="AG35" s="200" t="str">
        <f>VLOOKUP(AA35&amp;AE35,[6]Hoja1!$B$4:$C$28,2,0)</f>
        <v>Moderado</v>
      </c>
      <c r="AH35" s="200" t="s">
        <v>84</v>
      </c>
      <c r="AI35" s="208" t="s">
        <v>121</v>
      </c>
      <c r="AJ35" s="200" t="s">
        <v>61</v>
      </c>
      <c r="AK35" s="206">
        <v>44926</v>
      </c>
      <c r="AL35" s="206">
        <v>44926</v>
      </c>
      <c r="AM35" s="197" t="s">
        <v>74</v>
      </c>
      <c r="AN35" s="186" t="s">
        <v>63</v>
      </c>
    </row>
    <row r="36" spans="1:40" ht="84.75" customHeight="1">
      <c r="A36" s="186"/>
      <c r="B36" s="201"/>
      <c r="C36" s="186"/>
      <c r="D36" s="190"/>
      <c r="E36" s="186"/>
      <c r="F36" s="186"/>
      <c r="G36" s="186"/>
      <c r="H36" s="186"/>
      <c r="I36" s="194"/>
      <c r="J36" s="195"/>
      <c r="K36" s="186"/>
      <c r="L36" s="196"/>
      <c r="M36" s="196"/>
      <c r="N36" s="186"/>
      <c r="O36" s="33">
        <v>2</v>
      </c>
      <c r="P36" s="25"/>
      <c r="Q36" s="33"/>
      <c r="R36" s="33"/>
      <c r="S36" s="33"/>
      <c r="T36" s="35"/>
      <c r="U36" s="33"/>
      <c r="V36" s="33"/>
      <c r="W36" s="33"/>
      <c r="X36" s="35" t="b">
        <f t="shared" ref="X36:X39" si="11">IF(Q36="Probabilidad",($J$35*T36),IF(Q36="Impacto"," "))</f>
        <v>0</v>
      </c>
      <c r="Y36" s="35" t="b">
        <f>IF(Z36&lt;=20%,'[6]Tabla probabilidad'!$B$5,IF(Z36&lt;=40%,'[6]Tabla probabilidad'!$B$6,IF(Z36&lt;=60%,'[6]Tabla probabilidad'!$B$7,IF(Z36&lt;=80%,'[6]Tabla probabilidad'!$B$8,IF(Z36&lt;=100%,'[6]Tabla probabilidad'!$B$9)))))</f>
        <v>0</v>
      </c>
      <c r="Z36" s="35" t="b">
        <f>IF(R36="Preventivo",(J35-(J35*T36)),IF(R36="Detectivo",(J35-(J35*T36)),IF(R36="Correctivo",(J35))))</f>
        <v>0</v>
      </c>
      <c r="AA36" s="192"/>
      <c r="AB36" s="192"/>
      <c r="AC36" s="35" t="b">
        <f t="shared" si="1"/>
        <v>0</v>
      </c>
      <c r="AD36" s="35" t="b">
        <f t="shared" ref="AD36:AD39" si="12">IF(Q36="Probabilidad",(($M$35-0)),IF(Q36="Impacto",($M$35-($M$35*T36))))</f>
        <v>0</v>
      </c>
      <c r="AE36" s="192"/>
      <c r="AF36" s="192"/>
      <c r="AG36" s="201"/>
      <c r="AH36" s="201"/>
      <c r="AI36" s="209"/>
      <c r="AJ36" s="201"/>
      <c r="AK36" s="201"/>
      <c r="AL36" s="201"/>
      <c r="AM36" s="198"/>
      <c r="AN36" s="186"/>
    </row>
    <row r="37" spans="1:40">
      <c r="A37" s="186"/>
      <c r="B37" s="201"/>
      <c r="C37" s="186"/>
      <c r="D37" s="190"/>
      <c r="E37" s="186"/>
      <c r="F37" s="186"/>
      <c r="G37" s="186"/>
      <c r="H37" s="186"/>
      <c r="I37" s="194"/>
      <c r="J37" s="195"/>
      <c r="K37" s="186"/>
      <c r="L37" s="196"/>
      <c r="M37" s="196"/>
      <c r="N37" s="186"/>
      <c r="O37" s="33">
        <v>3</v>
      </c>
      <c r="P37" s="25"/>
      <c r="Q37" s="33"/>
      <c r="R37" s="33"/>
      <c r="S37" s="33"/>
      <c r="T37" s="35"/>
      <c r="U37" s="33"/>
      <c r="V37" s="33"/>
      <c r="W37" s="33"/>
      <c r="X37" s="35" t="b">
        <f t="shared" si="11"/>
        <v>0</v>
      </c>
      <c r="Y37" s="35" t="b">
        <f>IF(Z37&lt;=20%,'[6]Tabla probabilidad'!$B$5,IF(Z37&lt;=40%,'[6]Tabla probabilidad'!$B$6,IF(Z37&lt;=60%,'[6]Tabla probabilidad'!$B$7,IF(Z37&lt;=80%,'[6]Tabla probabilidad'!$B$8,IF(Z37&lt;=100%,'[6]Tabla probabilidad'!$B$9)))))</f>
        <v>0</v>
      </c>
      <c r="Z37" s="35" t="b">
        <f>IF(R37="Preventivo",(J35-(J35*T37)),IF(R37="Detectivo",(J35-(J35*T37)),IF(R37="Correctivo",(J35))))</f>
        <v>0</v>
      </c>
      <c r="AA37" s="192"/>
      <c r="AB37" s="192"/>
      <c r="AC37" s="35" t="b">
        <f t="shared" si="1"/>
        <v>0</v>
      </c>
      <c r="AD37" s="35" t="b">
        <f t="shared" si="12"/>
        <v>0</v>
      </c>
      <c r="AE37" s="192"/>
      <c r="AF37" s="192"/>
      <c r="AG37" s="201"/>
      <c r="AH37" s="201"/>
      <c r="AI37" s="209"/>
      <c r="AJ37" s="201"/>
      <c r="AK37" s="201"/>
      <c r="AL37" s="201"/>
      <c r="AM37" s="198"/>
      <c r="AN37" s="186"/>
    </row>
    <row r="38" spans="1:40" ht="121.5" customHeight="1">
      <c r="A38" s="186"/>
      <c r="B38" s="201"/>
      <c r="C38" s="186"/>
      <c r="D38" s="190"/>
      <c r="E38" s="186"/>
      <c r="F38" s="186"/>
      <c r="G38" s="186"/>
      <c r="H38" s="186"/>
      <c r="I38" s="194"/>
      <c r="J38" s="195"/>
      <c r="K38" s="186"/>
      <c r="L38" s="196"/>
      <c r="M38" s="196"/>
      <c r="N38" s="186"/>
      <c r="O38" s="33">
        <v>4</v>
      </c>
      <c r="P38" s="26"/>
      <c r="Q38" s="33"/>
      <c r="R38" s="33"/>
      <c r="S38" s="33"/>
      <c r="T38" s="35"/>
      <c r="U38" s="33"/>
      <c r="V38" s="33"/>
      <c r="W38" s="33"/>
      <c r="X38" s="35" t="b">
        <f t="shared" si="11"/>
        <v>0</v>
      </c>
      <c r="Y38" s="35" t="b">
        <f>IF(Z38&lt;=20%,'[6]Tabla probabilidad'!$B$5,IF(Z38&lt;=40%,'[6]Tabla probabilidad'!$B$6,IF(Z38&lt;=60%,'[6]Tabla probabilidad'!$B$7,IF(Z38&lt;=80%,'[6]Tabla probabilidad'!$B$8,IF(Z38&lt;=100%,'[6]Tabla probabilidad'!$B$9)))))</f>
        <v>0</v>
      </c>
      <c r="Z38" s="35" t="b">
        <f>IF(R38="Preventivo",(J35-(J35*T38)),IF(R38="Detectivo",(J35-(J35*T38)),IF(R38="Correctivo",(J35))))</f>
        <v>0</v>
      </c>
      <c r="AA38" s="192"/>
      <c r="AB38" s="192"/>
      <c r="AC38" s="35" t="b">
        <f t="shared" si="1"/>
        <v>0</v>
      </c>
      <c r="AD38" s="35" t="b">
        <f t="shared" si="12"/>
        <v>0</v>
      </c>
      <c r="AE38" s="192"/>
      <c r="AF38" s="192"/>
      <c r="AG38" s="201"/>
      <c r="AH38" s="201"/>
      <c r="AI38" s="209"/>
      <c r="AJ38" s="201"/>
      <c r="AK38" s="201"/>
      <c r="AL38" s="201"/>
      <c r="AM38" s="198"/>
      <c r="AN38" s="186"/>
    </row>
    <row r="39" spans="1:40" ht="162" customHeight="1">
      <c r="A39" s="186"/>
      <c r="B39" s="202"/>
      <c r="C39" s="186"/>
      <c r="D39" s="190"/>
      <c r="E39" s="186"/>
      <c r="F39" s="186"/>
      <c r="G39" s="186"/>
      <c r="H39" s="186"/>
      <c r="I39" s="194"/>
      <c r="J39" s="195"/>
      <c r="K39" s="186"/>
      <c r="L39" s="196"/>
      <c r="M39" s="196"/>
      <c r="N39" s="186"/>
      <c r="O39" s="33">
        <v>5</v>
      </c>
      <c r="P39" s="27"/>
      <c r="Q39" s="33"/>
      <c r="R39" s="33"/>
      <c r="S39" s="33"/>
      <c r="T39" s="35"/>
      <c r="U39" s="33"/>
      <c r="V39" s="33"/>
      <c r="W39" s="33"/>
      <c r="X39" s="35" t="b">
        <f t="shared" si="11"/>
        <v>0</v>
      </c>
      <c r="Y39" s="35" t="b">
        <f>IF(Z39&lt;=20%,'[6]Tabla probabilidad'!$B$5,IF(Z39&lt;=40%,'[6]Tabla probabilidad'!$B$6,IF(Z39&lt;=60%,'[6]Tabla probabilidad'!$B$7,IF(Z39&lt;=80%,'[6]Tabla probabilidad'!$B$8,IF(Z39&lt;=100%,'[6]Tabla probabilidad'!$B$9)))))</f>
        <v>0</v>
      </c>
      <c r="Z39" s="35" t="b">
        <f>IF(R39="Preventivo",(J35-(J35*T39)),IF(R39="Detectivo",(J35-(J35*T39)),IF(R39="Correctivo",(J35))))</f>
        <v>0</v>
      </c>
      <c r="AA39" s="193"/>
      <c r="AB39" s="193"/>
      <c r="AC39" s="35" t="b">
        <f t="shared" si="1"/>
        <v>0</v>
      </c>
      <c r="AD39" s="35" t="b">
        <f t="shared" si="12"/>
        <v>0</v>
      </c>
      <c r="AE39" s="193"/>
      <c r="AF39" s="193"/>
      <c r="AG39" s="202"/>
      <c r="AH39" s="201"/>
      <c r="AI39" s="210"/>
      <c r="AJ39" s="202"/>
      <c r="AK39" s="202"/>
      <c r="AL39" s="202"/>
      <c r="AM39" s="199"/>
      <c r="AN39" s="200"/>
    </row>
    <row r="40" spans="1:40" ht="42.75" customHeight="1">
      <c r="A40" s="186"/>
      <c r="B40" s="200"/>
      <c r="C40" s="186"/>
      <c r="D40" s="190"/>
      <c r="E40" s="186"/>
      <c r="F40" s="186"/>
      <c r="G40" s="186"/>
      <c r="H40" s="186"/>
      <c r="I40" s="194" t="str">
        <f>IF(H40&lt;=2,'[6]Tabla probabilidad'!$B$5,IF(H40&lt;=24,'[6]Tabla probabilidad'!$B$6,IF(H40&lt;=500,'[6]Tabla probabilidad'!$B$7,IF(H40&lt;=5000,'[6]Tabla probabilidad'!$B$8,IF(H40&gt;5000,'[6]Tabla probabilidad'!$B$9)))))</f>
        <v>Muy Baja</v>
      </c>
      <c r="J40" s="195">
        <f>IF(H40&lt;=2,'[6]Tabla probabilidad'!$D$5,IF(H40&lt;=24,'[6]Tabla probabilidad'!$D$6,IF(H40&lt;=500,'[6]Tabla probabilidad'!$D$7,IF(H40&lt;=5000,'[6]Tabla probabilidad'!$D$8,IF(H40&gt;5000,'[6]Tabla probabilidad'!$D$9)))))</f>
        <v>0.2</v>
      </c>
      <c r="K40" s="186"/>
      <c r="L40" s="186"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186"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186" t="e">
        <f>VLOOKUP((I40&amp;L40),[6]Hoja1!$B$4:$C$28,2,0)</f>
        <v>#N/A</v>
      </c>
      <c r="O40" s="33">
        <v>1</v>
      </c>
      <c r="P40" s="25"/>
      <c r="Q40" s="33" t="b">
        <f t="shared" ref="Q40:Q59" si="13">IF(R40="Preventivo","Probabilidad",IF(R40="Detectivo","Probabilidad", IF(R40="Correctivo","Impacto")))</f>
        <v>0</v>
      </c>
      <c r="R40" s="33"/>
      <c r="S40" s="33"/>
      <c r="T40" s="35" t="e">
        <f>VLOOKUP(R40&amp;S40,[6]Hoja1!$Q$4:$R$9,2,0)</f>
        <v>#N/A</v>
      </c>
      <c r="U40" s="33"/>
      <c r="V40" s="33"/>
      <c r="W40" s="33"/>
      <c r="X40" s="35" t="b">
        <f>IF(Q40="Probabilidad",($J$40*T40),IF(Q40="Impacto"," "))</f>
        <v>0</v>
      </c>
      <c r="Y40" s="35" t="b">
        <f>IF(Z40&lt;=20%,'[6]Tabla probabilidad'!$B$5,IF(Z40&lt;=40%,'[6]Tabla probabilidad'!$B$6,IF(Z40&lt;=60%,'[6]Tabla probabilidad'!$B$7,IF(Z40&lt;=80%,'[6]Tabla probabilidad'!$B$8,IF(Z40&lt;=100%,'[6]Tabla probabilidad'!$B$9)))))</f>
        <v>0</v>
      </c>
      <c r="Z40" s="35" t="b">
        <f>IF(R40="Preventivo",(J40-(J40*T40)),IF(R40="Detectivo",(J40-(J40*T40)),IF(R40="Correctivo",(J40))))</f>
        <v>0</v>
      </c>
      <c r="AA40" s="191" t="e">
        <f>IF(AB40&lt;=20%,'[6]Tabla probabilidad'!$B$5,IF(AB40&lt;=40%,'[6]Tabla probabilidad'!$B$6,IF(AB40&lt;=60%,'[6]Tabla probabilidad'!$B$7,IF(AB40&lt;=80%,'[6]Tabla probabilidad'!$B$8,IF(AB40&lt;=100%,'[6]Tabla probabilidad'!$B$9)))))</f>
        <v>#DIV/0!</v>
      </c>
      <c r="AB40" s="191" t="e">
        <f>AVERAGE(Z40:Z44)</f>
        <v>#DIV/0!</v>
      </c>
      <c r="AC40" s="35" t="b">
        <f t="shared" si="1"/>
        <v>0</v>
      </c>
      <c r="AD40" s="35" t="b">
        <f>IF(Q40="Probabilidad",(($M$40-0)),IF(Q40="Impacto",($M$40-($M$40*T40))))</f>
        <v>0</v>
      </c>
      <c r="AE40" s="191" t="e">
        <f>IF(AF40&lt;=20%,"Leve",IF(AF40&lt;=40%,"Menor",IF(AF40&lt;=60%,"Moderado",IF(AF40&lt;=80%,"Mayor",IF(AF40&lt;=100%,"Catastrófico")))))</f>
        <v>#DIV/0!</v>
      </c>
      <c r="AF40" s="191" t="e">
        <f>AVERAGE(AD40:AD44)</f>
        <v>#DIV/0!</v>
      </c>
      <c r="AG40" s="200" t="e">
        <f>VLOOKUP(AA40&amp;AE40,[6]Hoja1!$B$4:$C$28,2,0)</f>
        <v>#DIV/0!</v>
      </c>
      <c r="AH40" s="200"/>
      <c r="AI40" s="211"/>
      <c r="AJ40" s="211"/>
      <c r="AK40" s="211"/>
      <c r="AL40" s="211"/>
      <c r="AM40" s="211"/>
      <c r="AN40" s="186"/>
    </row>
    <row r="41" spans="1:40">
      <c r="A41" s="186"/>
      <c r="B41" s="201"/>
      <c r="C41" s="186"/>
      <c r="D41" s="190"/>
      <c r="E41" s="186"/>
      <c r="F41" s="186"/>
      <c r="G41" s="186"/>
      <c r="H41" s="186"/>
      <c r="I41" s="194"/>
      <c r="J41" s="195"/>
      <c r="K41" s="186"/>
      <c r="L41" s="196"/>
      <c r="M41" s="196"/>
      <c r="N41" s="186"/>
      <c r="O41" s="33">
        <v>2</v>
      </c>
      <c r="P41" s="25"/>
      <c r="Q41" s="33" t="b">
        <f t="shared" si="13"/>
        <v>0</v>
      </c>
      <c r="R41" s="33"/>
      <c r="S41" s="33"/>
      <c r="T41" s="35" t="e">
        <f>VLOOKUP(R41&amp;S41,[6]Hoja1!$Q$4:$R$9,2,0)</f>
        <v>#N/A</v>
      </c>
      <c r="U41" s="33"/>
      <c r="V41" s="33"/>
      <c r="W41" s="33"/>
      <c r="X41" s="35" t="b">
        <f t="shared" ref="X41:X44" si="14">IF(Q41="Probabilidad",($J$40*T41),IF(Q41="Impacto"," "))</f>
        <v>0</v>
      </c>
      <c r="Y41" s="35" t="b">
        <f>IF(Z41&lt;=20%,'[6]Tabla probabilidad'!$B$5,IF(Z41&lt;=40%,'[6]Tabla probabilidad'!$B$6,IF(Z41&lt;=60%,'[6]Tabla probabilidad'!$B$7,IF(Z41&lt;=80%,'[6]Tabla probabilidad'!$B$8,IF(Z41&lt;=100%,'[6]Tabla probabilidad'!$B$9)))))</f>
        <v>0</v>
      </c>
      <c r="Z41" s="35" t="b">
        <f>IF(R41="Preventivo",(J40-(J40*T41)),IF(R41="Detectivo",(J40-(J40*T41)),IF(R41="Correctivo",(J40))))</f>
        <v>0</v>
      </c>
      <c r="AA41" s="192"/>
      <c r="AB41" s="192"/>
      <c r="AC41" s="35" t="b">
        <f t="shared" si="1"/>
        <v>0</v>
      </c>
      <c r="AD41" s="35" t="b">
        <f t="shared" ref="AD41:AD44" si="15">IF(Q41="Probabilidad",(($M$40-0)),IF(Q41="Impacto",($M$40-($M$40*T41))))</f>
        <v>0</v>
      </c>
      <c r="AE41" s="192"/>
      <c r="AF41" s="192"/>
      <c r="AG41" s="201"/>
      <c r="AH41" s="201"/>
      <c r="AI41" s="212"/>
      <c r="AJ41" s="212"/>
      <c r="AK41" s="212"/>
      <c r="AL41" s="212"/>
      <c r="AM41" s="212"/>
      <c r="AN41" s="186"/>
    </row>
    <row r="42" spans="1:40">
      <c r="A42" s="186"/>
      <c r="B42" s="201"/>
      <c r="C42" s="186"/>
      <c r="D42" s="190"/>
      <c r="E42" s="186"/>
      <c r="F42" s="186"/>
      <c r="G42" s="186"/>
      <c r="H42" s="186"/>
      <c r="I42" s="194"/>
      <c r="J42" s="195"/>
      <c r="K42" s="186"/>
      <c r="L42" s="196"/>
      <c r="M42" s="196"/>
      <c r="N42" s="186"/>
      <c r="O42" s="33">
        <v>3</v>
      </c>
      <c r="P42" s="25"/>
      <c r="Q42" s="33" t="b">
        <f t="shared" si="13"/>
        <v>0</v>
      </c>
      <c r="R42" s="33"/>
      <c r="S42" s="33"/>
      <c r="T42" s="35" t="e">
        <f>VLOOKUP(R42&amp;S42,[6]Hoja1!$Q$4:$R$9,2,0)</f>
        <v>#N/A</v>
      </c>
      <c r="U42" s="33"/>
      <c r="V42" s="33"/>
      <c r="W42" s="33"/>
      <c r="X42" s="35" t="b">
        <f t="shared" si="14"/>
        <v>0</v>
      </c>
      <c r="Y42" s="35" t="b">
        <f>IF(Z42&lt;=20%,'[6]Tabla probabilidad'!$B$5,IF(Z42&lt;=40%,'[6]Tabla probabilidad'!$B$6,IF(Z42&lt;=60%,'[6]Tabla probabilidad'!$B$7,IF(Z42&lt;=80%,'[6]Tabla probabilidad'!$B$8,IF(Z42&lt;=100%,'[6]Tabla probabilidad'!$B$9)))))</f>
        <v>0</v>
      </c>
      <c r="Z42" s="35" t="b">
        <f>IF(R42="Preventivo",(J40-(J40*T42)),IF(R42="Detectivo",(J40-(J40*T42)),IF(R42="Correctivo",(J40))))</f>
        <v>0</v>
      </c>
      <c r="AA42" s="192"/>
      <c r="AB42" s="192"/>
      <c r="AC42" s="35" t="b">
        <f t="shared" si="1"/>
        <v>0</v>
      </c>
      <c r="AD42" s="35" t="b">
        <f t="shared" si="15"/>
        <v>0</v>
      </c>
      <c r="AE42" s="192"/>
      <c r="AF42" s="192"/>
      <c r="AG42" s="201"/>
      <c r="AH42" s="201"/>
      <c r="AI42" s="212"/>
      <c r="AJ42" s="212"/>
      <c r="AK42" s="212"/>
      <c r="AL42" s="212"/>
      <c r="AM42" s="212"/>
      <c r="AN42" s="186"/>
    </row>
    <row r="43" spans="1:40">
      <c r="A43" s="186"/>
      <c r="B43" s="201"/>
      <c r="C43" s="186"/>
      <c r="D43" s="190"/>
      <c r="E43" s="186"/>
      <c r="F43" s="186"/>
      <c r="G43" s="186"/>
      <c r="H43" s="186"/>
      <c r="I43" s="194"/>
      <c r="J43" s="195"/>
      <c r="K43" s="186"/>
      <c r="L43" s="196"/>
      <c r="M43" s="196"/>
      <c r="N43" s="186"/>
      <c r="O43" s="33">
        <v>4</v>
      </c>
      <c r="P43" s="26"/>
      <c r="Q43" s="33" t="b">
        <f t="shared" si="13"/>
        <v>0</v>
      </c>
      <c r="R43" s="33"/>
      <c r="S43" s="33"/>
      <c r="T43" s="35" t="e">
        <f>VLOOKUP(R43&amp;S43,[6]Hoja1!$Q$4:$R$9,2,0)</f>
        <v>#N/A</v>
      </c>
      <c r="U43" s="33"/>
      <c r="V43" s="33"/>
      <c r="W43" s="33"/>
      <c r="X43" s="35" t="b">
        <f t="shared" si="14"/>
        <v>0</v>
      </c>
      <c r="Y43" s="35" t="b">
        <f>IF(Z43&lt;=20%,'[6]Tabla probabilidad'!$B$5,IF(Z43&lt;=40%,'[6]Tabla probabilidad'!$B$6,IF(Z43&lt;=60%,'[6]Tabla probabilidad'!$B$7,IF(Z43&lt;=80%,'[6]Tabla probabilidad'!$B$8,IF(Z43&lt;=100%,'[6]Tabla probabilidad'!$B$9)))))</f>
        <v>0</v>
      </c>
      <c r="Z43" s="35" t="b">
        <f>IF(R43="Preventivo",(J40-(J40*T43)),IF(R43="Detectivo",(J40-(J40*T43)),IF(R43="Correctivo",(J40))))</f>
        <v>0</v>
      </c>
      <c r="AA43" s="192"/>
      <c r="AB43" s="192"/>
      <c r="AC43" s="35" t="b">
        <f t="shared" si="1"/>
        <v>0</v>
      </c>
      <c r="AD43" s="35" t="b">
        <f t="shared" si="15"/>
        <v>0</v>
      </c>
      <c r="AE43" s="192"/>
      <c r="AF43" s="192"/>
      <c r="AG43" s="201"/>
      <c r="AH43" s="201"/>
      <c r="AI43" s="212"/>
      <c r="AJ43" s="212"/>
      <c r="AK43" s="212"/>
      <c r="AL43" s="212"/>
      <c r="AM43" s="212"/>
      <c r="AN43" s="186"/>
    </row>
    <row r="44" spans="1:40">
      <c r="A44" s="186"/>
      <c r="B44" s="202"/>
      <c r="C44" s="186"/>
      <c r="D44" s="190"/>
      <c r="E44" s="186"/>
      <c r="F44" s="186"/>
      <c r="G44" s="186"/>
      <c r="H44" s="186"/>
      <c r="I44" s="194"/>
      <c r="J44" s="195"/>
      <c r="K44" s="186"/>
      <c r="L44" s="196"/>
      <c r="M44" s="196"/>
      <c r="N44" s="186"/>
      <c r="O44" s="33">
        <v>5</v>
      </c>
      <c r="P44" s="27"/>
      <c r="Q44" s="33" t="b">
        <f t="shared" si="13"/>
        <v>0</v>
      </c>
      <c r="R44" s="33"/>
      <c r="S44" s="33"/>
      <c r="T44" s="35" t="e">
        <f>VLOOKUP(R44&amp;S44,[6]Hoja1!$Q$4:$R$9,2,0)</f>
        <v>#N/A</v>
      </c>
      <c r="U44" s="33"/>
      <c r="V44" s="33"/>
      <c r="W44" s="33"/>
      <c r="X44" s="35" t="b">
        <f t="shared" si="14"/>
        <v>0</v>
      </c>
      <c r="Y44" s="35" t="b">
        <f>IF(Z44&lt;=20%,'[6]Tabla probabilidad'!$B$5,IF(Z44&lt;=40%,'[6]Tabla probabilidad'!$B$6,IF(Z44&lt;=60%,'[6]Tabla probabilidad'!$B$7,IF(Z44&lt;=80%,'[6]Tabla probabilidad'!$B$8,IF(Z44&lt;=100%,'[6]Tabla probabilidad'!$B$9)))))</f>
        <v>0</v>
      </c>
      <c r="Z44" s="35" t="b">
        <f>IF(R44="Preventivo",(J40-(J40*T44)),IF(R44="Detectivo",(J40-(J40*T44)),IF(R44="Correctivo",(J40))))</f>
        <v>0</v>
      </c>
      <c r="AA44" s="193"/>
      <c r="AB44" s="193"/>
      <c r="AC44" s="35" t="b">
        <f t="shared" si="1"/>
        <v>0</v>
      </c>
      <c r="AD44" s="35" t="b">
        <f t="shared" si="15"/>
        <v>0</v>
      </c>
      <c r="AE44" s="193"/>
      <c r="AF44" s="193"/>
      <c r="AG44" s="202"/>
      <c r="AH44" s="201"/>
      <c r="AI44" s="213"/>
      <c r="AJ44" s="213"/>
      <c r="AK44" s="213"/>
      <c r="AL44" s="213"/>
      <c r="AM44" s="213"/>
      <c r="AN44" s="200"/>
    </row>
    <row r="45" spans="1:40">
      <c r="A45" s="186"/>
      <c r="B45" s="200"/>
      <c r="C45" s="186"/>
      <c r="D45" s="190"/>
      <c r="E45" s="186"/>
      <c r="F45" s="186"/>
      <c r="G45" s="186"/>
      <c r="H45" s="186"/>
      <c r="I45" s="194" t="str">
        <f>IF(H45&lt;=2,'[6]Tabla probabilidad'!$B$5,IF(H45&lt;=24,'[6]Tabla probabilidad'!$B$6,IF(H45&lt;=500,'[6]Tabla probabilidad'!$B$7,IF(H45&lt;=5000,'[6]Tabla probabilidad'!$B$8,IF(H45&gt;5000,'[6]Tabla probabilidad'!$B$9)))))</f>
        <v>Muy Baja</v>
      </c>
      <c r="J45" s="195">
        <f>IF(H45&lt;=2,'[6]Tabla probabilidad'!$D$5,IF(H45&lt;=24,'[6]Tabla probabilidad'!$D$6,IF(H45&lt;=500,'[6]Tabla probabilidad'!$D$7,IF(H45&lt;=5000,'[6]Tabla probabilidad'!$D$8,IF(H45&gt;5000,'[6]Tabla probabilidad'!$D$9)))))</f>
        <v>0.2</v>
      </c>
      <c r="K45" s="186"/>
      <c r="L45" s="186"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186"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186" t="e">
        <f>VLOOKUP((I45&amp;L45),[6]Hoja1!$B$4:$C$28,2,0)</f>
        <v>#N/A</v>
      </c>
      <c r="O45" s="33">
        <v>1</v>
      </c>
      <c r="P45" s="25"/>
      <c r="Q45" s="33" t="b">
        <f t="shared" si="13"/>
        <v>0</v>
      </c>
      <c r="R45" s="33"/>
      <c r="S45" s="33"/>
      <c r="T45" s="35" t="e">
        <f>VLOOKUP(R45&amp;S45,[6]Hoja1!$Q$4:$R$9,2,0)</f>
        <v>#N/A</v>
      </c>
      <c r="U45" s="33"/>
      <c r="V45" s="33"/>
      <c r="W45" s="33"/>
      <c r="X45" s="35" t="b">
        <f>IF(Q45="Probabilidad",($J$45*T45),IF(Q45="Impacto"," "))</f>
        <v>0</v>
      </c>
      <c r="Y45" s="35" t="b">
        <f>IF(Z45&lt;=20%,'[6]Tabla probabilidad'!$B$5,IF(Z45&lt;=40%,'[6]Tabla probabilidad'!$B$6,IF(Z45&lt;=60%,'[6]Tabla probabilidad'!$B$7,IF(Z45&lt;=80%,'[6]Tabla probabilidad'!$B$8,IF(Z45&lt;=100%,'[6]Tabla probabilidad'!$B$9)))))</f>
        <v>0</v>
      </c>
      <c r="Z45" s="35" t="b">
        <f>IF(R45="Preventivo",(J45-(J45*T45)),IF(R45="Detectivo",(J45-(J45*T45)),IF(R45="Correctivo",(J45))))</f>
        <v>0</v>
      </c>
      <c r="AA45" s="191" t="e">
        <f>IF(AB45&lt;=20%,'[6]Tabla probabilidad'!$B$5,IF(AB45&lt;=40%,'[6]Tabla probabilidad'!$B$6,IF(AB45&lt;=60%,'[6]Tabla probabilidad'!$B$7,IF(AB45&lt;=80%,'[6]Tabla probabilidad'!$B$8,IF(AB45&lt;=100%,'[6]Tabla probabilidad'!$B$9)))))</f>
        <v>#DIV/0!</v>
      </c>
      <c r="AB45" s="191" t="e">
        <f>AVERAGE(Z45:Z49)</f>
        <v>#DIV/0!</v>
      </c>
      <c r="AC45" s="35" t="b">
        <f t="shared" si="1"/>
        <v>0</v>
      </c>
      <c r="AD45" s="35" t="b">
        <f>IF(Q45="Probabilidad",(($M$45-0)),IF(Q45="Impacto",($M$45-($M$45*T45))))</f>
        <v>0</v>
      </c>
      <c r="AE45" s="191" t="e">
        <f>IF(AF45&lt;=20%,"Leve",IF(AF45&lt;=40%,"Menor",IF(AF45&lt;=60%,"Moderado",IF(AF45&lt;=80%,"Mayor",IF(AF45&lt;=100%,"Catastrófico")))))</f>
        <v>#DIV/0!</v>
      </c>
      <c r="AF45" s="191" t="e">
        <f>AVERAGE(AD45:AD49)</f>
        <v>#DIV/0!</v>
      </c>
      <c r="AG45" s="200" t="e">
        <f>VLOOKUP(AA45&amp;AE45,[6]Hoja1!$B$4:$C$28,2,0)</f>
        <v>#DIV/0!</v>
      </c>
      <c r="AH45" s="200"/>
      <c r="AI45" s="211"/>
      <c r="AJ45" s="211"/>
      <c r="AK45" s="211"/>
      <c r="AL45" s="211"/>
      <c r="AM45" s="211"/>
      <c r="AN45" s="186"/>
    </row>
    <row r="46" spans="1:40">
      <c r="A46" s="186"/>
      <c r="B46" s="201"/>
      <c r="C46" s="186"/>
      <c r="D46" s="190"/>
      <c r="E46" s="186"/>
      <c r="F46" s="186"/>
      <c r="G46" s="186"/>
      <c r="H46" s="186"/>
      <c r="I46" s="194"/>
      <c r="J46" s="195"/>
      <c r="K46" s="186"/>
      <c r="L46" s="196"/>
      <c r="M46" s="196"/>
      <c r="N46" s="186"/>
      <c r="O46" s="33">
        <v>2</v>
      </c>
      <c r="P46" s="25"/>
      <c r="Q46" s="33" t="b">
        <f t="shared" si="13"/>
        <v>0</v>
      </c>
      <c r="R46" s="33"/>
      <c r="S46" s="33"/>
      <c r="T46" s="35" t="e">
        <f>VLOOKUP(R46&amp;S46,[6]Hoja1!$Q$4:$R$9,2,0)</f>
        <v>#N/A</v>
      </c>
      <c r="U46" s="33"/>
      <c r="V46" s="33"/>
      <c r="W46" s="33"/>
      <c r="X46" s="35" t="b">
        <f t="shared" ref="X46:X49" si="16">IF(Q46="Probabilidad",($J$45*T46),IF(Q46="Impacto"," "))</f>
        <v>0</v>
      </c>
      <c r="Y46" s="35" t="b">
        <f>IF(Z46&lt;=20%,'[6]Tabla probabilidad'!$B$5,IF(Z46&lt;=40%,'[6]Tabla probabilidad'!$B$6,IF(Z46&lt;=60%,'[6]Tabla probabilidad'!$B$7,IF(Z46&lt;=80%,'[6]Tabla probabilidad'!$B$8,IF(Z46&lt;=100%,'[6]Tabla probabilidad'!$B$9)))))</f>
        <v>0</v>
      </c>
      <c r="Z46" s="35" t="b">
        <f>IF(R46="Preventivo",(J45-(J45*T46)),IF(R46="Detectivo",(J45-(J45*T46)),IF(R46="Correctivo",(J45))))</f>
        <v>0</v>
      </c>
      <c r="AA46" s="192"/>
      <c r="AB46" s="192"/>
      <c r="AC46" s="35" t="b">
        <f t="shared" si="1"/>
        <v>0</v>
      </c>
      <c r="AD46" s="35" t="b">
        <f t="shared" ref="AD46:AD49" si="17">IF(Q46="Probabilidad",(($M$45-0)),IF(Q46="Impacto",($M$45-($M$45*T46))))</f>
        <v>0</v>
      </c>
      <c r="AE46" s="192"/>
      <c r="AF46" s="192"/>
      <c r="AG46" s="201"/>
      <c r="AH46" s="201"/>
      <c r="AI46" s="212"/>
      <c r="AJ46" s="212"/>
      <c r="AK46" s="212"/>
      <c r="AL46" s="212"/>
      <c r="AM46" s="212"/>
      <c r="AN46" s="186"/>
    </row>
    <row r="47" spans="1:40">
      <c r="A47" s="186"/>
      <c r="B47" s="201"/>
      <c r="C47" s="186"/>
      <c r="D47" s="190"/>
      <c r="E47" s="186"/>
      <c r="F47" s="186"/>
      <c r="G47" s="186"/>
      <c r="H47" s="186"/>
      <c r="I47" s="194"/>
      <c r="J47" s="195"/>
      <c r="K47" s="186"/>
      <c r="L47" s="196"/>
      <c r="M47" s="196"/>
      <c r="N47" s="186"/>
      <c r="O47" s="33">
        <v>3</v>
      </c>
      <c r="P47" s="25"/>
      <c r="Q47" s="33" t="b">
        <f t="shared" si="13"/>
        <v>0</v>
      </c>
      <c r="R47" s="33"/>
      <c r="S47" s="33"/>
      <c r="T47" s="35" t="e">
        <f>VLOOKUP(R47&amp;S47,[6]Hoja1!$Q$4:$R$9,2,0)</f>
        <v>#N/A</v>
      </c>
      <c r="U47" s="33"/>
      <c r="V47" s="33"/>
      <c r="W47" s="33"/>
      <c r="X47" s="35" t="b">
        <f t="shared" si="16"/>
        <v>0</v>
      </c>
      <c r="Y47" s="35" t="b">
        <f>IF(Z47&lt;=20%,'[6]Tabla probabilidad'!$B$5,IF(Z47&lt;=40%,'[6]Tabla probabilidad'!$B$6,IF(Z47&lt;=60%,'[6]Tabla probabilidad'!$B$7,IF(Z47&lt;=80%,'[6]Tabla probabilidad'!$B$8,IF(Z47&lt;=100%,'[6]Tabla probabilidad'!$B$9)))))</f>
        <v>0</v>
      </c>
      <c r="Z47" s="35" t="b">
        <f>IF(R47="Preventivo",(J45-(J45*T47)),IF(R47="Detectivo",(J45-(J45*T47)),IF(R47="Correctivo",(J45))))</f>
        <v>0</v>
      </c>
      <c r="AA47" s="192"/>
      <c r="AB47" s="192"/>
      <c r="AC47" s="35" t="b">
        <f t="shared" si="1"/>
        <v>0</v>
      </c>
      <c r="AD47" s="35" t="b">
        <f t="shared" si="17"/>
        <v>0</v>
      </c>
      <c r="AE47" s="192"/>
      <c r="AF47" s="192"/>
      <c r="AG47" s="201"/>
      <c r="AH47" s="201"/>
      <c r="AI47" s="212"/>
      <c r="AJ47" s="212"/>
      <c r="AK47" s="212"/>
      <c r="AL47" s="212"/>
      <c r="AM47" s="212"/>
      <c r="AN47" s="186"/>
    </row>
    <row r="48" spans="1:40">
      <c r="A48" s="186"/>
      <c r="B48" s="201"/>
      <c r="C48" s="186"/>
      <c r="D48" s="190"/>
      <c r="E48" s="186"/>
      <c r="F48" s="186"/>
      <c r="G48" s="186"/>
      <c r="H48" s="186"/>
      <c r="I48" s="194"/>
      <c r="J48" s="195"/>
      <c r="K48" s="186"/>
      <c r="L48" s="196"/>
      <c r="M48" s="196"/>
      <c r="N48" s="186"/>
      <c r="O48" s="33">
        <v>4</v>
      </c>
      <c r="P48" s="26"/>
      <c r="Q48" s="33" t="b">
        <f t="shared" si="13"/>
        <v>0</v>
      </c>
      <c r="R48" s="33"/>
      <c r="S48" s="33"/>
      <c r="T48" s="35" t="e">
        <f>VLOOKUP(R48&amp;S48,[6]Hoja1!$Q$4:$R$9,2,0)</f>
        <v>#N/A</v>
      </c>
      <c r="U48" s="33"/>
      <c r="V48" s="33"/>
      <c r="W48" s="33"/>
      <c r="X48" s="35" t="b">
        <f t="shared" si="16"/>
        <v>0</v>
      </c>
      <c r="Y48" s="35" t="b">
        <f>IF(Z48&lt;=20%,'[6]Tabla probabilidad'!$B$5,IF(Z48&lt;=40%,'[6]Tabla probabilidad'!$B$6,IF(Z48&lt;=60%,'[6]Tabla probabilidad'!$B$7,IF(Z48&lt;=80%,'[6]Tabla probabilidad'!$B$8,IF(Z48&lt;=100%,'[6]Tabla probabilidad'!$B$9)))))</f>
        <v>0</v>
      </c>
      <c r="Z48" s="35" t="b">
        <f>IF(R48="Preventivo",(J45-(J45*T48)),IF(R48="Detectivo",(J45-(J45*T48)),IF(R48="Correctivo",(J45))))</f>
        <v>0</v>
      </c>
      <c r="AA48" s="192"/>
      <c r="AB48" s="192"/>
      <c r="AC48" s="35" t="b">
        <f t="shared" si="1"/>
        <v>0</v>
      </c>
      <c r="AD48" s="35" t="b">
        <f t="shared" si="17"/>
        <v>0</v>
      </c>
      <c r="AE48" s="192"/>
      <c r="AF48" s="192"/>
      <c r="AG48" s="201"/>
      <c r="AH48" s="201"/>
      <c r="AI48" s="212"/>
      <c r="AJ48" s="212"/>
      <c r="AK48" s="212"/>
      <c r="AL48" s="212"/>
      <c r="AM48" s="212"/>
      <c r="AN48" s="186"/>
    </row>
    <row r="49" spans="1:40">
      <c r="A49" s="186"/>
      <c r="B49" s="202"/>
      <c r="C49" s="186"/>
      <c r="D49" s="190"/>
      <c r="E49" s="186"/>
      <c r="F49" s="186"/>
      <c r="G49" s="186"/>
      <c r="H49" s="186"/>
      <c r="I49" s="194"/>
      <c r="J49" s="195"/>
      <c r="K49" s="186"/>
      <c r="L49" s="196"/>
      <c r="M49" s="196"/>
      <c r="N49" s="186"/>
      <c r="O49" s="33">
        <v>5</v>
      </c>
      <c r="P49" s="27"/>
      <c r="Q49" s="33" t="b">
        <f t="shared" si="13"/>
        <v>0</v>
      </c>
      <c r="R49" s="33"/>
      <c r="S49" s="33"/>
      <c r="T49" s="35" t="e">
        <f>VLOOKUP(R49&amp;S49,[6]Hoja1!$Q$4:$R$9,2,0)</f>
        <v>#N/A</v>
      </c>
      <c r="U49" s="33"/>
      <c r="V49" s="33"/>
      <c r="W49" s="33"/>
      <c r="X49" s="35" t="b">
        <f t="shared" si="16"/>
        <v>0</v>
      </c>
      <c r="Y49" s="35" t="b">
        <f>IF(Z49&lt;=20%,'[6]Tabla probabilidad'!$B$5,IF(Z49&lt;=40%,'[6]Tabla probabilidad'!$B$6,IF(Z49&lt;=60%,'[6]Tabla probabilidad'!$B$7,IF(Z49&lt;=80%,'[6]Tabla probabilidad'!$B$8,IF(Z49&lt;=100%,'[6]Tabla probabilidad'!$B$9)))))</f>
        <v>0</v>
      </c>
      <c r="Z49" s="35" t="b">
        <f>IF(R49="Preventivo",(J45-(J45*T49)),IF(R49="Detectivo",(J45-(J45*T49)),IF(R49="Correctivo",(J45))))</f>
        <v>0</v>
      </c>
      <c r="AA49" s="193"/>
      <c r="AB49" s="193"/>
      <c r="AC49" s="35" t="b">
        <f t="shared" si="1"/>
        <v>0</v>
      </c>
      <c r="AD49" s="35" t="b">
        <f t="shared" si="17"/>
        <v>0</v>
      </c>
      <c r="AE49" s="193"/>
      <c r="AF49" s="193"/>
      <c r="AG49" s="202"/>
      <c r="AH49" s="201"/>
      <c r="AI49" s="213"/>
      <c r="AJ49" s="213"/>
      <c r="AK49" s="213"/>
      <c r="AL49" s="213"/>
      <c r="AM49" s="213"/>
      <c r="AN49" s="200"/>
    </row>
    <row r="50" spans="1:40">
      <c r="A50" s="186"/>
      <c r="B50" s="200"/>
      <c r="C50" s="186"/>
      <c r="D50" s="190"/>
      <c r="E50" s="186"/>
      <c r="F50" s="186"/>
      <c r="G50" s="186"/>
      <c r="H50" s="186"/>
      <c r="I50" s="194" t="str">
        <f>IF(H50&lt;=2,'[6]Tabla probabilidad'!$B$5,IF(H50&lt;=24,'[6]Tabla probabilidad'!$B$6,IF(H50&lt;=500,'[6]Tabla probabilidad'!$B$7,IF(H50&lt;=5000,'[6]Tabla probabilidad'!$B$8,IF(H50&gt;5000,'[6]Tabla probabilidad'!$B$9)))))</f>
        <v>Muy Baja</v>
      </c>
      <c r="J50" s="195">
        <f>IF(H50&lt;=2,'[6]Tabla probabilidad'!$D$5,IF(H50&lt;=24,'[6]Tabla probabilidad'!$D$6,IF(H50&lt;=500,'[6]Tabla probabilidad'!$D$7,IF(H50&lt;=5000,'[6]Tabla probabilidad'!$D$8,IF(H50&gt;5000,'[6]Tabla probabilidad'!$D$9)))))</f>
        <v>0.2</v>
      </c>
      <c r="K50" s="186"/>
      <c r="L50" s="18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18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186" t="e">
        <f>VLOOKUP((I50&amp;L50),[6]Hoja1!$B$4:$C$28,2,0)</f>
        <v>#N/A</v>
      </c>
      <c r="O50" s="33">
        <v>1</v>
      </c>
      <c r="P50" s="25"/>
      <c r="Q50" s="33" t="b">
        <f t="shared" si="13"/>
        <v>0</v>
      </c>
      <c r="R50" s="33"/>
      <c r="S50" s="33"/>
      <c r="T50" s="35" t="e">
        <f>VLOOKUP(R50&amp;S50,[6]Hoja1!$Q$4:$R$9,2,0)</f>
        <v>#N/A</v>
      </c>
      <c r="U50" s="33"/>
      <c r="V50" s="33"/>
      <c r="W50" s="33"/>
      <c r="X50" s="35" t="b">
        <f>IF(Q50="Probabilidad",($J$50*T50),IF(Q50="Impacto"," "))</f>
        <v>0</v>
      </c>
      <c r="Y50" s="35" t="b">
        <f>IF(Z50&lt;=20%,'[6]Tabla probabilidad'!$B$5,IF(Z50&lt;=40%,'[6]Tabla probabilidad'!$B$6,IF(Z50&lt;=60%,'[6]Tabla probabilidad'!$B$7,IF(Z50&lt;=80%,'[6]Tabla probabilidad'!$B$8,IF(Z50&lt;=100%,'[6]Tabla probabilidad'!$B$9)))))</f>
        <v>0</v>
      </c>
      <c r="Z50" s="35" t="b">
        <f>IF(R50="Preventivo",(J50-(J50*T50)),IF(R50="Detectivo",(J50-(J50*T50)),IF(R50="Correctivo",(J50))))</f>
        <v>0</v>
      </c>
      <c r="AA50" s="191" t="e">
        <f>IF(AB50&lt;=20%,'[6]Tabla probabilidad'!$B$5,IF(AB50&lt;=40%,'[6]Tabla probabilidad'!$B$6,IF(AB50&lt;=60%,'[6]Tabla probabilidad'!$B$7,IF(AB50&lt;=80%,'[6]Tabla probabilidad'!$B$8,IF(AB50&lt;=100%,'[6]Tabla probabilidad'!$B$9)))))</f>
        <v>#DIV/0!</v>
      </c>
      <c r="AB50" s="191" t="e">
        <f>AVERAGE(Z50:Z54)</f>
        <v>#DIV/0!</v>
      </c>
      <c r="AC50" s="35" t="b">
        <f t="shared" si="1"/>
        <v>0</v>
      </c>
      <c r="AD50" s="35" t="b">
        <f>IF(Q50="Probabilidad",(($M$50-0)),IF(Q50="Impacto",($M$50-($M$50*T50))))</f>
        <v>0</v>
      </c>
      <c r="AE50" s="191" t="e">
        <f>IF(AF50&lt;=20%,"Leve",IF(AF50&lt;=40%,"Menor",IF(AF50&lt;=60%,"Moderado",IF(AF50&lt;=80%,"Mayor",IF(AF50&lt;=100%,"Catastrófico")))))</f>
        <v>#DIV/0!</v>
      </c>
      <c r="AF50" s="191" t="e">
        <f>AVERAGE(AD50:AD54)</f>
        <v>#DIV/0!</v>
      </c>
      <c r="AG50" s="200" t="e">
        <f>VLOOKUP(AA50&amp;AE50,[6]Hoja1!$B$4:$C$28,2,0)</f>
        <v>#DIV/0!</v>
      </c>
      <c r="AH50" s="200"/>
      <c r="AI50" s="211"/>
      <c r="AJ50" s="211"/>
      <c r="AK50" s="211"/>
      <c r="AL50" s="211"/>
      <c r="AM50" s="211"/>
      <c r="AN50" s="186"/>
    </row>
    <row r="51" spans="1:40">
      <c r="A51" s="186"/>
      <c r="B51" s="201"/>
      <c r="C51" s="186"/>
      <c r="D51" s="190"/>
      <c r="E51" s="186"/>
      <c r="F51" s="186"/>
      <c r="G51" s="186"/>
      <c r="H51" s="186"/>
      <c r="I51" s="194"/>
      <c r="J51" s="195"/>
      <c r="K51" s="186"/>
      <c r="L51" s="196"/>
      <c r="M51" s="196"/>
      <c r="N51" s="186"/>
      <c r="O51" s="33">
        <v>2</v>
      </c>
      <c r="P51" s="25"/>
      <c r="Q51" s="33" t="b">
        <f t="shared" si="13"/>
        <v>0</v>
      </c>
      <c r="R51" s="33"/>
      <c r="S51" s="33"/>
      <c r="T51" s="35" t="e">
        <f>VLOOKUP(R51&amp;S51,[6]Hoja1!$Q$4:$R$9,2,0)</f>
        <v>#N/A</v>
      </c>
      <c r="U51" s="33"/>
      <c r="V51" s="33"/>
      <c r="W51" s="33"/>
      <c r="X51" s="35" t="b">
        <f>IF(Q51="Probabilidad",($J$50*T51),IF(Q51="Impacto"," "))</f>
        <v>0</v>
      </c>
      <c r="Y51" s="35" t="b">
        <f>IF(Z51&lt;=20%,'[6]Tabla probabilidad'!$B$5,IF(Z51&lt;=40%,'[6]Tabla probabilidad'!$B$6,IF(Z51&lt;=60%,'[6]Tabla probabilidad'!$B$7,IF(Z51&lt;=80%,'[6]Tabla probabilidad'!$B$8,IF(Z51&lt;=100%,'[6]Tabla probabilidad'!$B$9)))))</f>
        <v>0</v>
      </c>
      <c r="Z51" s="35" t="b">
        <f>IF(R51="Preventivo",(J50-(J50*T51)),IF(R51="Detectivo",(J50-(J50*T51)),IF(R51="Correctivo",(J50))))</f>
        <v>0</v>
      </c>
      <c r="AA51" s="192"/>
      <c r="AB51" s="192"/>
      <c r="AC51" s="35" t="b">
        <f t="shared" si="1"/>
        <v>0</v>
      </c>
      <c r="AD51" s="35" t="b">
        <f t="shared" ref="AD51:AD54" si="18">IF(Q51="Probabilidad",(($M$50-0)),IF(Q51="Impacto",($M$50-($M$50*T51))))</f>
        <v>0</v>
      </c>
      <c r="AE51" s="192"/>
      <c r="AF51" s="192"/>
      <c r="AG51" s="201"/>
      <c r="AH51" s="201"/>
      <c r="AI51" s="212"/>
      <c r="AJ51" s="212"/>
      <c r="AK51" s="212"/>
      <c r="AL51" s="212"/>
      <c r="AM51" s="212"/>
      <c r="AN51" s="186"/>
    </row>
    <row r="52" spans="1:40">
      <c r="A52" s="186"/>
      <c r="B52" s="201"/>
      <c r="C52" s="186"/>
      <c r="D52" s="190"/>
      <c r="E52" s="186"/>
      <c r="F52" s="186"/>
      <c r="G52" s="186"/>
      <c r="H52" s="186"/>
      <c r="I52" s="194"/>
      <c r="J52" s="195"/>
      <c r="K52" s="186"/>
      <c r="L52" s="196"/>
      <c r="M52" s="196"/>
      <c r="N52" s="186"/>
      <c r="O52" s="33">
        <v>3</v>
      </c>
      <c r="P52" s="25"/>
      <c r="Q52" s="33" t="b">
        <f t="shared" si="13"/>
        <v>0</v>
      </c>
      <c r="R52" s="33"/>
      <c r="S52" s="33"/>
      <c r="T52" s="35" t="e">
        <f>VLOOKUP(R52&amp;S52,[6]Hoja1!$Q$4:$R$9,2,0)</f>
        <v>#N/A</v>
      </c>
      <c r="U52" s="33"/>
      <c r="V52" s="33"/>
      <c r="W52" s="33"/>
      <c r="X52" s="35" t="b">
        <f>IF(Q52="Probabilidad",($J$50*T52),IF(Q52="Impacto"," "))</f>
        <v>0</v>
      </c>
      <c r="Y52" s="35" t="b">
        <f>IF(Z52&lt;=20%,'[6]Tabla probabilidad'!$B$5,IF(Z52&lt;=40%,'[6]Tabla probabilidad'!$B$6,IF(Z52&lt;=60%,'[6]Tabla probabilidad'!$B$7,IF(Z52&lt;=80%,'[6]Tabla probabilidad'!$B$8,IF(Z52&lt;=100%,'[6]Tabla probabilidad'!$B$9)))))</f>
        <v>0</v>
      </c>
      <c r="Z52" s="35" t="b">
        <f>IF(R52="Preventivo",(J50-(J50*T52)),IF(R52="Detectivo",(J50-(J50*T52)),IF(R52="Correctivo",(J50))))</f>
        <v>0</v>
      </c>
      <c r="AA52" s="192"/>
      <c r="AB52" s="192"/>
      <c r="AC52" s="35" t="b">
        <f t="shared" si="1"/>
        <v>0</v>
      </c>
      <c r="AD52" s="35" t="b">
        <f t="shared" si="18"/>
        <v>0</v>
      </c>
      <c r="AE52" s="192"/>
      <c r="AF52" s="192"/>
      <c r="AG52" s="201"/>
      <c r="AH52" s="201"/>
      <c r="AI52" s="212"/>
      <c r="AJ52" s="212"/>
      <c r="AK52" s="212"/>
      <c r="AL52" s="212"/>
      <c r="AM52" s="212"/>
      <c r="AN52" s="186"/>
    </row>
    <row r="53" spans="1:40">
      <c r="A53" s="186"/>
      <c r="B53" s="201"/>
      <c r="C53" s="186"/>
      <c r="D53" s="190"/>
      <c r="E53" s="186"/>
      <c r="F53" s="186"/>
      <c r="G53" s="186"/>
      <c r="H53" s="186"/>
      <c r="I53" s="194"/>
      <c r="J53" s="195"/>
      <c r="K53" s="186"/>
      <c r="L53" s="196"/>
      <c r="M53" s="196"/>
      <c r="N53" s="186"/>
      <c r="O53" s="33">
        <v>4</v>
      </c>
      <c r="P53" s="26"/>
      <c r="Q53" s="33" t="b">
        <f t="shared" si="13"/>
        <v>0</v>
      </c>
      <c r="R53" s="33"/>
      <c r="S53" s="33"/>
      <c r="T53" s="35" t="e">
        <f>VLOOKUP(R53&amp;S53,[6]Hoja1!$Q$4:$R$9,2,0)</f>
        <v>#N/A</v>
      </c>
      <c r="U53" s="33"/>
      <c r="V53" s="33"/>
      <c r="W53" s="33"/>
      <c r="X53" s="35" t="b">
        <f>IF(Q53="Probabilidad",($J$50*T53),IF(Q53="Impacto"," "))</f>
        <v>0</v>
      </c>
      <c r="Y53" s="35" t="b">
        <f>IF(Z53&lt;=20%,'[6]Tabla probabilidad'!$B$5,IF(Z53&lt;=40%,'[6]Tabla probabilidad'!$B$6,IF(Z53&lt;=60%,'[6]Tabla probabilidad'!$B$7,IF(Z53&lt;=80%,'[6]Tabla probabilidad'!$B$8,IF(Z53&lt;=100%,'[6]Tabla probabilidad'!$B$9)))))</f>
        <v>0</v>
      </c>
      <c r="Z53" s="35" t="b">
        <f>IF(R53="Preventivo",(J50-(J50*T53)),IF(R53="Detectivo",(J50-(J50*T53)),IF(R53="Correctivo",(J50))))</f>
        <v>0</v>
      </c>
      <c r="AA53" s="192"/>
      <c r="AB53" s="192"/>
      <c r="AC53" s="35" t="b">
        <f t="shared" si="1"/>
        <v>0</v>
      </c>
      <c r="AD53" s="35" t="b">
        <f t="shared" si="18"/>
        <v>0</v>
      </c>
      <c r="AE53" s="192"/>
      <c r="AF53" s="192"/>
      <c r="AG53" s="201"/>
      <c r="AH53" s="201"/>
      <c r="AI53" s="212"/>
      <c r="AJ53" s="212"/>
      <c r="AK53" s="212"/>
      <c r="AL53" s="212"/>
      <c r="AM53" s="212"/>
      <c r="AN53" s="186"/>
    </row>
    <row r="54" spans="1:40">
      <c r="A54" s="186"/>
      <c r="B54" s="202"/>
      <c r="C54" s="186"/>
      <c r="D54" s="190"/>
      <c r="E54" s="186"/>
      <c r="F54" s="186"/>
      <c r="G54" s="186"/>
      <c r="H54" s="186"/>
      <c r="I54" s="194"/>
      <c r="J54" s="195"/>
      <c r="K54" s="186"/>
      <c r="L54" s="196"/>
      <c r="M54" s="196"/>
      <c r="N54" s="186"/>
      <c r="O54" s="33">
        <v>5</v>
      </c>
      <c r="P54" s="27"/>
      <c r="Q54" s="33" t="b">
        <f t="shared" si="13"/>
        <v>0</v>
      </c>
      <c r="R54" s="33"/>
      <c r="S54" s="33"/>
      <c r="T54" s="35" t="e">
        <f>VLOOKUP(R54&amp;S54,[6]Hoja1!$Q$4:$R$9,2,0)</f>
        <v>#N/A</v>
      </c>
      <c r="U54" s="33"/>
      <c r="V54" s="33"/>
      <c r="W54" s="33"/>
      <c r="X54" s="35" t="b">
        <f t="shared" ref="X54" si="19">IF(Q54="Probabilidad",($J$35*T54),IF(Q54="Impacto"," "))</f>
        <v>0</v>
      </c>
      <c r="Y54" s="35" t="b">
        <f>IF(Z54&lt;=20%,'[6]Tabla probabilidad'!$B$5,IF(Z54&lt;=40%,'[6]Tabla probabilidad'!$B$6,IF(Z54&lt;=60%,'[6]Tabla probabilidad'!$B$7,IF(Z54&lt;=80%,'[6]Tabla probabilidad'!$B$8,IF(Z54&lt;=100%,'[6]Tabla probabilidad'!$B$9)))))</f>
        <v>0</v>
      </c>
      <c r="Z54" s="35" t="b">
        <f>IF(R54="Preventivo",(J50-(J50*T54)),IF(R54="Detectivo",(J50-(J50*T54)),IF(R54="Correctivo",(J50))))</f>
        <v>0</v>
      </c>
      <c r="AA54" s="193"/>
      <c r="AB54" s="193"/>
      <c r="AC54" s="35" t="b">
        <f t="shared" si="1"/>
        <v>0</v>
      </c>
      <c r="AD54" s="35" t="b">
        <f t="shared" si="18"/>
        <v>0</v>
      </c>
      <c r="AE54" s="193"/>
      <c r="AF54" s="193"/>
      <c r="AG54" s="202"/>
      <c r="AH54" s="201"/>
      <c r="AI54" s="213"/>
      <c r="AJ54" s="213"/>
      <c r="AK54" s="213"/>
      <c r="AL54" s="213"/>
      <c r="AM54" s="213"/>
      <c r="AN54" s="200"/>
    </row>
    <row r="55" spans="1:40">
      <c r="A55" s="186"/>
      <c r="B55" s="200"/>
      <c r="C55" s="186"/>
      <c r="D55" s="190"/>
      <c r="E55" s="186"/>
      <c r="F55" s="186"/>
      <c r="G55" s="186"/>
      <c r="H55" s="186"/>
      <c r="I55" s="194" t="str">
        <f>IF(H55&lt;=2,'[6]Tabla probabilidad'!$B$5,IF(H55&lt;=24,'[6]Tabla probabilidad'!$B$6,IF(H55&lt;=500,'[6]Tabla probabilidad'!$B$7,IF(H55&lt;=5000,'[6]Tabla probabilidad'!$B$8,IF(H55&gt;5000,'[6]Tabla probabilidad'!$B$9)))))</f>
        <v>Muy Baja</v>
      </c>
      <c r="J55" s="195">
        <f>IF(H55&lt;=2,'[6]Tabla probabilidad'!$D$5,IF(H55&lt;=24,'[6]Tabla probabilidad'!$D$6,IF(H55&lt;=500,'[6]Tabla probabilidad'!$D$7,IF(H55&lt;=5000,'[6]Tabla probabilidad'!$D$8,IF(H55&gt;5000,'[6]Tabla probabilidad'!$D$9)))))</f>
        <v>0.2</v>
      </c>
      <c r="K55" s="186"/>
      <c r="L55" s="18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18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186" t="e">
        <f>VLOOKUP((I55&amp;L55),[6]Hoja1!$B$4:$C$28,2,0)</f>
        <v>#N/A</v>
      </c>
      <c r="O55" s="33">
        <v>1</v>
      </c>
      <c r="P55" s="25"/>
      <c r="Q55" s="33" t="b">
        <f t="shared" si="13"/>
        <v>0</v>
      </c>
      <c r="R55" s="33"/>
      <c r="S55" s="33"/>
      <c r="T55" s="35" t="e">
        <f>VLOOKUP(R55&amp;S55,[6]Hoja1!$Q$4:$R$9,2,0)</f>
        <v>#N/A</v>
      </c>
      <c r="U55" s="33"/>
      <c r="V55" s="33"/>
      <c r="W55" s="33"/>
      <c r="X55" s="35" t="b">
        <f>IF(Q55="Probabilidad",($J$55*T55),IF(Q55="Impacto"," "))</f>
        <v>0</v>
      </c>
      <c r="Y55" s="35" t="b">
        <f>IF(Z55&lt;=20%,'[6]Tabla probabilidad'!$B$5,IF(Z55&lt;=40%,'[6]Tabla probabilidad'!$B$6,IF(Z55&lt;=60%,'[6]Tabla probabilidad'!$B$7,IF(Z55&lt;=80%,'[6]Tabla probabilidad'!$B$8,IF(Z55&lt;=100%,'[6]Tabla probabilidad'!$B$9)))))</f>
        <v>0</v>
      </c>
      <c r="Z55" s="35" t="b">
        <f>IF(R55="Preventivo",(J55-(J55*T55)),IF(R55="Detectivo",(J55-(J55*T55)),IF(R55="Correctivo",(J55))))</f>
        <v>0</v>
      </c>
      <c r="AA55" s="191" t="e">
        <f>IF(AB55&lt;=20%,'[6]Tabla probabilidad'!$B$5,IF(AB55&lt;=40%,'[6]Tabla probabilidad'!$B$6,IF(AB55&lt;=60%,'[6]Tabla probabilidad'!$B$7,IF(AB55&lt;=80%,'[6]Tabla probabilidad'!$B$8,IF(AB55&lt;=100%,'[6]Tabla probabilidad'!$B$9)))))</f>
        <v>#DIV/0!</v>
      </c>
      <c r="AB55" s="191" t="e">
        <f>AVERAGE(Z55:Z59)</f>
        <v>#DIV/0!</v>
      </c>
      <c r="AC55" s="35" t="b">
        <f t="shared" si="1"/>
        <v>0</v>
      </c>
      <c r="AD55" s="35" t="b">
        <f>IF(Q55="Probabilidad",(($M$55-0)),IF(Q55="Impacto",($M$55-($M$55*T55))))</f>
        <v>0</v>
      </c>
      <c r="AE55" s="191" t="e">
        <f>IF(AF55&lt;=20%,"Leve",IF(AF55&lt;=40%,"Menor",IF(AF55&lt;=60%,"Moderado",IF(AF55&lt;=80%,"Mayor",IF(AF55&lt;=100%,"Catastrófico")))))</f>
        <v>#DIV/0!</v>
      </c>
      <c r="AF55" s="191" t="e">
        <f>AVERAGE(AD55:AD59)</f>
        <v>#DIV/0!</v>
      </c>
      <c r="AG55" s="200" t="e">
        <f>VLOOKUP(AA55&amp;AE55,[6]Hoja1!$B$4:$C$28,2,0)</f>
        <v>#DIV/0!</v>
      </c>
      <c r="AH55" s="186"/>
      <c r="AI55" s="211"/>
      <c r="AJ55" s="211"/>
      <c r="AK55" s="211"/>
      <c r="AL55" s="211"/>
      <c r="AM55" s="211"/>
      <c r="AN55" s="211"/>
    </row>
    <row r="56" spans="1:40">
      <c r="A56" s="186"/>
      <c r="B56" s="201"/>
      <c r="C56" s="186"/>
      <c r="D56" s="190"/>
      <c r="E56" s="186"/>
      <c r="F56" s="186"/>
      <c r="G56" s="186"/>
      <c r="H56" s="186"/>
      <c r="I56" s="194"/>
      <c r="J56" s="195"/>
      <c r="K56" s="186"/>
      <c r="L56" s="196"/>
      <c r="M56" s="196"/>
      <c r="N56" s="186"/>
      <c r="O56" s="33">
        <v>2</v>
      </c>
      <c r="P56" s="25"/>
      <c r="Q56" s="33" t="b">
        <f t="shared" si="13"/>
        <v>0</v>
      </c>
      <c r="R56" s="33"/>
      <c r="S56" s="33"/>
      <c r="T56" s="35" t="e">
        <f>VLOOKUP(R56&amp;S56,[6]Hoja1!$Q$4:$R$9,2,0)</f>
        <v>#N/A</v>
      </c>
      <c r="U56" s="33"/>
      <c r="V56" s="33"/>
      <c r="W56" s="33"/>
      <c r="X56" s="35" t="b">
        <f t="shared" ref="X56:X59" si="20">IF(Q56="Probabilidad",($J$55*T56),IF(Q56="Impacto"," "))</f>
        <v>0</v>
      </c>
      <c r="Y56" s="35" t="b">
        <f>IF(Z56&lt;=20%,'[6]Tabla probabilidad'!$B$5,IF(Z56&lt;=40%,'[6]Tabla probabilidad'!$B$6,IF(Z56&lt;=60%,'[6]Tabla probabilidad'!$B$7,IF(Z56&lt;=80%,'[6]Tabla probabilidad'!$B$8,IF(Z56&lt;=100%,'[6]Tabla probabilidad'!$B$9)))))</f>
        <v>0</v>
      </c>
      <c r="Z56" s="35" t="b">
        <f>IF(R56="Preventivo",(J55-(J55*T56)),IF(R56="Detectivo",(J55-(J55*T56)),IF(R56="Correctivo",(J55))))</f>
        <v>0</v>
      </c>
      <c r="AA56" s="192"/>
      <c r="AB56" s="192"/>
      <c r="AC56" s="35" t="b">
        <f t="shared" si="1"/>
        <v>0</v>
      </c>
      <c r="AD56" s="35" t="b">
        <f t="shared" ref="AD56:AD59" si="21">IF(Q56="Probabilidad",(($M$55-0)),IF(Q56="Impacto",($M$55-($M$55*T56))))</f>
        <v>0</v>
      </c>
      <c r="AE56" s="192"/>
      <c r="AF56" s="192"/>
      <c r="AG56" s="201"/>
      <c r="AH56" s="186"/>
      <c r="AI56" s="212"/>
      <c r="AJ56" s="212"/>
      <c r="AK56" s="212"/>
      <c r="AL56" s="212"/>
      <c r="AM56" s="212"/>
      <c r="AN56" s="212"/>
    </row>
    <row r="57" spans="1:40">
      <c r="A57" s="186"/>
      <c r="B57" s="201"/>
      <c r="C57" s="186"/>
      <c r="D57" s="190"/>
      <c r="E57" s="186"/>
      <c r="F57" s="186"/>
      <c r="G57" s="186"/>
      <c r="H57" s="186"/>
      <c r="I57" s="194"/>
      <c r="J57" s="195"/>
      <c r="K57" s="186"/>
      <c r="L57" s="196"/>
      <c r="M57" s="196"/>
      <c r="N57" s="186"/>
      <c r="O57" s="33">
        <v>3</v>
      </c>
      <c r="P57" s="25"/>
      <c r="Q57" s="33" t="b">
        <f t="shared" si="13"/>
        <v>0</v>
      </c>
      <c r="R57" s="33"/>
      <c r="S57" s="33"/>
      <c r="T57" s="35" t="e">
        <f>VLOOKUP(R57&amp;S57,[6]Hoja1!$Q$4:$R$9,2,0)</f>
        <v>#N/A</v>
      </c>
      <c r="U57" s="33"/>
      <c r="V57" s="33"/>
      <c r="W57" s="33"/>
      <c r="X57" s="35" t="b">
        <f t="shared" si="20"/>
        <v>0</v>
      </c>
      <c r="Y57" s="35" t="b">
        <f>IF(Z57&lt;=20%,'[6]Tabla probabilidad'!$B$5,IF(Z57&lt;=40%,'[6]Tabla probabilidad'!$B$6,IF(Z57&lt;=60%,'[6]Tabla probabilidad'!$B$7,IF(Z57&lt;=80%,'[6]Tabla probabilidad'!$B$8,IF(Z57&lt;=100%,'[6]Tabla probabilidad'!$B$9)))))</f>
        <v>0</v>
      </c>
      <c r="Z57" s="35" t="b">
        <f>IF(R57="Preventivo",(J55-(J55*T57)),IF(R57="Detectivo",(J55-(J55*T57)),IF(R57="Correctivo",(J55))))</f>
        <v>0</v>
      </c>
      <c r="AA57" s="192"/>
      <c r="AB57" s="192"/>
      <c r="AC57" s="35" t="b">
        <f t="shared" si="1"/>
        <v>0</v>
      </c>
      <c r="AD57" s="35" t="b">
        <f t="shared" si="21"/>
        <v>0</v>
      </c>
      <c r="AE57" s="192"/>
      <c r="AF57" s="192"/>
      <c r="AG57" s="201"/>
      <c r="AH57" s="186"/>
      <c r="AI57" s="212"/>
      <c r="AJ57" s="212"/>
      <c r="AK57" s="212"/>
      <c r="AL57" s="212"/>
      <c r="AM57" s="212"/>
      <c r="AN57" s="212"/>
    </row>
    <row r="58" spans="1:40">
      <c r="A58" s="186"/>
      <c r="B58" s="201"/>
      <c r="C58" s="186"/>
      <c r="D58" s="190"/>
      <c r="E58" s="186"/>
      <c r="F58" s="186"/>
      <c r="G58" s="186"/>
      <c r="H58" s="186"/>
      <c r="I58" s="194"/>
      <c r="J58" s="195"/>
      <c r="K58" s="186"/>
      <c r="L58" s="196"/>
      <c r="M58" s="196"/>
      <c r="N58" s="186"/>
      <c r="O58" s="33">
        <v>4</v>
      </c>
      <c r="P58" s="26"/>
      <c r="Q58" s="33" t="b">
        <f t="shared" si="13"/>
        <v>0</v>
      </c>
      <c r="R58" s="33"/>
      <c r="S58" s="33"/>
      <c r="T58" s="35" t="e">
        <f>VLOOKUP(R58&amp;S58,[6]Hoja1!$Q$4:$R$9,2,0)</f>
        <v>#N/A</v>
      </c>
      <c r="U58" s="33"/>
      <c r="V58" s="33"/>
      <c r="W58" s="33"/>
      <c r="X58" s="35" t="b">
        <f t="shared" si="20"/>
        <v>0</v>
      </c>
      <c r="Y58" s="35" t="b">
        <f>IF(Z58&lt;=20%,'[6]Tabla probabilidad'!$B$5,IF(Z58&lt;=40%,'[6]Tabla probabilidad'!$B$6,IF(Z58&lt;=60%,'[6]Tabla probabilidad'!$B$7,IF(Z58&lt;=80%,'[6]Tabla probabilidad'!$B$8,IF(Z58&lt;=100%,'[6]Tabla probabilidad'!$B$9)))))</f>
        <v>0</v>
      </c>
      <c r="Z58" s="35" t="b">
        <f>IF(R58="Preventivo",(J55-(J55*T58)),IF(R58="Detectivo",(J55-(J55*T58)),IF(R58="Correctivo",(J55))))</f>
        <v>0</v>
      </c>
      <c r="AA58" s="192"/>
      <c r="AB58" s="192"/>
      <c r="AC58" s="35" t="b">
        <f t="shared" si="1"/>
        <v>0</v>
      </c>
      <c r="AD58" s="35" t="b">
        <f t="shared" si="21"/>
        <v>0</v>
      </c>
      <c r="AE58" s="192"/>
      <c r="AF58" s="192"/>
      <c r="AG58" s="201"/>
      <c r="AH58" s="186"/>
      <c r="AI58" s="212"/>
      <c r="AJ58" s="212"/>
      <c r="AK58" s="212"/>
      <c r="AL58" s="212"/>
      <c r="AM58" s="212"/>
      <c r="AN58" s="212"/>
    </row>
    <row r="59" spans="1:40" ht="20.25" customHeight="1">
      <c r="A59" s="186"/>
      <c r="B59" s="202"/>
      <c r="C59" s="186"/>
      <c r="D59" s="190"/>
      <c r="E59" s="186"/>
      <c r="F59" s="186"/>
      <c r="G59" s="186"/>
      <c r="H59" s="186"/>
      <c r="I59" s="194"/>
      <c r="J59" s="195"/>
      <c r="K59" s="186"/>
      <c r="L59" s="196"/>
      <c r="M59" s="196"/>
      <c r="N59" s="186"/>
      <c r="O59" s="33">
        <v>5</v>
      </c>
      <c r="P59" s="27"/>
      <c r="Q59" s="33" t="b">
        <f t="shared" si="13"/>
        <v>0</v>
      </c>
      <c r="R59" s="33"/>
      <c r="S59" s="33"/>
      <c r="T59" s="35" t="e">
        <f>VLOOKUP(R59&amp;S59,[6]Hoja1!$Q$4:$R$9,2,0)</f>
        <v>#N/A</v>
      </c>
      <c r="U59" s="33"/>
      <c r="V59" s="33"/>
      <c r="W59" s="33"/>
      <c r="X59" s="35" t="b">
        <f t="shared" si="20"/>
        <v>0</v>
      </c>
      <c r="Y59" s="35" t="b">
        <f>IF(Z59&lt;=20%,'[6]Tabla probabilidad'!$B$5,IF(Z59&lt;=40%,'[6]Tabla probabilidad'!$B$6,IF(Z59&lt;=60%,'[6]Tabla probabilidad'!$B$7,IF(Z59&lt;=80%,'[6]Tabla probabilidad'!$B$8,IF(Z59&lt;=100%,'[6]Tabla probabilidad'!$B$9)))))</f>
        <v>0</v>
      </c>
      <c r="Z59" s="35" t="b">
        <f>IF(R59="Preventivo",(J55-(J55*T59)),IF(R59="Detectivo",(J55-(J55*T59)),IF(R59="Correctivo",(J55))))</f>
        <v>0</v>
      </c>
      <c r="AA59" s="193"/>
      <c r="AB59" s="193"/>
      <c r="AC59" s="35" t="b">
        <f t="shared" si="1"/>
        <v>0</v>
      </c>
      <c r="AD59" s="35" t="b">
        <f t="shared" si="21"/>
        <v>0</v>
      </c>
      <c r="AE59" s="193"/>
      <c r="AF59" s="193"/>
      <c r="AG59" s="202"/>
      <c r="AH59" s="186"/>
      <c r="AI59" s="213"/>
      <c r="AJ59" s="213"/>
      <c r="AK59" s="213"/>
      <c r="AL59" s="213"/>
      <c r="AM59" s="213"/>
      <c r="AN59" s="213"/>
    </row>
  </sheetData>
  <mergeCells count="306">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 ref="A8:A9"/>
    <mergeCell ref="B8:B9"/>
    <mergeCell ref="C8:C9"/>
    <mergeCell ref="D8:D9"/>
    <mergeCell ref="E8:E9"/>
    <mergeCell ref="F8:F9"/>
    <mergeCell ref="G8:G9"/>
    <mergeCell ref="AL8:AL9"/>
    <mergeCell ref="AM8:AM9"/>
    <mergeCell ref="J8:J9"/>
    <mergeCell ref="K8:K9"/>
    <mergeCell ref="L8:L9"/>
    <mergeCell ref="M8:M9"/>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AA10:AA14"/>
    <mergeCell ref="AB10:AB14"/>
    <mergeCell ref="AE10:AE14"/>
    <mergeCell ref="AF10:AF14"/>
    <mergeCell ref="G10:G14"/>
    <mergeCell ref="H10:H14"/>
    <mergeCell ref="I10:I14"/>
    <mergeCell ref="J10:J14"/>
    <mergeCell ref="K10:K14"/>
    <mergeCell ref="L10:L14"/>
    <mergeCell ref="I15:I19"/>
    <mergeCell ref="J15:J19"/>
    <mergeCell ref="K15:K19"/>
    <mergeCell ref="L15:L19"/>
    <mergeCell ref="M15:M19"/>
    <mergeCell ref="N15:N19"/>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I15:AI19"/>
    <mergeCell ref="AJ15:AJ19"/>
    <mergeCell ref="AK15:AK19"/>
    <mergeCell ref="AL15:AL19"/>
    <mergeCell ref="AM15:AM19"/>
    <mergeCell ref="AN15:AN19"/>
    <mergeCell ref="AA15:AA19"/>
    <mergeCell ref="AB15:AB19"/>
    <mergeCell ref="AE15:AE19"/>
    <mergeCell ref="AF15:AF19"/>
    <mergeCell ref="AG15:AG19"/>
    <mergeCell ref="AH15:AH19"/>
    <mergeCell ref="I20:I24"/>
    <mergeCell ref="J20:J24"/>
    <mergeCell ref="K20:K24"/>
    <mergeCell ref="L20:L24"/>
    <mergeCell ref="A20:A24"/>
    <mergeCell ref="B20:B24"/>
    <mergeCell ref="C20:C24"/>
    <mergeCell ref="D20:D24"/>
    <mergeCell ref="E20:E24"/>
    <mergeCell ref="F20:F24"/>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A20:AA24"/>
    <mergeCell ref="AB20:AB24"/>
    <mergeCell ref="AE20:AE24"/>
    <mergeCell ref="AF20:AF24"/>
    <mergeCell ref="G20:G24"/>
    <mergeCell ref="H20:H24"/>
    <mergeCell ref="AL25:AL29"/>
    <mergeCell ref="AM25:AM29"/>
    <mergeCell ref="AN25:AN29"/>
    <mergeCell ref="AA25:AA29"/>
    <mergeCell ref="AB25:AB29"/>
    <mergeCell ref="AE25:AE29"/>
    <mergeCell ref="AF25:AF29"/>
    <mergeCell ref="AG25:AG29"/>
    <mergeCell ref="AH25:AH29"/>
    <mergeCell ref="B30:B34"/>
    <mergeCell ref="C30:C34"/>
    <mergeCell ref="D30:D34"/>
    <mergeCell ref="E30:E34"/>
    <mergeCell ref="F30:F34"/>
    <mergeCell ref="AI25:AI29"/>
    <mergeCell ref="AJ25:AJ29"/>
    <mergeCell ref="AK25:AK29"/>
    <mergeCell ref="I25:I29"/>
    <mergeCell ref="J25:J29"/>
    <mergeCell ref="K25:K29"/>
    <mergeCell ref="L25:L29"/>
    <mergeCell ref="M25:M29"/>
    <mergeCell ref="N25:N29"/>
    <mergeCell ref="AA30:AA34"/>
    <mergeCell ref="AB30:AB34"/>
    <mergeCell ref="AE30:AE34"/>
    <mergeCell ref="AF30:AF34"/>
    <mergeCell ref="G30:G34"/>
    <mergeCell ref="H30:H34"/>
    <mergeCell ref="I30:I34"/>
    <mergeCell ref="J30:J34"/>
    <mergeCell ref="K30:K34"/>
    <mergeCell ref="AM30:AM34"/>
    <mergeCell ref="AN30:AN34"/>
    <mergeCell ref="AH30:AH34"/>
    <mergeCell ref="AI30:AI34"/>
    <mergeCell ref="AJ30:AJ34"/>
    <mergeCell ref="AK30:AK34"/>
    <mergeCell ref="AL30:AL34"/>
    <mergeCell ref="AI35:AI39"/>
    <mergeCell ref="AJ35:AJ39"/>
    <mergeCell ref="AK35:AK39"/>
    <mergeCell ref="AL35:AL39"/>
    <mergeCell ref="AM35:AM39"/>
    <mergeCell ref="AN35:AN39"/>
    <mergeCell ref="AH35:AH39"/>
    <mergeCell ref="A35:A39"/>
    <mergeCell ref="B35:B39"/>
    <mergeCell ref="C35:C39"/>
    <mergeCell ref="D35:D39"/>
    <mergeCell ref="E35:E39"/>
    <mergeCell ref="F35:F39"/>
    <mergeCell ref="G35:G39"/>
    <mergeCell ref="H35:H39"/>
    <mergeCell ref="AG30:AG34"/>
    <mergeCell ref="M30:M34"/>
    <mergeCell ref="N30:N34"/>
    <mergeCell ref="AA35:AA39"/>
    <mergeCell ref="AB35:AB39"/>
    <mergeCell ref="AE35:AE39"/>
    <mergeCell ref="AF35:AF39"/>
    <mergeCell ref="AG35:AG39"/>
    <mergeCell ref="L30:L34"/>
    <mergeCell ref="I35:I39"/>
    <mergeCell ref="J35:J39"/>
    <mergeCell ref="K35:K39"/>
    <mergeCell ref="L35:L39"/>
    <mergeCell ref="M35:M39"/>
    <mergeCell ref="N35:N39"/>
    <mergeCell ref="A30:A34"/>
    <mergeCell ref="I40:I44"/>
    <mergeCell ref="J40:J44"/>
    <mergeCell ref="K40:K44"/>
    <mergeCell ref="L40:L44"/>
    <mergeCell ref="A40:A44"/>
    <mergeCell ref="B40:B44"/>
    <mergeCell ref="C40:C44"/>
    <mergeCell ref="D40:D44"/>
    <mergeCell ref="E40:E44"/>
    <mergeCell ref="F40:F44"/>
    <mergeCell ref="AM40:AM44"/>
    <mergeCell ref="AN40:AN44"/>
    <mergeCell ref="A45:A49"/>
    <mergeCell ref="B45:B49"/>
    <mergeCell ref="C45:C49"/>
    <mergeCell ref="D45:D49"/>
    <mergeCell ref="E45:E49"/>
    <mergeCell ref="F45:F49"/>
    <mergeCell ref="G45:G49"/>
    <mergeCell ref="H45:H49"/>
    <mergeCell ref="AG40:AG44"/>
    <mergeCell ref="AH40:AH44"/>
    <mergeCell ref="AI40:AI44"/>
    <mergeCell ref="AJ40:AJ44"/>
    <mergeCell ref="AK40:AK44"/>
    <mergeCell ref="AL40:AL44"/>
    <mergeCell ref="M40:M44"/>
    <mergeCell ref="N40:N44"/>
    <mergeCell ref="AA40:AA44"/>
    <mergeCell ref="AB40:AB44"/>
    <mergeCell ref="AE40:AE44"/>
    <mergeCell ref="AF40:AF44"/>
    <mergeCell ref="G40:G44"/>
    <mergeCell ref="H40:H44"/>
    <mergeCell ref="AL45:AL49"/>
    <mergeCell ref="AM45:AM49"/>
    <mergeCell ref="AN45:AN49"/>
    <mergeCell ref="AA45:AA49"/>
    <mergeCell ref="AB45:AB49"/>
    <mergeCell ref="AE45:AE49"/>
    <mergeCell ref="AF45:AF49"/>
    <mergeCell ref="AG45:AG49"/>
    <mergeCell ref="AH45:AH49"/>
    <mergeCell ref="B50:B54"/>
    <mergeCell ref="C50:C54"/>
    <mergeCell ref="D50:D54"/>
    <mergeCell ref="E50:E54"/>
    <mergeCell ref="F50:F54"/>
    <mergeCell ref="AI45:AI49"/>
    <mergeCell ref="AJ45:AJ49"/>
    <mergeCell ref="AK45:AK49"/>
    <mergeCell ref="I45:I49"/>
    <mergeCell ref="J45:J49"/>
    <mergeCell ref="K45:K49"/>
    <mergeCell ref="L45:L49"/>
    <mergeCell ref="M45:M49"/>
    <mergeCell ref="N45:N49"/>
    <mergeCell ref="AA50:AA54"/>
    <mergeCell ref="AB50:AB54"/>
    <mergeCell ref="AE50:AE54"/>
    <mergeCell ref="AF50:AF54"/>
    <mergeCell ref="G50:G54"/>
    <mergeCell ref="H50:H54"/>
    <mergeCell ref="I50:I54"/>
    <mergeCell ref="J50:J54"/>
    <mergeCell ref="K50:K54"/>
    <mergeCell ref="AM50:AM54"/>
    <mergeCell ref="AN50:AN54"/>
    <mergeCell ref="AH50:AH54"/>
    <mergeCell ref="AI50:AI54"/>
    <mergeCell ref="AJ50:AJ54"/>
    <mergeCell ref="AK50:AK54"/>
    <mergeCell ref="AL50:AL54"/>
    <mergeCell ref="AI55:AI59"/>
    <mergeCell ref="AJ55:AJ59"/>
    <mergeCell ref="AK55:AK59"/>
    <mergeCell ref="AL55:AL59"/>
    <mergeCell ref="AM55:AM59"/>
    <mergeCell ref="AN55:AN59"/>
    <mergeCell ref="AH55:AH59"/>
    <mergeCell ref="A55:A59"/>
    <mergeCell ref="B55:B59"/>
    <mergeCell ref="C55:C59"/>
    <mergeCell ref="D55:D59"/>
    <mergeCell ref="E55:E59"/>
    <mergeCell ref="F55:F59"/>
    <mergeCell ref="G55:G59"/>
    <mergeCell ref="H55:H59"/>
    <mergeCell ref="AG50:AG54"/>
    <mergeCell ref="M50:M54"/>
    <mergeCell ref="N50:N54"/>
    <mergeCell ref="AA55:AA59"/>
    <mergeCell ref="AB55:AB59"/>
    <mergeCell ref="AE55:AE59"/>
    <mergeCell ref="AF55:AF59"/>
    <mergeCell ref="AG55:AG59"/>
    <mergeCell ref="L50:L54"/>
    <mergeCell ref="I55:I59"/>
    <mergeCell ref="J55:J59"/>
    <mergeCell ref="K55:K59"/>
    <mergeCell ref="L55:L59"/>
    <mergeCell ref="M55:M59"/>
    <mergeCell ref="N55:N59"/>
    <mergeCell ref="A50:A54"/>
  </mergeCells>
  <conditionalFormatting sqref="I10">
    <cfRule type="containsText" dxfId="6542" priority="414" operator="containsText" text="Muy Baja">
      <formula>NOT(ISERROR(SEARCH("Muy Baja",I10)))</formula>
    </cfRule>
    <cfRule type="containsText" dxfId="6541" priority="415" operator="containsText" text="Baja">
      <formula>NOT(ISERROR(SEARCH("Baja",I10)))</formula>
    </cfRule>
    <cfRule type="containsText" dxfId="6540" priority="417" operator="containsText" text="Muy Alta">
      <formula>NOT(ISERROR(SEARCH("Muy Alta",I10)))</formula>
    </cfRule>
    <cfRule type="containsText" dxfId="6539" priority="418" operator="containsText" text="Alta">
      <formula>NOT(ISERROR(SEARCH("Alta",I10)))</formula>
    </cfRule>
    <cfRule type="containsText" dxfId="6538" priority="419" operator="containsText" text="Media">
      <formula>NOT(ISERROR(SEARCH("Media",I10)))</formula>
    </cfRule>
    <cfRule type="containsText" dxfId="6537" priority="420" operator="containsText" text="Media">
      <formula>NOT(ISERROR(SEARCH("Media",I10)))</formula>
    </cfRule>
    <cfRule type="containsText" dxfId="6536" priority="421" operator="containsText" text="Media">
      <formula>NOT(ISERROR(SEARCH("Media",I10)))</formula>
    </cfRule>
    <cfRule type="containsText" dxfId="6535" priority="422" operator="containsText" text="Muy Baja">
      <formula>NOT(ISERROR(SEARCH("Muy Baja",I10)))</formula>
    </cfRule>
    <cfRule type="containsText" dxfId="6534" priority="423" operator="containsText" text="Baja">
      <formula>NOT(ISERROR(SEARCH("Baja",I10)))</formula>
    </cfRule>
    <cfRule type="containsText" dxfId="6533" priority="424" operator="containsText" text="Muy Baja">
      <formula>NOT(ISERROR(SEARCH("Muy Baja",I10)))</formula>
    </cfRule>
    <cfRule type="containsText" dxfId="6532" priority="425" operator="containsText" text="Muy Baja">
      <formula>NOT(ISERROR(SEARCH("Muy Baja",I10)))</formula>
    </cfRule>
    <cfRule type="containsText" dxfId="6531" priority="426" operator="containsText" text="Muy Baja">
      <formula>NOT(ISERROR(SEARCH("Muy Baja",I10)))</formula>
    </cfRule>
    <cfRule type="containsText" dxfId="6530" priority="427" operator="containsText" text="Muy Baja'Tabla probabilidad'!">
      <formula>NOT(ISERROR(SEARCH("Muy Baja'Tabla probabilidad'!",I10)))</formula>
    </cfRule>
    <cfRule type="containsText" dxfId="6529" priority="428" operator="containsText" text="Muy bajo">
      <formula>NOT(ISERROR(SEARCH("Muy bajo",I10)))</formula>
    </cfRule>
    <cfRule type="containsText" dxfId="6528" priority="429" operator="containsText" text="Alta">
      <formula>NOT(ISERROR(SEARCH("Alta",I10)))</formula>
    </cfRule>
    <cfRule type="containsText" dxfId="6527" priority="430" operator="containsText" text="Media">
      <formula>NOT(ISERROR(SEARCH("Media",I10)))</formula>
    </cfRule>
    <cfRule type="containsText" dxfId="6526" priority="431" operator="containsText" text="Baja">
      <formula>NOT(ISERROR(SEARCH("Baja",I10)))</formula>
    </cfRule>
    <cfRule type="containsText" dxfId="6525" priority="432" operator="containsText" text="Muy baja">
      <formula>NOT(ISERROR(SEARCH("Muy baja",I10)))</formula>
    </cfRule>
    <cfRule type="cellIs" dxfId="6524" priority="435" operator="between">
      <formula>1</formula>
      <formula>2</formula>
    </cfRule>
    <cfRule type="cellIs" dxfId="6523" priority="436" operator="between">
      <formula>0</formula>
      <formula>2</formula>
    </cfRule>
  </conditionalFormatting>
  <conditionalFormatting sqref="I10">
    <cfRule type="containsText" dxfId="6522" priority="416" operator="containsText" text="Muy Alta">
      <formula>NOT(ISERROR(SEARCH("Muy Alta",I10)))</formula>
    </cfRule>
  </conditionalFormatting>
  <conditionalFormatting sqref="L10 L15 L20 L25 L30 L35 L40 L45 L50 L55">
    <cfRule type="containsText" dxfId="6521" priority="408" operator="containsText" text="Catastrófico">
      <formula>NOT(ISERROR(SEARCH("Catastrófico",L10)))</formula>
    </cfRule>
    <cfRule type="containsText" dxfId="6520" priority="409" operator="containsText" text="Mayor">
      <formula>NOT(ISERROR(SEARCH("Mayor",L10)))</formula>
    </cfRule>
    <cfRule type="containsText" dxfId="6519" priority="410" operator="containsText" text="Alta">
      <formula>NOT(ISERROR(SEARCH("Alta",L10)))</formula>
    </cfRule>
    <cfRule type="containsText" dxfId="6518" priority="411" operator="containsText" text="Moderado">
      <formula>NOT(ISERROR(SEARCH("Moderado",L10)))</formula>
    </cfRule>
    <cfRule type="containsText" dxfId="6517" priority="412" operator="containsText" text="Menor">
      <formula>NOT(ISERROR(SEARCH("Menor",L10)))</formula>
    </cfRule>
    <cfRule type="containsText" dxfId="6516" priority="413" operator="containsText" text="Leve">
      <formula>NOT(ISERROR(SEARCH("Leve",L10)))</formula>
    </cfRule>
  </conditionalFormatting>
  <conditionalFormatting sqref="N10 N15 N20 N25">
    <cfRule type="containsText" dxfId="6515" priority="403" operator="containsText" text="Extremo">
      <formula>NOT(ISERROR(SEARCH("Extremo",N10)))</formula>
    </cfRule>
    <cfRule type="containsText" dxfId="6514" priority="404" operator="containsText" text="Alto">
      <formula>NOT(ISERROR(SEARCH("Alto",N10)))</formula>
    </cfRule>
    <cfRule type="containsText" dxfId="6513" priority="405" operator="containsText" text="Bajo">
      <formula>NOT(ISERROR(SEARCH("Bajo",N10)))</formula>
    </cfRule>
    <cfRule type="containsText" dxfId="6512" priority="406" operator="containsText" text="Moderado">
      <formula>NOT(ISERROR(SEARCH("Moderado",N10)))</formula>
    </cfRule>
    <cfRule type="containsText" dxfId="6511" priority="407" operator="containsText" text="Extremo">
      <formula>NOT(ISERROR(SEARCH("Extremo",N10)))</formula>
    </cfRule>
  </conditionalFormatting>
  <conditionalFormatting sqref="M10 M15 M20 M25 M30 M35 M40 M45 M50 M55">
    <cfRule type="containsText" dxfId="6510" priority="397" operator="containsText" text="Catastrófico">
      <formula>NOT(ISERROR(SEARCH("Catastrófico",M10)))</formula>
    </cfRule>
    <cfRule type="containsText" dxfId="6509" priority="398" operator="containsText" text="Mayor">
      <formula>NOT(ISERROR(SEARCH("Mayor",M10)))</formula>
    </cfRule>
    <cfRule type="containsText" dxfId="6508" priority="399" operator="containsText" text="Alta">
      <formula>NOT(ISERROR(SEARCH("Alta",M10)))</formula>
    </cfRule>
    <cfRule type="containsText" dxfId="6507" priority="400" operator="containsText" text="Moderado">
      <formula>NOT(ISERROR(SEARCH("Moderado",M10)))</formula>
    </cfRule>
    <cfRule type="containsText" dxfId="6506" priority="401" operator="containsText" text="Menor">
      <formula>NOT(ISERROR(SEARCH("Menor",M10)))</formula>
    </cfRule>
    <cfRule type="containsText" dxfId="6505" priority="402" operator="containsText" text="Leve">
      <formula>NOT(ISERROR(SEARCH("Leve",M10)))</formula>
    </cfRule>
  </conditionalFormatting>
  <conditionalFormatting sqref="Y10:Y14">
    <cfRule type="containsText" dxfId="6504" priority="391" operator="containsText" text="Muy Alta">
      <formula>NOT(ISERROR(SEARCH("Muy Alta",Y10)))</formula>
    </cfRule>
    <cfRule type="containsText" dxfId="6503" priority="392" operator="containsText" text="Alta">
      <formula>NOT(ISERROR(SEARCH("Alta",Y10)))</formula>
    </cfRule>
    <cfRule type="containsText" dxfId="6502" priority="393" operator="containsText" text="Media">
      <formula>NOT(ISERROR(SEARCH("Media",Y10)))</formula>
    </cfRule>
    <cfRule type="containsText" dxfId="6501" priority="394" operator="containsText" text="Muy Baja">
      <formula>NOT(ISERROR(SEARCH("Muy Baja",Y10)))</formula>
    </cfRule>
    <cfRule type="containsText" dxfId="6500" priority="395" operator="containsText" text="Baja">
      <formula>NOT(ISERROR(SEARCH("Baja",Y10)))</formula>
    </cfRule>
    <cfRule type="containsText" dxfId="6499" priority="396" operator="containsText" text="Muy Baja">
      <formula>NOT(ISERROR(SEARCH("Muy Baja",Y10)))</formula>
    </cfRule>
  </conditionalFormatting>
  <conditionalFormatting sqref="AC10:AC14">
    <cfRule type="containsText" dxfId="6498" priority="386" operator="containsText" text="Catastrófico">
      <formula>NOT(ISERROR(SEARCH("Catastrófico",AC10)))</formula>
    </cfRule>
    <cfRule type="containsText" dxfId="6497" priority="387" operator="containsText" text="Mayor">
      <formula>NOT(ISERROR(SEARCH("Mayor",AC10)))</formula>
    </cfRule>
    <cfRule type="containsText" dxfId="6496" priority="388" operator="containsText" text="Moderado">
      <formula>NOT(ISERROR(SEARCH("Moderado",AC10)))</formula>
    </cfRule>
    <cfRule type="containsText" dxfId="6495" priority="389" operator="containsText" text="Menor">
      <formula>NOT(ISERROR(SEARCH("Menor",AC10)))</formula>
    </cfRule>
    <cfRule type="containsText" dxfId="6494" priority="390" operator="containsText" text="Leve">
      <formula>NOT(ISERROR(SEARCH("Leve",AC10)))</formula>
    </cfRule>
  </conditionalFormatting>
  <conditionalFormatting sqref="AG10">
    <cfRule type="containsText" dxfId="6493" priority="377" operator="containsText" text="Extremo">
      <formula>NOT(ISERROR(SEARCH("Extremo",AG10)))</formula>
    </cfRule>
    <cfRule type="containsText" dxfId="6492" priority="378" operator="containsText" text="Alto">
      <formula>NOT(ISERROR(SEARCH("Alto",AG10)))</formula>
    </cfRule>
    <cfRule type="containsText" dxfId="6491" priority="379" operator="containsText" text="Moderado">
      <formula>NOT(ISERROR(SEARCH("Moderado",AG10)))</formula>
    </cfRule>
    <cfRule type="containsText" dxfId="6490" priority="380" operator="containsText" text="Menor">
      <formula>NOT(ISERROR(SEARCH("Menor",AG10)))</formula>
    </cfRule>
    <cfRule type="containsText" dxfId="6489" priority="381" operator="containsText" text="Bajo">
      <formula>NOT(ISERROR(SEARCH("Bajo",AG10)))</formula>
    </cfRule>
    <cfRule type="containsText" dxfId="6488" priority="382" operator="containsText" text="Moderado">
      <formula>NOT(ISERROR(SEARCH("Moderado",AG10)))</formula>
    </cfRule>
    <cfRule type="containsText" dxfId="6487" priority="383" operator="containsText" text="Extremo">
      <formula>NOT(ISERROR(SEARCH("Extremo",AG10)))</formula>
    </cfRule>
    <cfRule type="containsText" dxfId="6486" priority="384" operator="containsText" text="Baja">
      <formula>NOT(ISERROR(SEARCH("Baja",AG10)))</formula>
    </cfRule>
    <cfRule type="containsText" dxfId="6485" priority="385" operator="containsText" text="Alto">
      <formula>NOT(ISERROR(SEARCH("Alto",AG10)))</formula>
    </cfRule>
  </conditionalFormatting>
  <conditionalFormatting sqref="AA10:AA59">
    <cfRule type="containsText" dxfId="6484" priority="1" operator="containsText" text="Muy Baja">
      <formula>NOT(ISERROR(SEARCH("Muy Baja",AA10)))</formula>
    </cfRule>
    <cfRule type="containsText" dxfId="6483" priority="372" operator="containsText" text="Muy Alta">
      <formula>NOT(ISERROR(SEARCH("Muy Alta",AA10)))</formula>
    </cfRule>
    <cfRule type="containsText" dxfId="6482" priority="373" operator="containsText" text="Alta">
      <formula>NOT(ISERROR(SEARCH("Alta",AA10)))</formula>
    </cfRule>
    <cfRule type="containsText" dxfId="6481" priority="374" operator="containsText" text="Media">
      <formula>NOT(ISERROR(SEARCH("Media",AA10)))</formula>
    </cfRule>
    <cfRule type="containsText" dxfId="6480" priority="375" operator="containsText" text="Baja">
      <formula>NOT(ISERROR(SEARCH("Baja",AA10)))</formula>
    </cfRule>
    <cfRule type="containsText" dxfId="6479" priority="376" operator="containsText" text="Muy Baja">
      <formula>NOT(ISERROR(SEARCH("Muy Baja",AA10)))</formula>
    </cfRule>
  </conditionalFormatting>
  <conditionalFormatting sqref="AE10:AE14">
    <cfRule type="containsText" dxfId="6478" priority="367" operator="containsText" text="Catastrófico">
      <formula>NOT(ISERROR(SEARCH("Catastrófico",AE10)))</formula>
    </cfRule>
    <cfRule type="containsText" dxfId="6477" priority="368" operator="containsText" text="Moderado">
      <formula>NOT(ISERROR(SEARCH("Moderado",AE10)))</formula>
    </cfRule>
    <cfRule type="containsText" dxfId="6476" priority="369" operator="containsText" text="Menor">
      <formula>NOT(ISERROR(SEARCH("Menor",AE10)))</formula>
    </cfRule>
    <cfRule type="containsText" dxfId="6475" priority="370" operator="containsText" text="Leve">
      <formula>NOT(ISERROR(SEARCH("Leve",AE10)))</formula>
    </cfRule>
    <cfRule type="containsText" dxfId="6474" priority="371" operator="containsText" text="Mayor">
      <formula>NOT(ISERROR(SEARCH("Mayor",AE10)))</formula>
    </cfRule>
  </conditionalFormatting>
  <conditionalFormatting sqref="I15 I20 I25">
    <cfRule type="containsText" dxfId="6473" priority="344" operator="containsText" text="Muy Baja">
      <formula>NOT(ISERROR(SEARCH("Muy Baja",I15)))</formula>
    </cfRule>
    <cfRule type="containsText" dxfId="6472" priority="345" operator="containsText" text="Baja">
      <formula>NOT(ISERROR(SEARCH("Baja",I15)))</formula>
    </cfRule>
    <cfRule type="containsText" dxfId="6471" priority="347" operator="containsText" text="Muy Alta">
      <formula>NOT(ISERROR(SEARCH("Muy Alta",I15)))</formula>
    </cfRule>
    <cfRule type="containsText" dxfId="6470" priority="348" operator="containsText" text="Alta">
      <formula>NOT(ISERROR(SEARCH("Alta",I15)))</formula>
    </cfRule>
    <cfRule type="containsText" dxfId="6469" priority="349" operator="containsText" text="Media">
      <formula>NOT(ISERROR(SEARCH("Media",I15)))</formula>
    </cfRule>
    <cfRule type="containsText" dxfId="6468" priority="350" operator="containsText" text="Media">
      <formula>NOT(ISERROR(SEARCH("Media",I15)))</formula>
    </cfRule>
    <cfRule type="containsText" dxfId="6467" priority="351" operator="containsText" text="Media">
      <formula>NOT(ISERROR(SEARCH("Media",I15)))</formula>
    </cfRule>
    <cfRule type="containsText" dxfId="6466" priority="352" operator="containsText" text="Muy Baja">
      <formula>NOT(ISERROR(SEARCH("Muy Baja",I15)))</formula>
    </cfRule>
    <cfRule type="containsText" dxfId="6465" priority="353" operator="containsText" text="Baja">
      <formula>NOT(ISERROR(SEARCH("Baja",I15)))</formula>
    </cfRule>
    <cfRule type="containsText" dxfId="6464" priority="354" operator="containsText" text="Muy Baja">
      <formula>NOT(ISERROR(SEARCH("Muy Baja",I15)))</formula>
    </cfRule>
    <cfRule type="containsText" dxfId="6463" priority="355" operator="containsText" text="Muy Baja">
      <formula>NOT(ISERROR(SEARCH("Muy Baja",I15)))</formula>
    </cfRule>
    <cfRule type="containsText" dxfId="6462" priority="356" operator="containsText" text="Muy Baja">
      <formula>NOT(ISERROR(SEARCH("Muy Baja",I15)))</formula>
    </cfRule>
    <cfRule type="containsText" dxfId="6461" priority="357" operator="containsText" text="Muy Baja'Tabla probabilidad'!">
      <formula>NOT(ISERROR(SEARCH("Muy Baja'Tabla probabilidad'!",I15)))</formula>
    </cfRule>
    <cfRule type="containsText" dxfId="6460" priority="358" operator="containsText" text="Muy bajo">
      <formula>NOT(ISERROR(SEARCH("Muy bajo",I15)))</formula>
    </cfRule>
    <cfRule type="containsText" dxfId="6459" priority="359" operator="containsText" text="Alta">
      <formula>NOT(ISERROR(SEARCH("Alta",I15)))</formula>
    </cfRule>
    <cfRule type="containsText" dxfId="6458" priority="360" operator="containsText" text="Media">
      <formula>NOT(ISERROR(SEARCH("Media",I15)))</formula>
    </cfRule>
    <cfRule type="containsText" dxfId="6457" priority="361" operator="containsText" text="Baja">
      <formula>NOT(ISERROR(SEARCH("Baja",I15)))</formula>
    </cfRule>
    <cfRule type="containsText" dxfId="6456" priority="362" operator="containsText" text="Muy baja">
      <formula>NOT(ISERROR(SEARCH("Muy baja",I15)))</formula>
    </cfRule>
    <cfRule type="cellIs" dxfId="6455" priority="365" operator="between">
      <formula>1</formula>
      <formula>2</formula>
    </cfRule>
    <cfRule type="cellIs" dxfId="6454" priority="366" operator="between">
      <formula>0</formula>
      <formula>2</formula>
    </cfRule>
  </conditionalFormatting>
  <conditionalFormatting sqref="I15 I20 I25">
    <cfRule type="containsText" dxfId="6453" priority="346" operator="containsText" text="Muy Alta">
      <formula>NOT(ISERROR(SEARCH("Muy Alta",I15)))</formula>
    </cfRule>
  </conditionalFormatting>
  <conditionalFormatting sqref="Y15:Y19">
    <cfRule type="containsText" dxfId="6452" priority="338" operator="containsText" text="Muy Alta">
      <formula>NOT(ISERROR(SEARCH("Muy Alta",Y15)))</formula>
    </cfRule>
    <cfRule type="containsText" dxfId="6451" priority="339" operator="containsText" text="Alta">
      <formula>NOT(ISERROR(SEARCH("Alta",Y15)))</formula>
    </cfRule>
    <cfRule type="containsText" dxfId="6450" priority="340" operator="containsText" text="Media">
      <formula>NOT(ISERROR(SEARCH("Media",Y15)))</formula>
    </cfRule>
    <cfRule type="containsText" dxfId="6449" priority="341" operator="containsText" text="Muy Baja">
      <formula>NOT(ISERROR(SEARCH("Muy Baja",Y15)))</formula>
    </cfRule>
    <cfRule type="containsText" dxfId="6448" priority="342" operator="containsText" text="Baja">
      <formula>NOT(ISERROR(SEARCH("Baja",Y15)))</formula>
    </cfRule>
    <cfRule type="containsText" dxfId="6447" priority="343" operator="containsText" text="Muy Baja">
      <formula>NOT(ISERROR(SEARCH("Muy Baja",Y15)))</formula>
    </cfRule>
  </conditionalFormatting>
  <conditionalFormatting sqref="AC15:AC19">
    <cfRule type="containsText" dxfId="6446" priority="333" operator="containsText" text="Catastrófico">
      <formula>NOT(ISERROR(SEARCH("Catastrófico",AC15)))</formula>
    </cfRule>
    <cfRule type="containsText" dxfId="6445" priority="334" operator="containsText" text="Mayor">
      <formula>NOT(ISERROR(SEARCH("Mayor",AC15)))</formula>
    </cfRule>
    <cfRule type="containsText" dxfId="6444" priority="335" operator="containsText" text="Moderado">
      <formula>NOT(ISERROR(SEARCH("Moderado",AC15)))</formula>
    </cfRule>
    <cfRule type="containsText" dxfId="6443" priority="336" operator="containsText" text="Menor">
      <formula>NOT(ISERROR(SEARCH("Menor",AC15)))</formula>
    </cfRule>
    <cfRule type="containsText" dxfId="6442" priority="337" operator="containsText" text="Leve">
      <formula>NOT(ISERROR(SEARCH("Leve",AC15)))</formula>
    </cfRule>
  </conditionalFormatting>
  <conditionalFormatting sqref="AG15">
    <cfRule type="containsText" dxfId="6441" priority="324" operator="containsText" text="Extremo">
      <formula>NOT(ISERROR(SEARCH("Extremo",AG15)))</formula>
    </cfRule>
    <cfRule type="containsText" dxfId="6440" priority="325" operator="containsText" text="Alto">
      <formula>NOT(ISERROR(SEARCH("Alto",AG15)))</formula>
    </cfRule>
    <cfRule type="containsText" dxfId="6439" priority="326" operator="containsText" text="Moderado">
      <formula>NOT(ISERROR(SEARCH("Moderado",AG15)))</formula>
    </cfRule>
    <cfRule type="containsText" dxfId="6438" priority="327" operator="containsText" text="Menor">
      <formula>NOT(ISERROR(SEARCH("Menor",AG15)))</formula>
    </cfRule>
    <cfRule type="containsText" dxfId="6437" priority="328" operator="containsText" text="Bajo">
      <formula>NOT(ISERROR(SEARCH("Bajo",AG15)))</formula>
    </cfRule>
    <cfRule type="containsText" dxfId="6436" priority="329" operator="containsText" text="Moderado">
      <formula>NOT(ISERROR(SEARCH("Moderado",AG15)))</formula>
    </cfRule>
    <cfRule type="containsText" dxfId="6435" priority="330" operator="containsText" text="Extremo">
      <formula>NOT(ISERROR(SEARCH("Extremo",AG15)))</formula>
    </cfRule>
    <cfRule type="containsText" dxfId="6434" priority="331" operator="containsText" text="Baja">
      <formula>NOT(ISERROR(SEARCH("Baja",AG15)))</formula>
    </cfRule>
    <cfRule type="containsText" dxfId="6433" priority="332" operator="containsText" text="Alto">
      <formula>NOT(ISERROR(SEARCH("Alto",AG15)))</formula>
    </cfRule>
  </conditionalFormatting>
  <conditionalFormatting sqref="AE15:AE19">
    <cfRule type="containsText" dxfId="6432" priority="319" operator="containsText" text="Catastrófico">
      <formula>NOT(ISERROR(SEARCH("Catastrófico",AE15)))</formula>
    </cfRule>
    <cfRule type="containsText" dxfId="6431" priority="320" operator="containsText" text="Moderado">
      <formula>NOT(ISERROR(SEARCH("Moderado",AE15)))</formula>
    </cfRule>
    <cfRule type="containsText" dxfId="6430" priority="321" operator="containsText" text="Menor">
      <formula>NOT(ISERROR(SEARCH("Menor",AE15)))</formula>
    </cfRule>
    <cfRule type="containsText" dxfId="6429" priority="322" operator="containsText" text="Leve">
      <formula>NOT(ISERROR(SEARCH("Leve",AE15)))</formula>
    </cfRule>
    <cfRule type="containsText" dxfId="6428" priority="323" operator="containsText" text="Mayor">
      <formula>NOT(ISERROR(SEARCH("Mayor",AE15)))</formula>
    </cfRule>
  </conditionalFormatting>
  <conditionalFormatting sqref="Y20:Y24">
    <cfRule type="containsText" dxfId="6427" priority="313" operator="containsText" text="Muy Alta">
      <formula>NOT(ISERROR(SEARCH("Muy Alta",Y20)))</formula>
    </cfRule>
    <cfRule type="containsText" dxfId="6426" priority="314" operator="containsText" text="Alta">
      <formula>NOT(ISERROR(SEARCH("Alta",Y20)))</formula>
    </cfRule>
    <cfRule type="containsText" dxfId="6425" priority="315" operator="containsText" text="Media">
      <formula>NOT(ISERROR(SEARCH("Media",Y20)))</formula>
    </cfRule>
    <cfRule type="containsText" dxfId="6424" priority="316" operator="containsText" text="Muy Baja">
      <formula>NOT(ISERROR(SEARCH("Muy Baja",Y20)))</formula>
    </cfRule>
    <cfRule type="containsText" dxfId="6423" priority="317" operator="containsText" text="Baja">
      <formula>NOT(ISERROR(SEARCH("Baja",Y20)))</formula>
    </cfRule>
    <cfRule type="containsText" dxfId="6422" priority="318" operator="containsText" text="Muy Baja">
      <formula>NOT(ISERROR(SEARCH("Muy Baja",Y20)))</formula>
    </cfRule>
  </conditionalFormatting>
  <conditionalFormatting sqref="AC20:AC24">
    <cfRule type="containsText" dxfId="6421" priority="308" operator="containsText" text="Catastrófico">
      <formula>NOT(ISERROR(SEARCH("Catastrófico",AC20)))</formula>
    </cfRule>
    <cfRule type="containsText" dxfId="6420" priority="309" operator="containsText" text="Mayor">
      <formula>NOT(ISERROR(SEARCH("Mayor",AC20)))</formula>
    </cfRule>
    <cfRule type="containsText" dxfId="6419" priority="310" operator="containsText" text="Moderado">
      <formula>NOT(ISERROR(SEARCH("Moderado",AC20)))</formula>
    </cfRule>
    <cfRule type="containsText" dxfId="6418" priority="311" operator="containsText" text="Menor">
      <formula>NOT(ISERROR(SEARCH("Menor",AC20)))</formula>
    </cfRule>
    <cfRule type="containsText" dxfId="6417" priority="312" operator="containsText" text="Leve">
      <formula>NOT(ISERROR(SEARCH("Leve",AC20)))</formula>
    </cfRule>
  </conditionalFormatting>
  <conditionalFormatting sqref="AG20">
    <cfRule type="containsText" dxfId="6416" priority="299" operator="containsText" text="Extremo">
      <formula>NOT(ISERROR(SEARCH("Extremo",AG20)))</formula>
    </cfRule>
    <cfRule type="containsText" dxfId="6415" priority="300" operator="containsText" text="Alto">
      <formula>NOT(ISERROR(SEARCH("Alto",AG20)))</formula>
    </cfRule>
    <cfRule type="containsText" dxfId="6414" priority="301" operator="containsText" text="Moderado">
      <formula>NOT(ISERROR(SEARCH("Moderado",AG20)))</formula>
    </cfRule>
    <cfRule type="containsText" dxfId="6413" priority="302" operator="containsText" text="Menor">
      <formula>NOT(ISERROR(SEARCH("Menor",AG20)))</formula>
    </cfRule>
    <cfRule type="containsText" dxfId="6412" priority="303" operator="containsText" text="Bajo">
      <formula>NOT(ISERROR(SEARCH("Bajo",AG20)))</formula>
    </cfRule>
    <cfRule type="containsText" dxfId="6411" priority="304" operator="containsText" text="Moderado">
      <formula>NOT(ISERROR(SEARCH("Moderado",AG20)))</formula>
    </cfRule>
    <cfRule type="containsText" dxfId="6410" priority="305" operator="containsText" text="Extremo">
      <formula>NOT(ISERROR(SEARCH("Extremo",AG20)))</formula>
    </cfRule>
    <cfRule type="containsText" dxfId="6409" priority="306" operator="containsText" text="Baja">
      <formula>NOT(ISERROR(SEARCH("Baja",AG20)))</formula>
    </cfRule>
    <cfRule type="containsText" dxfId="6408" priority="307" operator="containsText" text="Alto">
      <formula>NOT(ISERROR(SEARCH("Alto",AG20)))</formula>
    </cfRule>
  </conditionalFormatting>
  <conditionalFormatting sqref="AE20:AE24">
    <cfRule type="containsText" dxfId="6407" priority="294" operator="containsText" text="Catastrófico">
      <formula>NOT(ISERROR(SEARCH("Catastrófico",AE20)))</formula>
    </cfRule>
    <cfRule type="containsText" dxfId="6406" priority="295" operator="containsText" text="Moderado">
      <formula>NOT(ISERROR(SEARCH("Moderado",AE20)))</formula>
    </cfRule>
    <cfRule type="containsText" dxfId="6405" priority="296" operator="containsText" text="Menor">
      <formula>NOT(ISERROR(SEARCH("Menor",AE20)))</formula>
    </cfRule>
    <cfRule type="containsText" dxfId="6404" priority="297" operator="containsText" text="Leve">
      <formula>NOT(ISERROR(SEARCH("Leve",AE20)))</formula>
    </cfRule>
    <cfRule type="containsText" dxfId="6403" priority="298" operator="containsText" text="Mayor">
      <formula>NOT(ISERROR(SEARCH("Mayor",AE20)))</formula>
    </cfRule>
  </conditionalFormatting>
  <conditionalFormatting sqref="Y25:Y29">
    <cfRule type="containsText" dxfId="6402" priority="288" operator="containsText" text="Muy Alta">
      <formula>NOT(ISERROR(SEARCH("Muy Alta",Y25)))</formula>
    </cfRule>
    <cfRule type="containsText" dxfId="6401" priority="289" operator="containsText" text="Alta">
      <formula>NOT(ISERROR(SEARCH("Alta",Y25)))</formula>
    </cfRule>
    <cfRule type="containsText" dxfId="6400" priority="290" operator="containsText" text="Media">
      <formula>NOT(ISERROR(SEARCH("Media",Y25)))</formula>
    </cfRule>
    <cfRule type="containsText" dxfId="6399" priority="291" operator="containsText" text="Muy Baja">
      <formula>NOT(ISERROR(SEARCH("Muy Baja",Y25)))</formula>
    </cfRule>
    <cfRule type="containsText" dxfId="6398" priority="292" operator="containsText" text="Baja">
      <formula>NOT(ISERROR(SEARCH("Baja",Y25)))</formula>
    </cfRule>
    <cfRule type="containsText" dxfId="6397" priority="293" operator="containsText" text="Muy Baja">
      <formula>NOT(ISERROR(SEARCH("Muy Baja",Y25)))</formula>
    </cfRule>
  </conditionalFormatting>
  <conditionalFormatting sqref="AC25:AC29">
    <cfRule type="containsText" dxfId="6396" priority="283" operator="containsText" text="Catastrófico">
      <formula>NOT(ISERROR(SEARCH("Catastrófico",AC25)))</formula>
    </cfRule>
    <cfRule type="containsText" dxfId="6395" priority="284" operator="containsText" text="Mayor">
      <formula>NOT(ISERROR(SEARCH("Mayor",AC25)))</formula>
    </cfRule>
    <cfRule type="containsText" dxfId="6394" priority="285" operator="containsText" text="Moderado">
      <formula>NOT(ISERROR(SEARCH("Moderado",AC25)))</formula>
    </cfRule>
    <cfRule type="containsText" dxfId="6393" priority="286" operator="containsText" text="Menor">
      <formula>NOT(ISERROR(SEARCH("Menor",AC25)))</formula>
    </cfRule>
    <cfRule type="containsText" dxfId="6392" priority="287" operator="containsText" text="Leve">
      <formula>NOT(ISERROR(SEARCH("Leve",AC25)))</formula>
    </cfRule>
  </conditionalFormatting>
  <conditionalFormatting sqref="AG25">
    <cfRule type="containsText" dxfId="6391" priority="274" operator="containsText" text="Extremo">
      <formula>NOT(ISERROR(SEARCH("Extremo",AG25)))</formula>
    </cfRule>
    <cfRule type="containsText" dxfId="6390" priority="275" operator="containsText" text="Alto">
      <formula>NOT(ISERROR(SEARCH("Alto",AG25)))</formula>
    </cfRule>
    <cfRule type="containsText" dxfId="6389" priority="276" operator="containsText" text="Moderado">
      <formula>NOT(ISERROR(SEARCH("Moderado",AG25)))</formula>
    </cfRule>
    <cfRule type="containsText" dxfId="6388" priority="277" operator="containsText" text="Menor">
      <formula>NOT(ISERROR(SEARCH("Menor",AG25)))</formula>
    </cfRule>
    <cfRule type="containsText" dxfId="6387" priority="278" operator="containsText" text="Bajo">
      <formula>NOT(ISERROR(SEARCH("Bajo",AG25)))</formula>
    </cfRule>
    <cfRule type="containsText" dxfId="6386" priority="279" operator="containsText" text="Moderado">
      <formula>NOT(ISERROR(SEARCH("Moderado",AG25)))</formula>
    </cfRule>
    <cfRule type="containsText" dxfId="6385" priority="280" operator="containsText" text="Extremo">
      <formula>NOT(ISERROR(SEARCH("Extremo",AG25)))</formula>
    </cfRule>
    <cfRule type="containsText" dxfId="6384" priority="281" operator="containsText" text="Baja">
      <formula>NOT(ISERROR(SEARCH("Baja",AG25)))</formula>
    </cfRule>
    <cfRule type="containsText" dxfId="6383" priority="282" operator="containsText" text="Alto">
      <formula>NOT(ISERROR(SEARCH("Alto",AG25)))</formula>
    </cfRule>
  </conditionalFormatting>
  <conditionalFormatting sqref="AE25:AE29">
    <cfRule type="containsText" dxfId="6382" priority="269" operator="containsText" text="Catastrófico">
      <formula>NOT(ISERROR(SEARCH("Catastrófico",AE25)))</formula>
    </cfRule>
    <cfRule type="containsText" dxfId="6381" priority="270" operator="containsText" text="Moderado">
      <formula>NOT(ISERROR(SEARCH("Moderado",AE25)))</formula>
    </cfRule>
    <cfRule type="containsText" dxfId="6380" priority="271" operator="containsText" text="Menor">
      <formula>NOT(ISERROR(SEARCH("Menor",AE25)))</formula>
    </cfRule>
    <cfRule type="containsText" dxfId="6379" priority="272" operator="containsText" text="Leve">
      <formula>NOT(ISERROR(SEARCH("Leve",AE25)))</formula>
    </cfRule>
    <cfRule type="containsText" dxfId="6378" priority="273" operator="containsText" text="Mayor">
      <formula>NOT(ISERROR(SEARCH("Mayor",AE25)))</formula>
    </cfRule>
  </conditionalFormatting>
  <conditionalFormatting sqref="N30 N35">
    <cfRule type="containsText" dxfId="6377" priority="264" operator="containsText" text="Extremo">
      <formula>NOT(ISERROR(SEARCH("Extremo",N30)))</formula>
    </cfRule>
    <cfRule type="containsText" dxfId="6376" priority="265" operator="containsText" text="Alto">
      <formula>NOT(ISERROR(SEARCH("Alto",N30)))</formula>
    </cfRule>
    <cfRule type="containsText" dxfId="6375" priority="266" operator="containsText" text="Bajo">
      <formula>NOT(ISERROR(SEARCH("Bajo",N30)))</formula>
    </cfRule>
    <cfRule type="containsText" dxfId="6374" priority="267" operator="containsText" text="Moderado">
      <formula>NOT(ISERROR(SEARCH("Moderado",N30)))</formula>
    </cfRule>
    <cfRule type="containsText" dxfId="6373" priority="268" operator="containsText" text="Extremo">
      <formula>NOT(ISERROR(SEARCH("Extremo",N30)))</formula>
    </cfRule>
  </conditionalFormatting>
  <conditionalFormatting sqref="I30 I35 I40">
    <cfRule type="containsText" dxfId="6372" priority="241" operator="containsText" text="Muy Baja">
      <formula>NOT(ISERROR(SEARCH("Muy Baja",I30)))</formula>
    </cfRule>
    <cfRule type="containsText" dxfId="6371" priority="242" operator="containsText" text="Baja">
      <formula>NOT(ISERROR(SEARCH("Baja",I30)))</formula>
    </cfRule>
    <cfRule type="containsText" dxfId="6370" priority="244" operator="containsText" text="Muy Alta">
      <formula>NOT(ISERROR(SEARCH("Muy Alta",I30)))</formula>
    </cfRule>
    <cfRule type="containsText" dxfId="6369" priority="245" operator="containsText" text="Alta">
      <formula>NOT(ISERROR(SEARCH("Alta",I30)))</formula>
    </cfRule>
    <cfRule type="containsText" dxfId="6368" priority="246" operator="containsText" text="Media">
      <formula>NOT(ISERROR(SEARCH("Media",I30)))</formula>
    </cfRule>
    <cfRule type="containsText" dxfId="6367" priority="247" operator="containsText" text="Media">
      <formula>NOT(ISERROR(SEARCH("Media",I30)))</formula>
    </cfRule>
    <cfRule type="containsText" dxfId="6366" priority="248" operator="containsText" text="Media">
      <formula>NOT(ISERROR(SEARCH("Media",I30)))</formula>
    </cfRule>
    <cfRule type="containsText" dxfId="6365" priority="249" operator="containsText" text="Muy Baja">
      <formula>NOT(ISERROR(SEARCH("Muy Baja",I30)))</formula>
    </cfRule>
    <cfRule type="containsText" dxfId="6364" priority="250" operator="containsText" text="Baja">
      <formula>NOT(ISERROR(SEARCH("Baja",I30)))</formula>
    </cfRule>
    <cfRule type="containsText" dxfId="6363" priority="251" operator="containsText" text="Muy Baja">
      <formula>NOT(ISERROR(SEARCH("Muy Baja",I30)))</formula>
    </cfRule>
    <cfRule type="containsText" dxfId="6362" priority="252" operator="containsText" text="Muy Baja">
      <formula>NOT(ISERROR(SEARCH("Muy Baja",I30)))</formula>
    </cfRule>
    <cfRule type="containsText" dxfId="6361" priority="253" operator="containsText" text="Muy Baja">
      <formula>NOT(ISERROR(SEARCH("Muy Baja",I30)))</formula>
    </cfRule>
    <cfRule type="containsText" dxfId="6360" priority="254" operator="containsText" text="Muy Baja'Tabla probabilidad'!">
      <formula>NOT(ISERROR(SEARCH("Muy Baja'Tabla probabilidad'!",I30)))</formula>
    </cfRule>
    <cfRule type="containsText" dxfId="6359" priority="255" operator="containsText" text="Muy bajo">
      <formula>NOT(ISERROR(SEARCH("Muy bajo",I30)))</formula>
    </cfRule>
    <cfRule type="containsText" dxfId="6358" priority="256" operator="containsText" text="Alta">
      <formula>NOT(ISERROR(SEARCH("Alta",I30)))</formula>
    </cfRule>
    <cfRule type="containsText" dxfId="6357" priority="257" operator="containsText" text="Media">
      <formula>NOT(ISERROR(SEARCH("Media",I30)))</formula>
    </cfRule>
    <cfRule type="containsText" dxfId="6356" priority="258" operator="containsText" text="Baja">
      <formula>NOT(ISERROR(SEARCH("Baja",I30)))</formula>
    </cfRule>
    <cfRule type="containsText" dxfId="6355" priority="259" operator="containsText" text="Muy baja">
      <formula>NOT(ISERROR(SEARCH("Muy baja",I30)))</formula>
    </cfRule>
    <cfRule type="cellIs" dxfId="6354" priority="262" operator="between">
      <formula>1</formula>
      <formula>2</formula>
    </cfRule>
    <cfRule type="cellIs" dxfId="6353" priority="263" operator="between">
      <formula>0</formula>
      <formula>2</formula>
    </cfRule>
  </conditionalFormatting>
  <conditionalFormatting sqref="I30 I35 I40">
    <cfRule type="containsText" dxfId="6352" priority="243" operator="containsText" text="Muy Alta">
      <formula>NOT(ISERROR(SEARCH("Muy Alta",I30)))</formula>
    </cfRule>
  </conditionalFormatting>
  <conditionalFormatting sqref="Y30:Y34">
    <cfRule type="containsText" dxfId="6351" priority="235" operator="containsText" text="Muy Alta">
      <formula>NOT(ISERROR(SEARCH("Muy Alta",Y30)))</formula>
    </cfRule>
    <cfRule type="containsText" dxfId="6350" priority="236" operator="containsText" text="Alta">
      <formula>NOT(ISERROR(SEARCH("Alta",Y30)))</formula>
    </cfRule>
    <cfRule type="containsText" dxfId="6349" priority="237" operator="containsText" text="Media">
      <formula>NOT(ISERROR(SEARCH("Media",Y30)))</formula>
    </cfRule>
    <cfRule type="containsText" dxfId="6348" priority="238" operator="containsText" text="Muy Baja">
      <formula>NOT(ISERROR(SEARCH("Muy Baja",Y30)))</formula>
    </cfRule>
    <cfRule type="containsText" dxfId="6347" priority="239" operator="containsText" text="Baja">
      <formula>NOT(ISERROR(SEARCH("Baja",Y30)))</formula>
    </cfRule>
    <cfRule type="containsText" dxfId="6346" priority="240" operator="containsText" text="Muy Baja">
      <formula>NOT(ISERROR(SEARCH("Muy Baja",Y30)))</formula>
    </cfRule>
  </conditionalFormatting>
  <conditionalFormatting sqref="AC30:AC34">
    <cfRule type="containsText" dxfId="6345" priority="230" operator="containsText" text="Catastrófico">
      <formula>NOT(ISERROR(SEARCH("Catastrófico",AC30)))</formula>
    </cfRule>
    <cfRule type="containsText" dxfId="6344" priority="231" operator="containsText" text="Mayor">
      <formula>NOT(ISERROR(SEARCH("Mayor",AC30)))</formula>
    </cfRule>
    <cfRule type="containsText" dxfId="6343" priority="232" operator="containsText" text="Moderado">
      <formula>NOT(ISERROR(SEARCH("Moderado",AC30)))</formula>
    </cfRule>
    <cfRule type="containsText" dxfId="6342" priority="233" operator="containsText" text="Menor">
      <formula>NOT(ISERROR(SEARCH("Menor",AC30)))</formula>
    </cfRule>
    <cfRule type="containsText" dxfId="6341" priority="234" operator="containsText" text="Leve">
      <formula>NOT(ISERROR(SEARCH("Leve",AC30)))</formula>
    </cfRule>
  </conditionalFormatting>
  <conditionalFormatting sqref="AG30">
    <cfRule type="containsText" dxfId="6340" priority="221" operator="containsText" text="Extremo">
      <formula>NOT(ISERROR(SEARCH("Extremo",AG30)))</formula>
    </cfRule>
    <cfRule type="containsText" dxfId="6339" priority="222" operator="containsText" text="Alto">
      <formula>NOT(ISERROR(SEARCH("Alto",AG30)))</formula>
    </cfRule>
    <cfRule type="containsText" dxfId="6338" priority="223" operator="containsText" text="Moderado">
      <formula>NOT(ISERROR(SEARCH("Moderado",AG30)))</formula>
    </cfRule>
    <cfRule type="containsText" dxfId="6337" priority="224" operator="containsText" text="Menor">
      <formula>NOT(ISERROR(SEARCH("Menor",AG30)))</formula>
    </cfRule>
    <cfRule type="containsText" dxfId="6336" priority="225" operator="containsText" text="Bajo">
      <formula>NOT(ISERROR(SEARCH("Bajo",AG30)))</formula>
    </cfRule>
    <cfRule type="containsText" dxfId="6335" priority="226" operator="containsText" text="Moderado">
      <formula>NOT(ISERROR(SEARCH("Moderado",AG30)))</formula>
    </cfRule>
    <cfRule type="containsText" dxfId="6334" priority="227" operator="containsText" text="Extremo">
      <formula>NOT(ISERROR(SEARCH("Extremo",AG30)))</formula>
    </cfRule>
    <cfRule type="containsText" dxfId="6333" priority="228" operator="containsText" text="Baja">
      <formula>NOT(ISERROR(SEARCH("Baja",AG30)))</formula>
    </cfRule>
    <cfRule type="containsText" dxfId="6332" priority="229" operator="containsText" text="Alto">
      <formula>NOT(ISERROR(SEARCH("Alto",AG30)))</formula>
    </cfRule>
  </conditionalFormatting>
  <conditionalFormatting sqref="AE30:AE34">
    <cfRule type="containsText" dxfId="6331" priority="216" operator="containsText" text="Catastrófico">
      <formula>NOT(ISERROR(SEARCH("Catastrófico",AE30)))</formula>
    </cfRule>
    <cfRule type="containsText" dxfId="6330" priority="217" operator="containsText" text="Moderado">
      <formula>NOT(ISERROR(SEARCH("Moderado",AE30)))</formula>
    </cfRule>
    <cfRule type="containsText" dxfId="6329" priority="218" operator="containsText" text="Menor">
      <formula>NOT(ISERROR(SEARCH("Menor",AE30)))</formula>
    </cfRule>
    <cfRule type="containsText" dxfId="6328" priority="219" operator="containsText" text="Leve">
      <formula>NOT(ISERROR(SEARCH("Leve",AE30)))</formula>
    </cfRule>
    <cfRule type="containsText" dxfId="6327" priority="220" operator="containsText" text="Mayor">
      <formula>NOT(ISERROR(SEARCH("Mayor",AE30)))</formula>
    </cfRule>
  </conditionalFormatting>
  <conditionalFormatting sqref="Y35:Y39">
    <cfRule type="containsText" dxfId="6326" priority="210" operator="containsText" text="Muy Alta">
      <formula>NOT(ISERROR(SEARCH("Muy Alta",Y35)))</formula>
    </cfRule>
    <cfRule type="containsText" dxfId="6325" priority="211" operator="containsText" text="Alta">
      <formula>NOT(ISERROR(SEARCH("Alta",Y35)))</formula>
    </cfRule>
    <cfRule type="containsText" dxfId="6324" priority="212" operator="containsText" text="Media">
      <formula>NOT(ISERROR(SEARCH("Media",Y35)))</formula>
    </cfRule>
    <cfRule type="containsText" dxfId="6323" priority="213" operator="containsText" text="Muy Baja">
      <formula>NOT(ISERROR(SEARCH("Muy Baja",Y35)))</formula>
    </cfRule>
    <cfRule type="containsText" dxfId="6322" priority="214" operator="containsText" text="Baja">
      <formula>NOT(ISERROR(SEARCH("Baja",Y35)))</formula>
    </cfRule>
    <cfRule type="containsText" dxfId="6321" priority="215" operator="containsText" text="Muy Baja">
      <formula>NOT(ISERROR(SEARCH("Muy Baja",Y35)))</formula>
    </cfRule>
  </conditionalFormatting>
  <conditionalFormatting sqref="AC35:AC39">
    <cfRule type="containsText" dxfId="6320" priority="205" operator="containsText" text="Catastrófico">
      <formula>NOT(ISERROR(SEARCH("Catastrófico",AC35)))</formula>
    </cfRule>
    <cfRule type="containsText" dxfId="6319" priority="206" operator="containsText" text="Mayor">
      <formula>NOT(ISERROR(SEARCH("Mayor",AC35)))</formula>
    </cfRule>
    <cfRule type="containsText" dxfId="6318" priority="207" operator="containsText" text="Moderado">
      <formula>NOT(ISERROR(SEARCH("Moderado",AC35)))</formula>
    </cfRule>
    <cfRule type="containsText" dxfId="6317" priority="208" operator="containsText" text="Menor">
      <formula>NOT(ISERROR(SEARCH("Menor",AC35)))</formula>
    </cfRule>
    <cfRule type="containsText" dxfId="6316" priority="209" operator="containsText" text="Leve">
      <formula>NOT(ISERROR(SEARCH("Leve",AC35)))</formula>
    </cfRule>
  </conditionalFormatting>
  <conditionalFormatting sqref="AG35">
    <cfRule type="containsText" dxfId="6315" priority="196" operator="containsText" text="Extremo">
      <formula>NOT(ISERROR(SEARCH("Extremo",AG35)))</formula>
    </cfRule>
    <cfRule type="containsText" dxfId="6314" priority="197" operator="containsText" text="Alto">
      <formula>NOT(ISERROR(SEARCH("Alto",AG35)))</formula>
    </cfRule>
    <cfRule type="containsText" dxfId="6313" priority="198" operator="containsText" text="Moderado">
      <formula>NOT(ISERROR(SEARCH("Moderado",AG35)))</formula>
    </cfRule>
    <cfRule type="containsText" dxfId="6312" priority="199" operator="containsText" text="Menor">
      <formula>NOT(ISERROR(SEARCH("Menor",AG35)))</formula>
    </cfRule>
    <cfRule type="containsText" dxfId="6311" priority="200" operator="containsText" text="Bajo">
      <formula>NOT(ISERROR(SEARCH("Bajo",AG35)))</formula>
    </cfRule>
    <cfRule type="containsText" dxfId="6310" priority="201" operator="containsText" text="Moderado">
      <formula>NOT(ISERROR(SEARCH("Moderado",AG35)))</formula>
    </cfRule>
    <cfRule type="containsText" dxfId="6309" priority="202" operator="containsText" text="Extremo">
      <formula>NOT(ISERROR(SEARCH("Extremo",AG35)))</formula>
    </cfRule>
    <cfRule type="containsText" dxfId="6308" priority="203" operator="containsText" text="Baja">
      <formula>NOT(ISERROR(SEARCH("Baja",AG35)))</formula>
    </cfRule>
    <cfRule type="containsText" dxfId="6307" priority="204" operator="containsText" text="Alto">
      <formula>NOT(ISERROR(SEARCH("Alto",AG35)))</formula>
    </cfRule>
  </conditionalFormatting>
  <conditionalFormatting sqref="AE35:AE39">
    <cfRule type="containsText" dxfId="6306" priority="191" operator="containsText" text="Catastrófico">
      <formula>NOT(ISERROR(SEARCH("Catastrófico",AE35)))</formula>
    </cfRule>
    <cfRule type="containsText" dxfId="6305" priority="192" operator="containsText" text="Moderado">
      <formula>NOT(ISERROR(SEARCH("Moderado",AE35)))</formula>
    </cfRule>
    <cfRule type="containsText" dxfId="6304" priority="193" operator="containsText" text="Menor">
      <formula>NOT(ISERROR(SEARCH("Menor",AE35)))</formula>
    </cfRule>
    <cfRule type="containsText" dxfId="6303" priority="194" operator="containsText" text="Leve">
      <formula>NOT(ISERROR(SEARCH("Leve",AE35)))</formula>
    </cfRule>
    <cfRule type="containsText" dxfId="6302" priority="195" operator="containsText" text="Mayor">
      <formula>NOT(ISERROR(SEARCH("Mayor",AE35)))</formula>
    </cfRule>
  </conditionalFormatting>
  <conditionalFormatting sqref="N40">
    <cfRule type="containsText" dxfId="6301" priority="186" operator="containsText" text="Extremo">
      <formula>NOT(ISERROR(SEARCH("Extremo",N40)))</formula>
    </cfRule>
    <cfRule type="containsText" dxfId="6300" priority="187" operator="containsText" text="Alto">
      <formula>NOT(ISERROR(SEARCH("Alto",N40)))</formula>
    </cfRule>
    <cfRule type="containsText" dxfId="6299" priority="188" operator="containsText" text="Bajo">
      <formula>NOT(ISERROR(SEARCH("Bajo",N40)))</formula>
    </cfRule>
    <cfRule type="containsText" dxfId="6298" priority="189" operator="containsText" text="Moderado">
      <formula>NOT(ISERROR(SEARCH("Moderado",N40)))</formula>
    </cfRule>
    <cfRule type="containsText" dxfId="6297" priority="190" operator="containsText" text="Extremo">
      <formula>NOT(ISERROR(SEARCH("Extremo",N40)))</formula>
    </cfRule>
  </conditionalFormatting>
  <conditionalFormatting sqref="Y40:Y44">
    <cfRule type="containsText" dxfId="6296" priority="180" operator="containsText" text="Muy Alta">
      <formula>NOT(ISERROR(SEARCH("Muy Alta",Y40)))</formula>
    </cfRule>
    <cfRule type="containsText" dxfId="6295" priority="181" operator="containsText" text="Alta">
      <formula>NOT(ISERROR(SEARCH("Alta",Y40)))</formula>
    </cfRule>
    <cfRule type="containsText" dxfId="6294" priority="182" operator="containsText" text="Media">
      <formula>NOT(ISERROR(SEARCH("Media",Y40)))</formula>
    </cfRule>
    <cfRule type="containsText" dxfId="6293" priority="183" operator="containsText" text="Muy Baja">
      <formula>NOT(ISERROR(SEARCH("Muy Baja",Y40)))</formula>
    </cfRule>
    <cfRule type="containsText" dxfId="6292" priority="184" operator="containsText" text="Baja">
      <formula>NOT(ISERROR(SEARCH("Baja",Y40)))</formula>
    </cfRule>
    <cfRule type="containsText" dxfId="6291" priority="185" operator="containsText" text="Muy Baja">
      <formula>NOT(ISERROR(SEARCH("Muy Baja",Y40)))</formula>
    </cfRule>
  </conditionalFormatting>
  <conditionalFormatting sqref="AC40:AC44">
    <cfRule type="containsText" dxfId="6290" priority="175" operator="containsText" text="Catastrófico">
      <formula>NOT(ISERROR(SEARCH("Catastrófico",AC40)))</formula>
    </cfRule>
    <cfRule type="containsText" dxfId="6289" priority="176" operator="containsText" text="Mayor">
      <formula>NOT(ISERROR(SEARCH("Mayor",AC40)))</formula>
    </cfRule>
    <cfRule type="containsText" dxfId="6288" priority="177" operator="containsText" text="Moderado">
      <formula>NOT(ISERROR(SEARCH("Moderado",AC40)))</formula>
    </cfRule>
    <cfRule type="containsText" dxfId="6287" priority="178" operator="containsText" text="Menor">
      <formula>NOT(ISERROR(SEARCH("Menor",AC40)))</formula>
    </cfRule>
    <cfRule type="containsText" dxfId="6286" priority="179" operator="containsText" text="Leve">
      <formula>NOT(ISERROR(SEARCH("Leve",AC40)))</formula>
    </cfRule>
  </conditionalFormatting>
  <conditionalFormatting sqref="AG40">
    <cfRule type="containsText" dxfId="6285" priority="166" operator="containsText" text="Extremo">
      <formula>NOT(ISERROR(SEARCH("Extremo",AG40)))</formula>
    </cfRule>
    <cfRule type="containsText" dxfId="6284" priority="167" operator="containsText" text="Alto">
      <formula>NOT(ISERROR(SEARCH("Alto",AG40)))</formula>
    </cfRule>
    <cfRule type="containsText" dxfId="6283" priority="168" operator="containsText" text="Moderado">
      <formula>NOT(ISERROR(SEARCH("Moderado",AG40)))</formula>
    </cfRule>
    <cfRule type="containsText" dxfId="6282" priority="169" operator="containsText" text="Menor">
      <formula>NOT(ISERROR(SEARCH("Menor",AG40)))</formula>
    </cfRule>
    <cfRule type="containsText" dxfId="6281" priority="170" operator="containsText" text="Bajo">
      <formula>NOT(ISERROR(SEARCH("Bajo",AG40)))</formula>
    </cfRule>
    <cfRule type="containsText" dxfId="6280" priority="171" operator="containsText" text="Moderado">
      <formula>NOT(ISERROR(SEARCH("Moderado",AG40)))</formula>
    </cfRule>
    <cfRule type="containsText" dxfId="6279" priority="172" operator="containsText" text="Extremo">
      <formula>NOT(ISERROR(SEARCH("Extremo",AG40)))</formula>
    </cfRule>
    <cfRule type="containsText" dxfId="6278" priority="173" operator="containsText" text="Baja">
      <formula>NOT(ISERROR(SEARCH("Baja",AG40)))</formula>
    </cfRule>
    <cfRule type="containsText" dxfId="6277" priority="174" operator="containsText" text="Alto">
      <formula>NOT(ISERROR(SEARCH("Alto",AG40)))</formula>
    </cfRule>
  </conditionalFormatting>
  <conditionalFormatting sqref="AE40:AE44">
    <cfRule type="containsText" dxfId="6276" priority="161" operator="containsText" text="Catastrófico">
      <formula>NOT(ISERROR(SEARCH("Catastrófico",AE40)))</formula>
    </cfRule>
    <cfRule type="containsText" dxfId="6275" priority="162" operator="containsText" text="Moderado">
      <formula>NOT(ISERROR(SEARCH("Moderado",AE40)))</formula>
    </cfRule>
    <cfRule type="containsText" dxfId="6274" priority="163" operator="containsText" text="Menor">
      <formula>NOT(ISERROR(SEARCH("Menor",AE40)))</formula>
    </cfRule>
    <cfRule type="containsText" dxfId="6273" priority="164" operator="containsText" text="Leve">
      <formula>NOT(ISERROR(SEARCH("Leve",AE40)))</formula>
    </cfRule>
    <cfRule type="containsText" dxfId="6272" priority="165" operator="containsText" text="Mayor">
      <formula>NOT(ISERROR(SEARCH("Mayor",AE40)))</formula>
    </cfRule>
  </conditionalFormatting>
  <conditionalFormatting sqref="N45">
    <cfRule type="containsText" dxfId="6271" priority="156" operator="containsText" text="Extremo">
      <formula>NOT(ISERROR(SEARCH("Extremo",N45)))</formula>
    </cfRule>
    <cfRule type="containsText" dxfId="6270" priority="157" operator="containsText" text="Alto">
      <formula>NOT(ISERROR(SEARCH("Alto",N45)))</formula>
    </cfRule>
    <cfRule type="containsText" dxfId="6269" priority="158" operator="containsText" text="Bajo">
      <formula>NOT(ISERROR(SEARCH("Bajo",N45)))</formula>
    </cfRule>
    <cfRule type="containsText" dxfId="6268" priority="159" operator="containsText" text="Moderado">
      <formula>NOT(ISERROR(SEARCH("Moderado",N45)))</formula>
    </cfRule>
    <cfRule type="containsText" dxfId="6267" priority="160" operator="containsText" text="Extremo">
      <formula>NOT(ISERROR(SEARCH("Extremo",N45)))</formula>
    </cfRule>
  </conditionalFormatting>
  <conditionalFormatting sqref="I45">
    <cfRule type="containsText" dxfId="6266" priority="133" operator="containsText" text="Muy Baja">
      <formula>NOT(ISERROR(SEARCH("Muy Baja",I45)))</formula>
    </cfRule>
    <cfRule type="containsText" dxfId="6265" priority="134" operator="containsText" text="Baja">
      <formula>NOT(ISERROR(SEARCH("Baja",I45)))</formula>
    </cfRule>
    <cfRule type="containsText" dxfId="6264" priority="136" operator="containsText" text="Muy Alta">
      <formula>NOT(ISERROR(SEARCH("Muy Alta",I45)))</formula>
    </cfRule>
    <cfRule type="containsText" dxfId="6263" priority="137" operator="containsText" text="Alta">
      <formula>NOT(ISERROR(SEARCH("Alta",I45)))</formula>
    </cfRule>
    <cfRule type="containsText" dxfId="6262" priority="138" operator="containsText" text="Media">
      <formula>NOT(ISERROR(SEARCH("Media",I45)))</formula>
    </cfRule>
    <cfRule type="containsText" dxfId="6261" priority="139" operator="containsText" text="Media">
      <formula>NOT(ISERROR(SEARCH("Media",I45)))</formula>
    </cfRule>
    <cfRule type="containsText" dxfId="6260" priority="140" operator="containsText" text="Media">
      <formula>NOT(ISERROR(SEARCH("Media",I45)))</formula>
    </cfRule>
    <cfRule type="containsText" dxfId="6259" priority="141" operator="containsText" text="Muy Baja">
      <formula>NOT(ISERROR(SEARCH("Muy Baja",I45)))</formula>
    </cfRule>
    <cfRule type="containsText" dxfId="6258" priority="142" operator="containsText" text="Baja">
      <formula>NOT(ISERROR(SEARCH("Baja",I45)))</formula>
    </cfRule>
    <cfRule type="containsText" dxfId="6257" priority="143" operator="containsText" text="Muy Baja">
      <formula>NOT(ISERROR(SEARCH("Muy Baja",I45)))</formula>
    </cfRule>
    <cfRule type="containsText" dxfId="6256" priority="144" operator="containsText" text="Muy Baja">
      <formula>NOT(ISERROR(SEARCH("Muy Baja",I45)))</formula>
    </cfRule>
    <cfRule type="containsText" dxfId="6255" priority="145" operator="containsText" text="Muy Baja">
      <formula>NOT(ISERROR(SEARCH("Muy Baja",I45)))</formula>
    </cfRule>
    <cfRule type="containsText" dxfId="6254" priority="146" operator="containsText" text="Muy Baja'Tabla probabilidad'!">
      <formula>NOT(ISERROR(SEARCH("Muy Baja'Tabla probabilidad'!",I45)))</formula>
    </cfRule>
    <cfRule type="containsText" dxfId="6253" priority="147" operator="containsText" text="Muy bajo">
      <formula>NOT(ISERROR(SEARCH("Muy bajo",I45)))</formula>
    </cfRule>
    <cfRule type="containsText" dxfId="6252" priority="148" operator="containsText" text="Alta">
      <formula>NOT(ISERROR(SEARCH("Alta",I45)))</formula>
    </cfRule>
    <cfRule type="containsText" dxfId="6251" priority="149" operator="containsText" text="Media">
      <formula>NOT(ISERROR(SEARCH("Media",I45)))</formula>
    </cfRule>
    <cfRule type="containsText" dxfId="6250" priority="150" operator="containsText" text="Baja">
      <formula>NOT(ISERROR(SEARCH("Baja",I45)))</formula>
    </cfRule>
    <cfRule type="containsText" dxfId="6249" priority="151" operator="containsText" text="Muy baja">
      <formula>NOT(ISERROR(SEARCH("Muy baja",I45)))</formula>
    </cfRule>
    <cfRule type="cellIs" dxfId="6248" priority="154" operator="between">
      <formula>1</formula>
      <formula>2</formula>
    </cfRule>
    <cfRule type="cellIs" dxfId="6247" priority="155" operator="between">
      <formula>0</formula>
      <formula>2</formula>
    </cfRule>
  </conditionalFormatting>
  <conditionalFormatting sqref="I45">
    <cfRule type="containsText" dxfId="6246" priority="135" operator="containsText" text="Muy Alta">
      <formula>NOT(ISERROR(SEARCH("Muy Alta",I45)))</formula>
    </cfRule>
  </conditionalFormatting>
  <conditionalFormatting sqref="Y45:Y49">
    <cfRule type="containsText" dxfId="6245" priority="127" operator="containsText" text="Muy Alta">
      <formula>NOT(ISERROR(SEARCH("Muy Alta",Y45)))</formula>
    </cfRule>
    <cfRule type="containsText" dxfId="6244" priority="128" operator="containsText" text="Alta">
      <formula>NOT(ISERROR(SEARCH("Alta",Y45)))</formula>
    </cfRule>
    <cfRule type="containsText" dxfId="6243" priority="129" operator="containsText" text="Media">
      <formula>NOT(ISERROR(SEARCH("Media",Y45)))</formula>
    </cfRule>
    <cfRule type="containsText" dxfId="6242" priority="130" operator="containsText" text="Muy Baja">
      <formula>NOT(ISERROR(SEARCH("Muy Baja",Y45)))</formula>
    </cfRule>
    <cfRule type="containsText" dxfId="6241" priority="131" operator="containsText" text="Baja">
      <formula>NOT(ISERROR(SEARCH("Baja",Y45)))</formula>
    </cfRule>
    <cfRule type="containsText" dxfId="6240" priority="132" operator="containsText" text="Muy Baja">
      <formula>NOT(ISERROR(SEARCH("Muy Baja",Y45)))</formula>
    </cfRule>
  </conditionalFormatting>
  <conditionalFormatting sqref="AC45:AC49">
    <cfRule type="containsText" dxfId="6239" priority="122" operator="containsText" text="Catastrófico">
      <formula>NOT(ISERROR(SEARCH("Catastrófico",AC45)))</formula>
    </cfRule>
    <cfRule type="containsText" dxfId="6238" priority="123" operator="containsText" text="Mayor">
      <formula>NOT(ISERROR(SEARCH("Mayor",AC45)))</formula>
    </cfRule>
    <cfRule type="containsText" dxfId="6237" priority="124" operator="containsText" text="Moderado">
      <formula>NOT(ISERROR(SEARCH("Moderado",AC45)))</formula>
    </cfRule>
    <cfRule type="containsText" dxfId="6236" priority="125" operator="containsText" text="Menor">
      <formula>NOT(ISERROR(SEARCH("Menor",AC45)))</formula>
    </cfRule>
    <cfRule type="containsText" dxfId="6235" priority="126" operator="containsText" text="Leve">
      <formula>NOT(ISERROR(SEARCH("Leve",AC45)))</formula>
    </cfRule>
  </conditionalFormatting>
  <conditionalFormatting sqref="AG45">
    <cfRule type="containsText" dxfId="6234" priority="113" operator="containsText" text="Extremo">
      <formula>NOT(ISERROR(SEARCH("Extremo",AG45)))</formula>
    </cfRule>
    <cfRule type="containsText" dxfId="6233" priority="114" operator="containsText" text="Alto">
      <formula>NOT(ISERROR(SEARCH("Alto",AG45)))</formula>
    </cfRule>
    <cfRule type="containsText" dxfId="6232" priority="115" operator="containsText" text="Moderado">
      <formula>NOT(ISERROR(SEARCH("Moderado",AG45)))</formula>
    </cfRule>
    <cfRule type="containsText" dxfId="6231" priority="116" operator="containsText" text="Menor">
      <formula>NOT(ISERROR(SEARCH("Menor",AG45)))</formula>
    </cfRule>
    <cfRule type="containsText" dxfId="6230" priority="117" operator="containsText" text="Bajo">
      <formula>NOT(ISERROR(SEARCH("Bajo",AG45)))</formula>
    </cfRule>
    <cfRule type="containsText" dxfId="6229" priority="118" operator="containsText" text="Moderado">
      <formula>NOT(ISERROR(SEARCH("Moderado",AG45)))</formula>
    </cfRule>
    <cfRule type="containsText" dxfId="6228" priority="119" operator="containsText" text="Extremo">
      <formula>NOT(ISERROR(SEARCH("Extremo",AG45)))</formula>
    </cfRule>
    <cfRule type="containsText" dxfId="6227" priority="120" operator="containsText" text="Baja">
      <formula>NOT(ISERROR(SEARCH("Baja",AG45)))</formula>
    </cfRule>
    <cfRule type="containsText" dxfId="6226" priority="121" operator="containsText" text="Alto">
      <formula>NOT(ISERROR(SEARCH("Alto",AG45)))</formula>
    </cfRule>
  </conditionalFormatting>
  <conditionalFormatting sqref="AE45:AE49">
    <cfRule type="containsText" dxfId="6225" priority="108" operator="containsText" text="Catastrófico">
      <formula>NOT(ISERROR(SEARCH("Catastrófico",AE45)))</formula>
    </cfRule>
    <cfRule type="containsText" dxfId="6224" priority="109" operator="containsText" text="Moderado">
      <formula>NOT(ISERROR(SEARCH("Moderado",AE45)))</formula>
    </cfRule>
    <cfRule type="containsText" dxfId="6223" priority="110" operator="containsText" text="Menor">
      <formula>NOT(ISERROR(SEARCH("Menor",AE45)))</formula>
    </cfRule>
    <cfRule type="containsText" dxfId="6222" priority="111" operator="containsText" text="Leve">
      <formula>NOT(ISERROR(SEARCH("Leve",AE45)))</formula>
    </cfRule>
    <cfRule type="containsText" dxfId="6221" priority="112" operator="containsText" text="Mayor">
      <formula>NOT(ISERROR(SEARCH("Mayor",AE45)))</formula>
    </cfRule>
  </conditionalFormatting>
  <conditionalFormatting sqref="N50">
    <cfRule type="containsText" dxfId="6220" priority="103" operator="containsText" text="Extremo">
      <formula>NOT(ISERROR(SEARCH("Extremo",N50)))</formula>
    </cfRule>
    <cfRule type="containsText" dxfId="6219" priority="104" operator="containsText" text="Alto">
      <formula>NOT(ISERROR(SEARCH("Alto",N50)))</formula>
    </cfRule>
    <cfRule type="containsText" dxfId="6218" priority="105" operator="containsText" text="Bajo">
      <formula>NOT(ISERROR(SEARCH("Bajo",N50)))</formula>
    </cfRule>
    <cfRule type="containsText" dxfId="6217" priority="106" operator="containsText" text="Moderado">
      <formula>NOT(ISERROR(SEARCH("Moderado",N50)))</formula>
    </cfRule>
    <cfRule type="containsText" dxfId="6216" priority="107" operator="containsText" text="Extremo">
      <formula>NOT(ISERROR(SEARCH("Extremo",N50)))</formula>
    </cfRule>
  </conditionalFormatting>
  <conditionalFormatting sqref="I50">
    <cfRule type="containsText" dxfId="6215" priority="80" operator="containsText" text="Muy Baja">
      <formula>NOT(ISERROR(SEARCH("Muy Baja",I50)))</formula>
    </cfRule>
    <cfRule type="containsText" dxfId="6214" priority="81" operator="containsText" text="Baja">
      <formula>NOT(ISERROR(SEARCH("Baja",I50)))</formula>
    </cfRule>
    <cfRule type="containsText" dxfId="6213" priority="83" operator="containsText" text="Muy Alta">
      <formula>NOT(ISERROR(SEARCH("Muy Alta",I50)))</formula>
    </cfRule>
    <cfRule type="containsText" dxfId="6212" priority="84" operator="containsText" text="Alta">
      <formula>NOT(ISERROR(SEARCH("Alta",I50)))</formula>
    </cfRule>
    <cfRule type="containsText" dxfId="6211" priority="85" operator="containsText" text="Media">
      <formula>NOT(ISERROR(SEARCH("Media",I50)))</formula>
    </cfRule>
    <cfRule type="containsText" dxfId="6210" priority="86" operator="containsText" text="Media">
      <formula>NOT(ISERROR(SEARCH("Media",I50)))</formula>
    </cfRule>
    <cfRule type="containsText" dxfId="6209" priority="87" operator="containsText" text="Media">
      <formula>NOT(ISERROR(SEARCH("Media",I50)))</formula>
    </cfRule>
    <cfRule type="containsText" dxfId="6208" priority="88" operator="containsText" text="Muy Baja">
      <formula>NOT(ISERROR(SEARCH("Muy Baja",I50)))</formula>
    </cfRule>
    <cfRule type="containsText" dxfId="6207" priority="89" operator="containsText" text="Baja">
      <formula>NOT(ISERROR(SEARCH("Baja",I50)))</formula>
    </cfRule>
    <cfRule type="containsText" dxfId="6206" priority="90" operator="containsText" text="Muy Baja">
      <formula>NOT(ISERROR(SEARCH("Muy Baja",I50)))</formula>
    </cfRule>
    <cfRule type="containsText" dxfId="6205" priority="91" operator="containsText" text="Muy Baja">
      <formula>NOT(ISERROR(SEARCH("Muy Baja",I50)))</formula>
    </cfRule>
    <cfRule type="containsText" dxfId="6204" priority="92" operator="containsText" text="Muy Baja">
      <formula>NOT(ISERROR(SEARCH("Muy Baja",I50)))</formula>
    </cfRule>
    <cfRule type="containsText" dxfId="6203" priority="93" operator="containsText" text="Muy Baja'Tabla probabilidad'!">
      <formula>NOT(ISERROR(SEARCH("Muy Baja'Tabla probabilidad'!",I50)))</formula>
    </cfRule>
    <cfRule type="containsText" dxfId="6202" priority="94" operator="containsText" text="Muy bajo">
      <formula>NOT(ISERROR(SEARCH("Muy bajo",I50)))</formula>
    </cfRule>
    <cfRule type="containsText" dxfId="6201" priority="95" operator="containsText" text="Alta">
      <formula>NOT(ISERROR(SEARCH("Alta",I50)))</formula>
    </cfRule>
    <cfRule type="containsText" dxfId="6200" priority="96" operator="containsText" text="Media">
      <formula>NOT(ISERROR(SEARCH("Media",I50)))</formula>
    </cfRule>
    <cfRule type="containsText" dxfId="6199" priority="97" operator="containsText" text="Baja">
      <formula>NOT(ISERROR(SEARCH("Baja",I50)))</formula>
    </cfRule>
    <cfRule type="containsText" dxfId="6198" priority="98" operator="containsText" text="Muy baja">
      <formula>NOT(ISERROR(SEARCH("Muy baja",I50)))</formula>
    </cfRule>
    <cfRule type="cellIs" dxfId="6197" priority="101" operator="between">
      <formula>1</formula>
      <formula>2</formula>
    </cfRule>
    <cfRule type="cellIs" dxfId="6196" priority="102" operator="between">
      <formula>0</formula>
      <formula>2</formula>
    </cfRule>
  </conditionalFormatting>
  <conditionalFormatting sqref="I50">
    <cfRule type="containsText" dxfId="6195" priority="82" operator="containsText" text="Muy Alta">
      <formula>NOT(ISERROR(SEARCH("Muy Alta",I50)))</formula>
    </cfRule>
  </conditionalFormatting>
  <conditionalFormatting sqref="Y50:Y54">
    <cfRule type="containsText" dxfId="6194" priority="74" operator="containsText" text="Muy Alta">
      <formula>NOT(ISERROR(SEARCH("Muy Alta",Y50)))</formula>
    </cfRule>
    <cfRule type="containsText" dxfId="6193" priority="75" operator="containsText" text="Alta">
      <formula>NOT(ISERROR(SEARCH("Alta",Y50)))</formula>
    </cfRule>
    <cfRule type="containsText" dxfId="6192" priority="76" operator="containsText" text="Media">
      <formula>NOT(ISERROR(SEARCH("Media",Y50)))</formula>
    </cfRule>
    <cfRule type="containsText" dxfId="6191" priority="77" operator="containsText" text="Muy Baja">
      <formula>NOT(ISERROR(SEARCH("Muy Baja",Y50)))</formula>
    </cfRule>
    <cfRule type="containsText" dxfId="6190" priority="78" operator="containsText" text="Baja">
      <formula>NOT(ISERROR(SEARCH("Baja",Y50)))</formula>
    </cfRule>
    <cfRule type="containsText" dxfId="6189" priority="79" operator="containsText" text="Muy Baja">
      <formula>NOT(ISERROR(SEARCH("Muy Baja",Y50)))</formula>
    </cfRule>
  </conditionalFormatting>
  <conditionalFormatting sqref="AC50:AC54">
    <cfRule type="containsText" dxfId="6188" priority="69" operator="containsText" text="Catastrófico">
      <formula>NOT(ISERROR(SEARCH("Catastrófico",AC50)))</formula>
    </cfRule>
    <cfRule type="containsText" dxfId="6187" priority="70" operator="containsText" text="Mayor">
      <formula>NOT(ISERROR(SEARCH("Mayor",AC50)))</formula>
    </cfRule>
    <cfRule type="containsText" dxfId="6186" priority="71" operator="containsText" text="Moderado">
      <formula>NOT(ISERROR(SEARCH("Moderado",AC50)))</formula>
    </cfRule>
    <cfRule type="containsText" dxfId="6185" priority="72" operator="containsText" text="Menor">
      <formula>NOT(ISERROR(SEARCH("Menor",AC50)))</formula>
    </cfRule>
    <cfRule type="containsText" dxfId="6184" priority="73" operator="containsText" text="Leve">
      <formula>NOT(ISERROR(SEARCH("Leve",AC50)))</formula>
    </cfRule>
  </conditionalFormatting>
  <conditionalFormatting sqref="AG50">
    <cfRule type="containsText" dxfId="6183" priority="60" operator="containsText" text="Extremo">
      <formula>NOT(ISERROR(SEARCH("Extremo",AG50)))</formula>
    </cfRule>
    <cfRule type="containsText" dxfId="6182" priority="61" operator="containsText" text="Alto">
      <formula>NOT(ISERROR(SEARCH("Alto",AG50)))</formula>
    </cfRule>
    <cfRule type="containsText" dxfId="6181" priority="62" operator="containsText" text="Moderado">
      <formula>NOT(ISERROR(SEARCH("Moderado",AG50)))</formula>
    </cfRule>
    <cfRule type="containsText" dxfId="6180" priority="63" operator="containsText" text="Menor">
      <formula>NOT(ISERROR(SEARCH("Menor",AG50)))</formula>
    </cfRule>
    <cfRule type="containsText" dxfId="6179" priority="64" operator="containsText" text="Bajo">
      <formula>NOT(ISERROR(SEARCH("Bajo",AG50)))</formula>
    </cfRule>
    <cfRule type="containsText" dxfId="6178" priority="65" operator="containsText" text="Moderado">
      <formula>NOT(ISERROR(SEARCH("Moderado",AG50)))</formula>
    </cfRule>
    <cfRule type="containsText" dxfId="6177" priority="66" operator="containsText" text="Extremo">
      <formula>NOT(ISERROR(SEARCH("Extremo",AG50)))</formula>
    </cfRule>
    <cfRule type="containsText" dxfId="6176" priority="67" operator="containsText" text="Baja">
      <formula>NOT(ISERROR(SEARCH("Baja",AG50)))</formula>
    </cfRule>
    <cfRule type="containsText" dxfId="6175" priority="68" operator="containsText" text="Alto">
      <formula>NOT(ISERROR(SEARCH("Alto",AG50)))</formula>
    </cfRule>
  </conditionalFormatting>
  <conditionalFormatting sqref="AE50:AE54">
    <cfRule type="containsText" dxfId="6174" priority="55" operator="containsText" text="Catastrófico">
      <formula>NOT(ISERROR(SEARCH("Catastrófico",AE50)))</formula>
    </cfRule>
    <cfRule type="containsText" dxfId="6173" priority="56" operator="containsText" text="Moderado">
      <formula>NOT(ISERROR(SEARCH("Moderado",AE50)))</formula>
    </cfRule>
    <cfRule type="containsText" dxfId="6172" priority="57" operator="containsText" text="Menor">
      <formula>NOT(ISERROR(SEARCH("Menor",AE50)))</formula>
    </cfRule>
    <cfRule type="containsText" dxfId="6171" priority="58" operator="containsText" text="Leve">
      <formula>NOT(ISERROR(SEARCH("Leve",AE50)))</formula>
    </cfRule>
    <cfRule type="containsText" dxfId="6170" priority="59" operator="containsText" text="Mayor">
      <formula>NOT(ISERROR(SEARCH("Mayor",AE50)))</formula>
    </cfRule>
  </conditionalFormatting>
  <conditionalFormatting sqref="N55">
    <cfRule type="containsText" dxfId="6169" priority="50" operator="containsText" text="Extremo">
      <formula>NOT(ISERROR(SEARCH("Extremo",N55)))</formula>
    </cfRule>
    <cfRule type="containsText" dxfId="6168" priority="51" operator="containsText" text="Alto">
      <formula>NOT(ISERROR(SEARCH("Alto",N55)))</formula>
    </cfRule>
    <cfRule type="containsText" dxfId="6167" priority="52" operator="containsText" text="Bajo">
      <formula>NOT(ISERROR(SEARCH("Bajo",N55)))</formula>
    </cfRule>
    <cfRule type="containsText" dxfId="6166" priority="53" operator="containsText" text="Moderado">
      <formula>NOT(ISERROR(SEARCH("Moderado",N55)))</formula>
    </cfRule>
    <cfRule type="containsText" dxfId="6165" priority="54" operator="containsText" text="Extremo">
      <formula>NOT(ISERROR(SEARCH("Extremo",N55)))</formula>
    </cfRule>
  </conditionalFormatting>
  <conditionalFormatting sqref="I55">
    <cfRule type="containsText" dxfId="6164" priority="27" operator="containsText" text="Muy Baja">
      <formula>NOT(ISERROR(SEARCH("Muy Baja",I55)))</formula>
    </cfRule>
    <cfRule type="containsText" dxfId="6163" priority="28" operator="containsText" text="Baja">
      <formula>NOT(ISERROR(SEARCH("Baja",I55)))</formula>
    </cfRule>
    <cfRule type="containsText" dxfId="6162" priority="30" operator="containsText" text="Muy Alta">
      <formula>NOT(ISERROR(SEARCH("Muy Alta",I55)))</formula>
    </cfRule>
    <cfRule type="containsText" dxfId="6161" priority="31" operator="containsText" text="Alta">
      <formula>NOT(ISERROR(SEARCH("Alta",I55)))</formula>
    </cfRule>
    <cfRule type="containsText" dxfId="6160" priority="32" operator="containsText" text="Media">
      <formula>NOT(ISERROR(SEARCH("Media",I55)))</formula>
    </cfRule>
    <cfRule type="containsText" dxfId="6159" priority="33" operator="containsText" text="Media">
      <formula>NOT(ISERROR(SEARCH("Media",I55)))</formula>
    </cfRule>
    <cfRule type="containsText" dxfId="6158" priority="34" operator="containsText" text="Media">
      <formula>NOT(ISERROR(SEARCH("Media",I55)))</formula>
    </cfRule>
    <cfRule type="containsText" dxfId="6157" priority="35" operator="containsText" text="Muy Baja">
      <formula>NOT(ISERROR(SEARCH("Muy Baja",I55)))</formula>
    </cfRule>
    <cfRule type="containsText" dxfId="6156" priority="36" operator="containsText" text="Baja">
      <formula>NOT(ISERROR(SEARCH("Baja",I55)))</formula>
    </cfRule>
    <cfRule type="containsText" dxfId="6155" priority="37" operator="containsText" text="Muy Baja">
      <formula>NOT(ISERROR(SEARCH("Muy Baja",I55)))</formula>
    </cfRule>
    <cfRule type="containsText" dxfId="6154" priority="38" operator="containsText" text="Muy Baja">
      <formula>NOT(ISERROR(SEARCH("Muy Baja",I55)))</formula>
    </cfRule>
    <cfRule type="containsText" dxfId="6153" priority="39" operator="containsText" text="Muy Baja">
      <formula>NOT(ISERROR(SEARCH("Muy Baja",I55)))</formula>
    </cfRule>
    <cfRule type="containsText" dxfId="6152" priority="40" operator="containsText" text="Muy Baja'Tabla probabilidad'!">
      <formula>NOT(ISERROR(SEARCH("Muy Baja'Tabla probabilidad'!",I55)))</formula>
    </cfRule>
    <cfRule type="containsText" dxfId="6151" priority="41" operator="containsText" text="Muy bajo">
      <formula>NOT(ISERROR(SEARCH("Muy bajo",I55)))</formula>
    </cfRule>
    <cfRule type="containsText" dxfId="6150" priority="42" operator="containsText" text="Alta">
      <formula>NOT(ISERROR(SEARCH("Alta",I55)))</formula>
    </cfRule>
    <cfRule type="containsText" dxfId="6149" priority="43" operator="containsText" text="Media">
      <formula>NOT(ISERROR(SEARCH("Media",I55)))</formula>
    </cfRule>
    <cfRule type="containsText" dxfId="6148" priority="44" operator="containsText" text="Baja">
      <formula>NOT(ISERROR(SEARCH("Baja",I55)))</formula>
    </cfRule>
    <cfRule type="containsText" dxfId="6147" priority="45" operator="containsText" text="Muy baja">
      <formula>NOT(ISERROR(SEARCH("Muy baja",I55)))</formula>
    </cfRule>
    <cfRule type="cellIs" dxfId="6146" priority="48" operator="between">
      <formula>1</formula>
      <formula>2</formula>
    </cfRule>
    <cfRule type="cellIs" dxfId="6145" priority="49" operator="between">
      <formula>0</formula>
      <formula>2</formula>
    </cfRule>
  </conditionalFormatting>
  <conditionalFormatting sqref="I55">
    <cfRule type="containsText" dxfId="6144" priority="29" operator="containsText" text="Muy Alta">
      <formula>NOT(ISERROR(SEARCH("Muy Alta",I55)))</formula>
    </cfRule>
  </conditionalFormatting>
  <conditionalFormatting sqref="Y55:Y59">
    <cfRule type="containsText" dxfId="6143" priority="21" operator="containsText" text="Muy Alta">
      <formula>NOT(ISERROR(SEARCH("Muy Alta",Y55)))</formula>
    </cfRule>
    <cfRule type="containsText" dxfId="6142" priority="22" operator="containsText" text="Alta">
      <formula>NOT(ISERROR(SEARCH("Alta",Y55)))</formula>
    </cfRule>
    <cfRule type="containsText" dxfId="6141" priority="23" operator="containsText" text="Media">
      <formula>NOT(ISERROR(SEARCH("Media",Y55)))</formula>
    </cfRule>
    <cfRule type="containsText" dxfId="6140" priority="24" operator="containsText" text="Muy Baja">
      <formula>NOT(ISERROR(SEARCH("Muy Baja",Y55)))</formula>
    </cfRule>
    <cfRule type="containsText" dxfId="6139" priority="25" operator="containsText" text="Baja">
      <formula>NOT(ISERROR(SEARCH("Baja",Y55)))</formula>
    </cfRule>
    <cfRule type="containsText" dxfId="6138" priority="26" operator="containsText" text="Muy Baja">
      <formula>NOT(ISERROR(SEARCH("Muy Baja",Y55)))</formula>
    </cfRule>
  </conditionalFormatting>
  <conditionalFormatting sqref="AC55:AC59">
    <cfRule type="containsText" dxfId="6137" priority="16" operator="containsText" text="Catastrófico">
      <formula>NOT(ISERROR(SEARCH("Catastrófico",AC55)))</formula>
    </cfRule>
    <cfRule type="containsText" dxfId="6136" priority="17" operator="containsText" text="Mayor">
      <formula>NOT(ISERROR(SEARCH("Mayor",AC55)))</formula>
    </cfRule>
    <cfRule type="containsText" dxfId="6135" priority="18" operator="containsText" text="Moderado">
      <formula>NOT(ISERROR(SEARCH("Moderado",AC55)))</formula>
    </cfRule>
    <cfRule type="containsText" dxfId="6134" priority="19" operator="containsText" text="Menor">
      <formula>NOT(ISERROR(SEARCH("Menor",AC55)))</formula>
    </cfRule>
    <cfRule type="containsText" dxfId="6133" priority="20" operator="containsText" text="Leve">
      <formula>NOT(ISERROR(SEARCH("Leve",AC55)))</formula>
    </cfRule>
  </conditionalFormatting>
  <conditionalFormatting sqref="AG55">
    <cfRule type="containsText" dxfId="6132" priority="7" operator="containsText" text="Extremo">
      <formula>NOT(ISERROR(SEARCH("Extremo",AG55)))</formula>
    </cfRule>
    <cfRule type="containsText" dxfId="6131" priority="8" operator="containsText" text="Alto">
      <formula>NOT(ISERROR(SEARCH("Alto",AG55)))</formula>
    </cfRule>
    <cfRule type="containsText" dxfId="6130" priority="9" operator="containsText" text="Moderado">
      <formula>NOT(ISERROR(SEARCH("Moderado",AG55)))</formula>
    </cfRule>
    <cfRule type="containsText" dxfId="6129" priority="10" operator="containsText" text="Menor">
      <formula>NOT(ISERROR(SEARCH("Menor",AG55)))</formula>
    </cfRule>
    <cfRule type="containsText" dxfId="6128" priority="11" operator="containsText" text="Bajo">
      <formula>NOT(ISERROR(SEARCH("Bajo",AG55)))</formula>
    </cfRule>
    <cfRule type="containsText" dxfId="6127" priority="12" operator="containsText" text="Moderado">
      <formula>NOT(ISERROR(SEARCH("Moderado",AG55)))</formula>
    </cfRule>
    <cfRule type="containsText" dxfId="6126" priority="13" operator="containsText" text="Extremo">
      <formula>NOT(ISERROR(SEARCH("Extremo",AG55)))</formula>
    </cfRule>
    <cfRule type="containsText" dxfId="6125" priority="14" operator="containsText" text="Baja">
      <formula>NOT(ISERROR(SEARCH("Baja",AG55)))</formula>
    </cfRule>
    <cfRule type="containsText" dxfId="6124" priority="15" operator="containsText" text="Alto">
      <formula>NOT(ISERROR(SEARCH("Alto",AG55)))</formula>
    </cfRule>
  </conditionalFormatting>
  <conditionalFormatting sqref="AE55:AE59">
    <cfRule type="containsText" dxfId="6123" priority="2" operator="containsText" text="Catastrófico">
      <formula>NOT(ISERROR(SEARCH("Catastrófico",AE55)))</formula>
    </cfRule>
    <cfRule type="containsText" dxfId="6122" priority="3" operator="containsText" text="Moderado">
      <formula>NOT(ISERROR(SEARCH("Moderado",AE55)))</formula>
    </cfRule>
    <cfRule type="containsText" dxfId="6121" priority="4" operator="containsText" text="Menor">
      <formula>NOT(ISERROR(SEARCH("Menor",AE55)))</formula>
    </cfRule>
    <cfRule type="containsText" dxfId="6120" priority="5" operator="containsText" text="Leve">
      <formula>NOT(ISERROR(SEARCH("Leve",AE55)))</formula>
    </cfRule>
    <cfRule type="containsText" dxfId="6119" priority="6" operator="containsText" text="Mayor">
      <formula>NOT(ISERROR(SEARCH("Mayor",AE55)))</formula>
    </cfRule>
  </conditionalFormatting>
  <dataValidations count="1">
    <dataValidation allowBlank="1" showInputMessage="1" showErrorMessage="1" prompt="Enunciar cuál es el control" sqref="P13 P10:P11 P15:P18 P20:P23" xr:uid="{00000000-0002-0000-03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33" operator="containsText" id="{A57AD0E7-D46F-4B1B-B637-0F95DEE91439}">
            <xm:f>NOT(ISERROR(SEARCH('\Users\ymarting\Documents\Asistencia Legal\[1 Trim. Matriz de Riesgos SIGCMA 5x5 Asistencia legal (1).xlsx]Tabla probabilidad'!#REF!,I10)))</xm:f>
            <xm:f>'\Users\ymarting\Documents\Asistencia Legal\[1 Trim. Matriz de Riesgos SIGCMA 5x5 Asistencia legal (1).xlsx]Tabla probabilidad'!#REF!</xm:f>
            <x14:dxf>
              <font>
                <color rgb="FF006100"/>
              </font>
              <fill>
                <patternFill>
                  <bgColor rgb="FFC6EFCE"/>
                </patternFill>
              </fill>
            </x14:dxf>
          </x14:cfRule>
          <x14:cfRule type="containsText" priority="434" operator="containsText" id="{63DDF850-5533-489F-922F-44D51E3AADA6}">
            <xm:f>NOT(ISERROR(SEARCH('\Users\ymarting\Documents\Asistencia Legal\[1 Trim. Matriz de Riesgos SIGCMA 5x5 Asistencia legal (1).xlsx]Tabla probabilidad'!#REF!,I10)))</xm:f>
            <xm:f>'\Users\ymarting\Documents\Asistencia Legal\[1 Trim. Matriz de Riesgos SIGCMA 5x5 Asistencia legal (1).xlsx]Tabla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363" operator="containsText" id="{2688E38D-2CB5-4E19-B94F-A3EC7491A70D}">
            <xm:f>NOT(ISERROR(SEARCH('\Users\ymarting\Documents\Asistencia Legal\[1 Trim. Matriz de Riesgos SIGCMA 5x5 Asistencia legal (1).xlsx]Tabla probabilidad'!#REF!,I15)))</xm:f>
            <xm:f>'\Users\ymarting\Documents\Asistencia Legal\[1 Trim. Matriz de Riesgos SIGCMA 5x5 Asistencia legal (1).xlsx]Tabla probabilidad'!#REF!</xm:f>
            <x14:dxf>
              <font>
                <color rgb="FF006100"/>
              </font>
              <fill>
                <patternFill>
                  <bgColor rgb="FFC6EFCE"/>
                </patternFill>
              </fill>
            </x14:dxf>
          </x14:cfRule>
          <x14:cfRule type="containsText" priority="364" operator="containsText" id="{75E56A52-7355-428D-8C49-F7828FC8C20C}">
            <xm:f>NOT(ISERROR(SEARCH('\Users\ymarting\Documents\Asistencia Legal\[1 Trim. Matriz de Riesgos SIGCMA 5x5 Asistencia legal (1).xlsx]Tabla probabilidad'!#REF!,I15)))</xm:f>
            <xm:f>'\Users\ymarting\Documents\Asistencia Legal\[1 Trim. Matriz de Riesgos SIGCMA 5x5 Asistencia legal (1).xlsx]Tabla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260" operator="containsText" id="{0769E2D6-0108-451D-98F9-FED082FBFBAF}">
            <xm:f>NOT(ISERROR(SEARCH('\Users\ymarting\Documents\Asistencia Legal\[1 Trim. Matriz de Riesgos SIGCMA 5x5 Asistencia legal (1).xlsx]Tabla probabilidad'!#REF!,I30)))</xm:f>
            <xm:f>'\Users\ymarting\Documents\Asistencia Legal\[1 Trim. Matriz de Riesgos SIGCMA 5x5 Asistencia legal (1).xlsx]Tabla probabilidad'!#REF!</xm:f>
            <x14:dxf>
              <font>
                <color rgb="FF006100"/>
              </font>
              <fill>
                <patternFill>
                  <bgColor rgb="FFC6EFCE"/>
                </patternFill>
              </fill>
            </x14:dxf>
          </x14:cfRule>
          <x14:cfRule type="containsText" priority="261" operator="containsText" id="{2401A6E0-5529-4181-90C7-062AD52E3DC5}">
            <xm:f>NOT(ISERROR(SEARCH('\Users\ymarting\Documents\Asistencia Legal\[1 Trim. Matriz de Riesgos SIGCMA 5x5 Asistencia legal (1).xlsx]Tabla probabilidad'!#REF!,I30)))</xm:f>
            <xm:f>'\Users\ymarting\Documents\Asistencia Legal\[1 Trim. Matriz de Riesgos SIGCMA 5x5 Asistencia legal (1).xlsx]Tabla probabilidad'!#REF!</xm:f>
            <x14:dxf>
              <font>
                <color rgb="FF9C0006"/>
              </font>
              <fill>
                <patternFill>
                  <bgColor rgb="FFFFC7CE"/>
                </patternFill>
              </fill>
            </x14:dxf>
          </x14:cfRule>
          <xm:sqref>I30 I35 I40</xm:sqref>
        </x14:conditionalFormatting>
        <x14:conditionalFormatting xmlns:xm="http://schemas.microsoft.com/office/excel/2006/main">
          <x14:cfRule type="containsText" priority="152" operator="containsText" id="{BCB3852D-7F10-47FE-86B3-7B1AEEB28738}">
            <xm:f>NOT(ISERROR(SEARCH('\Users\ymarting\Documents\Asistencia Legal\[1 Trim. Matriz de Riesgos SIGCMA 5x5 Asistencia legal (1).xlsx]Tabla probabilidad'!#REF!,I45)))</xm:f>
            <xm:f>'\Users\ymarting\Documents\Asistencia Legal\[1 Trim. Matriz de Riesgos SIGCMA 5x5 Asistencia legal (1).xlsx]Tabla probabilidad'!#REF!</xm:f>
            <x14:dxf>
              <font>
                <color rgb="FF006100"/>
              </font>
              <fill>
                <patternFill>
                  <bgColor rgb="FFC6EFCE"/>
                </patternFill>
              </fill>
            </x14:dxf>
          </x14:cfRule>
          <x14:cfRule type="containsText" priority="153" operator="containsText" id="{EEF09C4D-0798-4065-A071-87AD89500D9B}">
            <xm:f>NOT(ISERROR(SEARCH('\Users\ymarting\Documents\Asistencia Legal\[1 Trim. Matriz de Riesgos SIGCMA 5x5 Asistencia legal (1).xlsx]Tabla probabilidad'!#REF!,I45)))</xm:f>
            <xm:f>'\Users\ymarting\Documents\Asistencia Legal\[1 Trim. Matriz de Riesgos SIGCMA 5x5 Asistencia legal (1).xlsx]Tabla probabilidad'!#REF!</xm:f>
            <x14:dxf>
              <font>
                <color rgb="FF9C0006"/>
              </font>
              <fill>
                <patternFill>
                  <bgColor rgb="FFFFC7CE"/>
                </patternFill>
              </fill>
            </x14:dxf>
          </x14:cfRule>
          <xm:sqref>I45</xm:sqref>
        </x14:conditionalFormatting>
        <x14:conditionalFormatting xmlns:xm="http://schemas.microsoft.com/office/excel/2006/main">
          <x14:cfRule type="containsText" priority="99" operator="containsText" id="{85E79B6F-4398-4FB3-83E6-F87F1A269D64}">
            <xm:f>NOT(ISERROR(SEARCH('\Users\ymarting\Documents\Asistencia Legal\[1 Trim. Matriz de Riesgos SIGCMA 5x5 Asistencia legal (1).xlsx]Tabla probabilidad'!#REF!,I50)))</xm:f>
            <xm:f>'\Users\ymarting\Documents\Asistencia Legal\[1 Trim. Matriz de Riesgos SIGCMA 5x5 Asistencia legal (1).xlsx]Tabla probabilidad'!#REF!</xm:f>
            <x14:dxf>
              <font>
                <color rgb="FF006100"/>
              </font>
              <fill>
                <patternFill>
                  <bgColor rgb="FFC6EFCE"/>
                </patternFill>
              </fill>
            </x14:dxf>
          </x14:cfRule>
          <x14:cfRule type="containsText" priority="100" operator="containsText" id="{1307BB33-B7F0-4C14-83E6-D15697563E52}">
            <xm:f>NOT(ISERROR(SEARCH('\Users\ymarting\Documents\Asistencia Legal\[1 Trim. Matriz de Riesgos SIGCMA 5x5 Asistencia legal (1).xlsx]Tabla probabilidad'!#REF!,I50)))</xm:f>
            <xm:f>'\Users\ymarting\Documents\Asistencia Legal\[1 Trim. Matriz de Riesgos SIGCMA 5x5 Asistencia legal (1).xlsx]Tabla probabilidad'!#REF!</xm:f>
            <x14:dxf>
              <font>
                <color rgb="FF9C0006"/>
              </font>
              <fill>
                <patternFill>
                  <bgColor rgb="FFFFC7CE"/>
                </patternFill>
              </fill>
            </x14:dxf>
          </x14:cfRule>
          <xm:sqref>I50</xm:sqref>
        </x14:conditionalFormatting>
        <x14:conditionalFormatting xmlns:xm="http://schemas.microsoft.com/office/excel/2006/main">
          <x14:cfRule type="containsText" priority="46" operator="containsText" id="{53EEFAEC-5749-4406-A1A5-A9881C6B3DD0}">
            <xm:f>NOT(ISERROR(SEARCH('\Users\ymarting\Documents\Asistencia Legal\[1 Trim. Matriz de Riesgos SIGCMA 5x5 Asistencia legal (1).xlsx]Tabla probabilidad'!#REF!,I55)))</xm:f>
            <xm:f>'\Users\ymarting\Documents\Asistencia Legal\[1 Trim. Matriz de Riesgos SIGCMA 5x5 Asistencia legal (1).xlsx]Tabla probabilidad'!#REF!</xm:f>
            <x14:dxf>
              <font>
                <color rgb="FF006100"/>
              </font>
              <fill>
                <patternFill>
                  <bgColor rgb="FFC6EFCE"/>
                </patternFill>
              </fill>
            </x14:dxf>
          </x14:cfRule>
          <x14:cfRule type="containsText" priority="47" operator="containsText" id="{51F475C3-D2CB-4F07-8CAB-F5A71784ABB6}">
            <xm:f>NOT(ISERROR(SEARCH('\Users\ymarting\Documents\Asistencia Legal\[1 Trim. Matriz de Riesgos SIGCMA 5x5 Asistencia legal (1).xlsx]Tabla probabilidad'!#REF!,I55)))</xm:f>
            <xm:f>'\Users\ymarting\Documents\Asistencia Legal\[1 Trim. Matriz de Riesgos SIGCMA 5x5 Asistencia legal (1).xlsx]Tabla probabilidad'!#REF!</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'C:\Users\pcram\OneDrive - Consejo Superior de la Judicatura\Centro de Servicio\SIGCMA\Riesgos\Asistencia Legal\[1 Trim. Matriz de Riesgos SIGCMA 5x5 Asistencia legal (1).xlsx]LISTA'!#REF!</xm:f>
          </x14:formula1>
          <xm:sqref>C10:C59</xm:sqref>
        </x14:dataValidation>
        <x14:dataValidation type="list" allowBlank="1" showInputMessage="1" showErrorMessage="1" xr:uid="{00000000-0002-0000-0300-000002000000}">
          <x14:formula1>
            <xm:f>'C:\Users\pcram\OneDrive - Consejo Superior de la Judicatura\Centro de Servicio\SIGCMA\Riesgos\Asistencia Legal\[1 Trim. Matriz de Riesgos SIGCMA 5x5 Asistencia legal (1).xlsx]LISTA'!#REF!</xm:f>
          </x14:formula1>
          <xm:sqref>K10:K59 AN10 AN15 AN20 AN25 AN30 AN35 AN40 AN45 AN50 AN55 AH10 AH15 AH20 AH25 AH30 AH35 AH40 AH45 AH50 AH55 R10:S59 U10:W59 G10:G59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KL59"/>
  <sheetViews>
    <sheetView topLeftCell="A26" zoomScaleNormal="100" workbookViewId="0">
      <selection activeCell="C30" sqref="C30:C34"/>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25" customWidth="1"/>
    <col min="36" max="36" width="15" customWidth="1"/>
    <col min="37" max="37" width="16.140625" customWidth="1"/>
    <col min="38" max="38" width="17.85546875" bestFit="1" customWidth="1"/>
    <col min="39" max="39" width="12" bestFit="1" customWidth="1"/>
    <col min="41" max="298" width="11.42578125" style="15"/>
    <col min="299" max="16384" width="11.42578125" style="16"/>
  </cols>
  <sheetData>
    <row r="1" spans="1:298" s="2" customFormat="1" ht="16.5" customHeight="1">
      <c r="A1" s="157"/>
      <c r="B1" s="158"/>
      <c r="C1" s="158"/>
      <c r="D1" s="161" t="s">
        <v>0</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3" t="s">
        <v>1</v>
      </c>
      <c r="AM1" s="163"/>
      <c r="AN1" s="163"/>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row>
    <row r="2" spans="1:298" s="2" customFormat="1" ht="39.75" customHeight="1">
      <c r="A2" s="159"/>
      <c r="B2" s="160"/>
      <c r="C2" s="160"/>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3"/>
      <c r="AN2" s="163"/>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row>
    <row r="3" spans="1:298" s="2" customFormat="1" ht="16.5">
      <c r="A3" s="3"/>
      <c r="B3" s="3"/>
      <c r="C3" s="4"/>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c r="AM3" s="163"/>
      <c r="AN3" s="163"/>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row>
    <row r="4" spans="1:298" s="2" customFormat="1" ht="26.25" customHeight="1">
      <c r="A4" s="148" t="s">
        <v>2</v>
      </c>
      <c r="B4" s="149"/>
      <c r="C4" s="150"/>
      <c r="D4" s="164" t="s">
        <v>155</v>
      </c>
      <c r="E4" s="165"/>
      <c r="F4" s="165"/>
      <c r="G4" s="165"/>
      <c r="H4" s="165"/>
      <c r="I4" s="165"/>
      <c r="J4" s="165"/>
      <c r="K4" s="165"/>
      <c r="L4" s="165"/>
      <c r="M4" s="165"/>
      <c r="N4" s="166"/>
      <c r="O4" s="167"/>
      <c r="P4" s="167"/>
      <c r="Q4" s="167"/>
      <c r="R4" s="5"/>
      <c r="S4" s="5"/>
      <c r="T4" s="5"/>
      <c r="U4" s="5"/>
      <c r="V4" s="5"/>
      <c r="W4" s="5"/>
      <c r="X4" s="5"/>
      <c r="Y4" s="5"/>
      <c r="Z4" s="5"/>
      <c r="AA4" s="5"/>
      <c r="AB4" s="5"/>
      <c r="AC4" s="5"/>
      <c r="AD4" s="5"/>
      <c r="AE4" s="5"/>
      <c r="AF4" s="5"/>
      <c r="AG4" s="5"/>
      <c r="AH4" s="5"/>
      <c r="AI4" s="5"/>
      <c r="AJ4" s="5"/>
      <c r="AK4" s="5"/>
      <c r="AL4" s="5"/>
      <c r="AM4" s="5"/>
      <c r="AN4" s="5"/>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2" customFormat="1" ht="78" customHeight="1">
      <c r="A5" s="148" t="s">
        <v>3</v>
      </c>
      <c r="B5" s="149"/>
      <c r="C5" s="150"/>
      <c r="D5" s="151" t="s">
        <v>156</v>
      </c>
      <c r="E5" s="152"/>
      <c r="F5" s="152"/>
      <c r="G5" s="152"/>
      <c r="H5" s="152"/>
      <c r="I5" s="152"/>
      <c r="J5" s="152"/>
      <c r="K5" s="152"/>
      <c r="L5" s="152"/>
      <c r="M5" s="152"/>
      <c r="N5" s="153"/>
      <c r="O5" s="5"/>
      <c r="P5" s="5"/>
      <c r="Q5" s="5"/>
      <c r="R5" s="5"/>
      <c r="S5" s="5"/>
      <c r="T5" s="5"/>
      <c r="U5" s="5"/>
      <c r="V5" s="5"/>
      <c r="W5" s="5"/>
      <c r="X5" s="5"/>
      <c r="Y5" s="5"/>
      <c r="Z5" s="5"/>
      <c r="AA5" s="5"/>
      <c r="AB5" s="5"/>
      <c r="AC5" s="5"/>
      <c r="AD5" s="5"/>
      <c r="AE5" s="5"/>
      <c r="AF5" s="5"/>
      <c r="AG5" s="5"/>
      <c r="AH5" s="5"/>
      <c r="AI5" s="5"/>
      <c r="AJ5" s="5"/>
      <c r="AK5" s="5"/>
      <c r="AL5" s="5"/>
      <c r="AM5" s="5"/>
      <c r="AN5" s="5"/>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row>
    <row r="6" spans="1:298" s="2" customFormat="1" ht="49.5" customHeight="1">
      <c r="A6" s="148" t="s">
        <v>5</v>
      </c>
      <c r="B6" s="149"/>
      <c r="C6" s="150"/>
      <c r="D6" s="151" t="s">
        <v>157</v>
      </c>
      <c r="E6" s="152"/>
      <c r="F6" s="152"/>
      <c r="G6" s="152"/>
      <c r="H6" s="152"/>
      <c r="I6" s="152"/>
      <c r="J6" s="152"/>
      <c r="K6" s="152"/>
      <c r="L6" s="152"/>
      <c r="M6" s="152"/>
      <c r="N6" s="153"/>
      <c r="O6" s="5"/>
      <c r="P6" s="5"/>
      <c r="Q6" s="5"/>
      <c r="R6" s="5"/>
      <c r="S6" s="5"/>
      <c r="T6" s="5"/>
      <c r="U6" s="5"/>
      <c r="V6" s="5"/>
      <c r="W6" s="5"/>
      <c r="X6" s="5"/>
      <c r="Y6" s="5"/>
      <c r="Z6" s="5"/>
      <c r="AA6" s="5"/>
      <c r="AB6" s="5"/>
      <c r="AC6" s="5"/>
      <c r="AD6" s="5"/>
      <c r="AE6" s="5"/>
      <c r="AF6" s="5"/>
      <c r="AG6" s="5"/>
      <c r="AH6" s="5"/>
      <c r="AI6" s="5"/>
      <c r="AJ6" s="5"/>
      <c r="AK6" s="5"/>
      <c r="AL6" s="5"/>
      <c r="AM6" s="5"/>
      <c r="AN6" s="5"/>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 customFormat="1" ht="16.5">
      <c r="A7" s="154" t="s">
        <v>7</v>
      </c>
      <c r="B7" s="155"/>
      <c r="C7" s="155"/>
      <c r="D7" s="155"/>
      <c r="E7" s="155"/>
      <c r="F7" s="155"/>
      <c r="G7" s="155"/>
      <c r="H7" s="156"/>
      <c r="I7" s="154" t="s">
        <v>8</v>
      </c>
      <c r="J7" s="155"/>
      <c r="K7" s="155"/>
      <c r="L7" s="155"/>
      <c r="M7" s="155"/>
      <c r="N7" s="156"/>
      <c r="O7" s="154" t="s">
        <v>9</v>
      </c>
      <c r="P7" s="155"/>
      <c r="Q7" s="155"/>
      <c r="R7" s="155"/>
      <c r="S7" s="155"/>
      <c r="T7" s="155"/>
      <c r="U7" s="155"/>
      <c r="V7" s="155"/>
      <c r="W7" s="156"/>
      <c r="X7" s="154" t="s">
        <v>10</v>
      </c>
      <c r="Y7" s="155"/>
      <c r="Z7" s="155"/>
      <c r="AA7" s="155"/>
      <c r="AB7" s="155"/>
      <c r="AC7" s="155"/>
      <c r="AD7" s="155"/>
      <c r="AE7" s="155"/>
      <c r="AF7" s="155"/>
      <c r="AG7" s="155"/>
      <c r="AH7" s="156"/>
      <c r="AI7" s="154" t="s">
        <v>11</v>
      </c>
      <c r="AJ7" s="155"/>
      <c r="AK7" s="155"/>
      <c r="AL7" s="155"/>
      <c r="AM7" s="155"/>
      <c r="AN7" s="168"/>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row>
    <row r="8" spans="1:298" s="2" customFormat="1" ht="16.5" customHeight="1">
      <c r="A8" s="169" t="s">
        <v>12</v>
      </c>
      <c r="B8" s="171" t="s">
        <v>13</v>
      </c>
      <c r="C8" s="173" t="s">
        <v>14</v>
      </c>
      <c r="D8" s="174" t="s">
        <v>15</v>
      </c>
      <c r="E8" s="174" t="s">
        <v>16</v>
      </c>
      <c r="F8" s="176" t="s">
        <v>17</v>
      </c>
      <c r="G8" s="175" t="s">
        <v>18</v>
      </c>
      <c r="H8" s="174" t="s">
        <v>19</v>
      </c>
      <c r="I8" s="177" t="s">
        <v>20</v>
      </c>
      <c r="J8" s="181" t="s">
        <v>21</v>
      </c>
      <c r="K8" s="175" t="s">
        <v>22</v>
      </c>
      <c r="L8" s="175" t="s">
        <v>23</v>
      </c>
      <c r="M8" s="181" t="s">
        <v>21</v>
      </c>
      <c r="N8" s="174" t="s">
        <v>24</v>
      </c>
      <c r="O8" s="182" t="s">
        <v>25</v>
      </c>
      <c r="P8" s="178" t="s">
        <v>26</v>
      </c>
      <c r="Q8" s="175" t="s">
        <v>27</v>
      </c>
      <c r="R8" s="178" t="s">
        <v>28</v>
      </c>
      <c r="S8" s="178"/>
      <c r="T8" s="178"/>
      <c r="U8" s="178"/>
      <c r="V8" s="178"/>
      <c r="W8" s="178"/>
      <c r="X8" s="184" t="s">
        <v>29</v>
      </c>
      <c r="Y8" s="182" t="s">
        <v>30</v>
      </c>
      <c r="Z8" s="182" t="s">
        <v>21</v>
      </c>
      <c r="AA8" s="6"/>
      <c r="AB8" s="6"/>
      <c r="AC8" s="182" t="s">
        <v>31</v>
      </c>
      <c r="AD8" s="182" t="s">
        <v>21</v>
      </c>
      <c r="AE8" s="6"/>
      <c r="AF8" s="6"/>
      <c r="AG8" s="184" t="s">
        <v>32</v>
      </c>
      <c r="AH8" s="182" t="s">
        <v>33</v>
      </c>
      <c r="AI8" s="178" t="s">
        <v>11</v>
      </c>
      <c r="AJ8" s="178" t="s">
        <v>34</v>
      </c>
      <c r="AK8" s="178" t="s">
        <v>35</v>
      </c>
      <c r="AL8" s="178" t="s">
        <v>36</v>
      </c>
      <c r="AM8" s="179" t="s">
        <v>37</v>
      </c>
      <c r="AN8" s="179" t="s">
        <v>38</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row>
    <row r="9" spans="1:298" s="11" customFormat="1" ht="94.5" customHeight="1" thickBot="1">
      <c r="A9" s="170"/>
      <c r="B9" s="172"/>
      <c r="C9" s="171"/>
      <c r="D9" s="175"/>
      <c r="E9" s="175"/>
      <c r="F9" s="171"/>
      <c r="G9" s="177"/>
      <c r="H9" s="175"/>
      <c r="I9" s="177"/>
      <c r="J9" s="181"/>
      <c r="K9" s="177"/>
      <c r="L9" s="177"/>
      <c r="M9" s="181"/>
      <c r="N9" s="175"/>
      <c r="O9" s="185"/>
      <c r="P9" s="175"/>
      <c r="Q9" s="177"/>
      <c r="R9" s="7" t="s">
        <v>39</v>
      </c>
      <c r="S9" s="7" t="s">
        <v>40</v>
      </c>
      <c r="T9" s="7" t="s">
        <v>41</v>
      </c>
      <c r="U9" s="7" t="s">
        <v>42</v>
      </c>
      <c r="V9" s="7" t="s">
        <v>43</v>
      </c>
      <c r="W9" s="7" t="s">
        <v>44</v>
      </c>
      <c r="X9" s="182"/>
      <c r="Y9" s="183"/>
      <c r="Z9" s="183"/>
      <c r="AA9" s="8" t="s">
        <v>45</v>
      </c>
      <c r="AB9" s="8" t="s">
        <v>21</v>
      </c>
      <c r="AC9" s="183"/>
      <c r="AD9" s="183"/>
      <c r="AE9" s="9" t="s">
        <v>31</v>
      </c>
      <c r="AF9" s="9" t="s">
        <v>21</v>
      </c>
      <c r="AG9" s="182"/>
      <c r="AH9" s="185"/>
      <c r="AI9" s="175"/>
      <c r="AJ9" s="175"/>
      <c r="AK9" s="175"/>
      <c r="AL9" s="175"/>
      <c r="AM9" s="180"/>
      <c r="AN9" s="18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row>
    <row r="10" spans="1:298" ht="57.75" customHeight="1">
      <c r="A10" s="186">
        <v>1</v>
      </c>
      <c r="B10" s="187" t="s">
        <v>158</v>
      </c>
      <c r="C10" s="186" t="s">
        <v>78</v>
      </c>
      <c r="D10" s="190" t="s">
        <v>159</v>
      </c>
      <c r="E10" s="186" t="s">
        <v>160</v>
      </c>
      <c r="F10" s="186" t="s">
        <v>161</v>
      </c>
      <c r="G10" s="186" t="s">
        <v>71</v>
      </c>
      <c r="H10" s="186">
        <v>1440</v>
      </c>
      <c r="I10" s="194" t="str">
        <f>IF(H10&lt;=2,'[9]Tabla probabilidad'!$B$5,IF(H10&lt;=24,'[9]Tabla probabilidad'!$B$6,IF(H10&lt;=500,'[9]Tabla probabilidad'!$B$7,IF(H10&lt;=5000,'[9]Tabla probabilidad'!$B$8,IF(H10&gt;5000,'[9]Tabla probabilidad'!$B$9)))))</f>
        <v>Alta</v>
      </c>
      <c r="J10" s="195">
        <f>IF(H10&lt;=2,'[9]Tabla probabilidad'!$D$5,IF(H10&lt;=24,'[9]Tabla probabilidad'!$D$6,IF(H10&lt;=500,'[9]Tabla probabilidad'!$D$7,IF(H10&lt;=5000,'[9]Tabla probabilidad'!$D$8,IF(H10&gt;5000,'[9]Tabla probabilidad'!$D$9)))))</f>
        <v>0.8</v>
      </c>
      <c r="K10" s="186" t="s">
        <v>140</v>
      </c>
      <c r="L10" s="1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Menor</v>
      </c>
      <c r="M10" s="1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40%</v>
      </c>
      <c r="N10" s="186" t="str">
        <f>VLOOKUP((I10&amp;L10),[9]Hoja1!$B$4:$C$28,2,0)</f>
        <v>Moderado</v>
      </c>
      <c r="O10" s="12">
        <v>1</v>
      </c>
      <c r="P10" s="13" t="s">
        <v>162</v>
      </c>
      <c r="Q10" s="12" t="str">
        <f t="shared" ref="Q10:Q35" si="0">IF(R10="Preventivo","Probabilidad",IF(R10="Detectivo","Probabilidad", IF(R10="Correctivo","Impacto")))</f>
        <v>Probabilidad</v>
      </c>
      <c r="R10" s="12" t="s">
        <v>54</v>
      </c>
      <c r="S10" s="12" t="s">
        <v>55</v>
      </c>
      <c r="T10" s="14">
        <f>VLOOKUP(R10&amp;S10,[9]Hoja1!$Q$4:$R$9,2,0)</f>
        <v>0.45</v>
      </c>
      <c r="U10" s="12" t="s">
        <v>56</v>
      </c>
      <c r="V10" s="12" t="s">
        <v>57</v>
      </c>
      <c r="W10" s="12" t="s">
        <v>58</v>
      </c>
      <c r="X10" s="14">
        <f>IF(Q10="Probabilidad",($J$10*T10),IF(Q10="Impacto"," "))</f>
        <v>0.36000000000000004</v>
      </c>
      <c r="Y10" s="14" t="str">
        <f>IF(Z10&lt;=20%,'[9]Tabla probabilidad'!$B$5,IF(Z10&lt;=40%,'[9]Tabla probabilidad'!$B$6,IF(Z10&lt;=60%,'[9]Tabla probabilidad'!$B$7,IF(Z10&lt;=80%,'[9]Tabla probabilidad'!$B$8,IF(Z10&lt;=100%,'[9]Tabla probabilidad'!$B$9)))))</f>
        <v>Media</v>
      </c>
      <c r="Z10" s="14">
        <f>IF(R10="Preventivo",(J10-(J10*T10)),IF(R10="Detectivo",(J10-(J10*T10)),IF(R10="Correctivo",(J10))))</f>
        <v>0.44</v>
      </c>
      <c r="AA10" s="191" t="str">
        <f>IF(AB10&lt;=20%,'[9]Tabla probabilidad'!$B$5,IF(AB10&lt;=40%,'[9]Tabla probabilidad'!$B$6,IF(AB10&lt;=60%,'[9]Tabla probabilidad'!$B$7,IF(AB10&lt;=80%,'[9]Tabla probabilidad'!$B$8,IF(AB10&lt;=100%,'[9]Tabla probabilidad'!$B$9)))))</f>
        <v>Media</v>
      </c>
      <c r="AB10" s="191">
        <f>AVERAGE(Z10:Z14)</f>
        <v>0.44</v>
      </c>
      <c r="AC10" s="14" t="str">
        <f t="shared" ref="AC10:AC59" si="1">IF(AD10&lt;=20%,"Leve",IF(AD10&lt;=40%,"Menor",IF(AD10&lt;=60%,"Moderado",IF(AD10&lt;=80%,"Mayor",IF(AD10&lt;=100%,"Catastrófico")))))</f>
        <v>Menor</v>
      </c>
      <c r="AD10" s="14">
        <f>IF(Q10="Probabilidad",(($M$10-0)),IF(Q10="Impacto",($M$10-($M$10*T10))))</f>
        <v>0.4</v>
      </c>
      <c r="AE10" s="191" t="str">
        <f>IF(AF10&lt;=20%,"Leve",IF(AF10&lt;=40%,"Menor",IF(AF10&lt;=60%,"Moderado",IF(AF10&lt;=80%,"Mayor",IF(AF10&lt;=100%,"Catastrófico")))))</f>
        <v>Menor</v>
      </c>
      <c r="AF10" s="191">
        <f>AVERAGE(AD10:AD14)</f>
        <v>0.4</v>
      </c>
      <c r="AG10" s="200" t="str">
        <f>VLOOKUP(AA10&amp;AE10,[9]Hoja1!$B$4:$C$28,2,0)</f>
        <v>Moderado</v>
      </c>
      <c r="AH10" s="200" t="s">
        <v>59</v>
      </c>
      <c r="AI10" s="200" t="s">
        <v>163</v>
      </c>
      <c r="AJ10" s="200" t="s">
        <v>61</v>
      </c>
      <c r="AK10" s="206">
        <v>44926</v>
      </c>
      <c r="AL10" s="206">
        <v>44834</v>
      </c>
      <c r="AM10" s="197" t="s">
        <v>62</v>
      </c>
      <c r="AN10" s="186" t="s">
        <v>63</v>
      </c>
    </row>
    <row r="11" spans="1:298" ht="57.75" customHeight="1">
      <c r="A11" s="186"/>
      <c r="B11" s="188"/>
      <c r="C11" s="186"/>
      <c r="D11" s="190"/>
      <c r="E11" s="186"/>
      <c r="F11" s="186"/>
      <c r="G11" s="186"/>
      <c r="H11" s="186"/>
      <c r="I11" s="194"/>
      <c r="J11" s="195"/>
      <c r="K11" s="186"/>
      <c r="L11" s="196"/>
      <c r="M11" s="196"/>
      <c r="N11" s="186"/>
      <c r="O11" s="12">
        <v>2</v>
      </c>
      <c r="P11" s="17" t="s">
        <v>164</v>
      </c>
      <c r="Q11" s="12" t="str">
        <f t="shared" si="0"/>
        <v>Probabilidad</v>
      </c>
      <c r="R11" s="12" t="s">
        <v>54</v>
      </c>
      <c r="S11" s="12" t="s">
        <v>55</v>
      </c>
      <c r="T11" s="14">
        <f>VLOOKUP(R11&amp;S11,[9]Hoja1!$Q$4:$R$9,2,0)</f>
        <v>0.45</v>
      </c>
      <c r="U11" s="12" t="s">
        <v>56</v>
      </c>
      <c r="V11" s="12" t="s">
        <v>57</v>
      </c>
      <c r="W11" s="12" t="s">
        <v>58</v>
      </c>
      <c r="X11" s="14">
        <f>IF(Q11="Probabilidad",($J$10*T11),IF(Q11="Impacto"," "))</f>
        <v>0.36000000000000004</v>
      </c>
      <c r="Y11" s="14" t="str">
        <f>IF(Z11&lt;=20%,'[9]Tabla probabilidad'!$B$5,IF(Z11&lt;=40%,'[9]Tabla probabilidad'!$B$6,IF(Z11&lt;=60%,'[9]Tabla probabilidad'!$B$7,IF(Z11&lt;=80%,'[9]Tabla probabilidad'!$B$8,IF(Z11&lt;=100%,'[9]Tabla probabilidad'!$B$9)))))</f>
        <v>Media</v>
      </c>
      <c r="Z11" s="14">
        <f>IF(R11="Preventivo",(J10-(J10*T11)),IF(R11="Detectivo",(J10-(J10*T11)),IF(R11="Correctivo",(J10))))</f>
        <v>0.44</v>
      </c>
      <c r="AA11" s="192"/>
      <c r="AB11" s="192"/>
      <c r="AC11" s="14" t="str">
        <f t="shared" si="1"/>
        <v>Menor</v>
      </c>
      <c r="AD11" s="14">
        <f>IF(Q11="Probabilidad",(($M$10-0)),IF(Q11="Impacto",($M$10-($M$10*T11))))</f>
        <v>0.4</v>
      </c>
      <c r="AE11" s="192"/>
      <c r="AF11" s="192"/>
      <c r="AG11" s="201"/>
      <c r="AH11" s="201"/>
      <c r="AI11" s="201"/>
      <c r="AJ11" s="201"/>
      <c r="AK11" s="201"/>
      <c r="AL11" s="201"/>
      <c r="AM11" s="198"/>
      <c r="AN11" s="186"/>
    </row>
    <row r="12" spans="1:298" ht="69.75" customHeight="1">
      <c r="A12" s="186"/>
      <c r="B12" s="188"/>
      <c r="C12" s="186"/>
      <c r="D12" s="190"/>
      <c r="E12" s="186"/>
      <c r="F12" s="186"/>
      <c r="G12" s="186"/>
      <c r="H12" s="186"/>
      <c r="I12" s="194"/>
      <c r="J12" s="195"/>
      <c r="K12" s="186"/>
      <c r="L12" s="196"/>
      <c r="M12" s="196"/>
      <c r="N12" s="186"/>
      <c r="O12" s="12">
        <v>3</v>
      </c>
      <c r="P12" s="17" t="s">
        <v>165</v>
      </c>
      <c r="Q12" s="12" t="str">
        <f t="shared" si="0"/>
        <v>Probabilidad</v>
      </c>
      <c r="R12" s="12" t="s">
        <v>54</v>
      </c>
      <c r="S12" s="12" t="s">
        <v>55</v>
      </c>
      <c r="T12" s="14">
        <f>VLOOKUP(R12&amp;S12,[9]Hoja1!$Q$4:$R$9,2,0)</f>
        <v>0.45</v>
      </c>
      <c r="U12" s="12" t="s">
        <v>56</v>
      </c>
      <c r="V12" s="12" t="s">
        <v>57</v>
      </c>
      <c r="W12" s="12" t="s">
        <v>58</v>
      </c>
      <c r="X12" s="14">
        <f t="shared" ref="X12:X14" si="2">IF(Q12="Probabilidad",($J$10*T12),IF(Q12="Impacto"," "))</f>
        <v>0.36000000000000004</v>
      </c>
      <c r="Y12" s="14" t="str">
        <f>IF(Z12&lt;=20%,'[9]Tabla probabilidad'!$B$5,IF(Z12&lt;=40%,'[9]Tabla probabilidad'!$B$6,IF(Z12&lt;=60%,'[9]Tabla probabilidad'!$B$7,IF(Z12&lt;=80%,'[9]Tabla probabilidad'!$B$8,IF(Z12&lt;=100%,'[9]Tabla probabilidad'!$B$9)))))</f>
        <v>Media</v>
      </c>
      <c r="Z12" s="14">
        <f>IF(R12="Preventivo",(J10-(J10*T12)),IF(R12="Detectivo",(J10-(J10*T12)),IF(R12="Correctivo",(J10))))</f>
        <v>0.44</v>
      </c>
      <c r="AA12" s="192"/>
      <c r="AB12" s="192"/>
      <c r="AC12" s="14" t="str">
        <f t="shared" si="1"/>
        <v>Menor</v>
      </c>
      <c r="AD12" s="14">
        <f>IF(Q12="Probabilidad",(($M$10-0)),IF(Q12="Impacto",($M$10-($M$10*T12))))</f>
        <v>0.4</v>
      </c>
      <c r="AE12" s="192"/>
      <c r="AF12" s="192"/>
      <c r="AG12" s="201"/>
      <c r="AH12" s="201"/>
      <c r="AI12" s="201"/>
      <c r="AJ12" s="201"/>
      <c r="AK12" s="201"/>
      <c r="AL12" s="201"/>
      <c r="AM12" s="198"/>
      <c r="AN12" s="186"/>
    </row>
    <row r="13" spans="1:298" ht="72" customHeight="1">
      <c r="A13" s="186"/>
      <c r="B13" s="188"/>
      <c r="C13" s="186"/>
      <c r="D13" s="190"/>
      <c r="E13" s="186"/>
      <c r="F13" s="186"/>
      <c r="G13" s="186"/>
      <c r="H13" s="186"/>
      <c r="I13" s="194"/>
      <c r="J13" s="195"/>
      <c r="K13" s="186"/>
      <c r="L13" s="196"/>
      <c r="M13" s="196"/>
      <c r="N13" s="186"/>
      <c r="O13" s="12">
        <v>4</v>
      </c>
      <c r="P13" s="18" t="s">
        <v>166</v>
      </c>
      <c r="Q13" s="12" t="str">
        <f t="shared" si="0"/>
        <v>Probabilidad</v>
      </c>
      <c r="R13" s="12" t="s">
        <v>54</v>
      </c>
      <c r="S13" s="12" t="s">
        <v>55</v>
      </c>
      <c r="T13" s="14">
        <f>VLOOKUP(R13&amp;S13,[9]Hoja1!$Q$4:$R$9,2,0)</f>
        <v>0.45</v>
      </c>
      <c r="U13" s="12" t="s">
        <v>56</v>
      </c>
      <c r="V13" s="12" t="s">
        <v>57</v>
      </c>
      <c r="W13" s="12" t="s">
        <v>58</v>
      </c>
      <c r="X13" s="14">
        <f t="shared" si="2"/>
        <v>0.36000000000000004</v>
      </c>
      <c r="Y13" s="14" t="str">
        <f>IF(Z13&lt;=20%,'[9]Tabla probabilidad'!$B$5,IF(Z13&lt;=40%,'[9]Tabla probabilidad'!$B$6,IF(Z13&lt;=60%,'[9]Tabla probabilidad'!$B$7,IF(Z13&lt;=80%,'[9]Tabla probabilidad'!$B$8,IF(Z13&lt;=100%,'[9]Tabla probabilidad'!$B$9)))))</f>
        <v>Media</v>
      </c>
      <c r="Z13" s="14">
        <f>IF(R13="Preventivo",(J10-(J10*T13)),IF(R13="Detectivo",(J10-(J10*T13)),IF(R13="Correctivo",(J10))))</f>
        <v>0.44</v>
      </c>
      <c r="AA13" s="192"/>
      <c r="AB13" s="192"/>
      <c r="AC13" s="14" t="str">
        <f t="shared" si="1"/>
        <v>Menor</v>
      </c>
      <c r="AD13" s="14">
        <f>IF(Q13="Probabilidad",(($M$10-0)),IF(Q13="Impacto",($M$10-($M$10*T13))))</f>
        <v>0.4</v>
      </c>
      <c r="AE13" s="192"/>
      <c r="AF13" s="192"/>
      <c r="AG13" s="201"/>
      <c r="AH13" s="201"/>
      <c r="AI13" s="201"/>
      <c r="AJ13" s="201"/>
      <c r="AK13" s="201"/>
      <c r="AL13" s="201"/>
      <c r="AM13" s="198"/>
      <c r="AN13" s="186"/>
    </row>
    <row r="14" spans="1:298" ht="54" customHeight="1">
      <c r="A14" s="186"/>
      <c r="B14" s="189"/>
      <c r="C14" s="186"/>
      <c r="D14" s="190"/>
      <c r="E14" s="186"/>
      <c r="F14" s="186"/>
      <c r="G14" s="186"/>
      <c r="H14" s="186"/>
      <c r="I14" s="194"/>
      <c r="J14" s="195"/>
      <c r="K14" s="186"/>
      <c r="L14" s="196"/>
      <c r="M14" s="196"/>
      <c r="N14" s="186"/>
      <c r="O14" s="12">
        <v>5</v>
      </c>
      <c r="P14" s="18"/>
      <c r="Q14" s="12"/>
      <c r="R14" s="12"/>
      <c r="S14" s="12"/>
      <c r="T14" s="14"/>
      <c r="U14" s="12"/>
      <c r="V14" s="12"/>
      <c r="W14" s="12"/>
      <c r="X14" s="14" t="b">
        <f t="shared" si="2"/>
        <v>0</v>
      </c>
      <c r="Y14" s="14" t="b">
        <f>IF(Z14&lt;=20%,'[9]Tabla probabilidad'!$B$5,IF(Z14&lt;=40%,'[9]Tabla probabilidad'!$B$6,IF(Z14&lt;=60%,'[9]Tabla probabilidad'!$B$7,IF(Z14&lt;=80%,'[9]Tabla probabilidad'!$B$8,IF(Z14&lt;=100%,'[9]Tabla probabilidad'!$B$9)))))</f>
        <v>0</v>
      </c>
      <c r="Z14" s="14" t="b">
        <f>IF(R14="Preventivo",(J10-(J10*T14)),IF(R14="Detectivo",(J10-(J10*T14)),IF(R14="Correctivo",(J10))))</f>
        <v>0</v>
      </c>
      <c r="AA14" s="193"/>
      <c r="AB14" s="193"/>
      <c r="AC14" s="14" t="b">
        <f t="shared" si="1"/>
        <v>0</v>
      </c>
      <c r="AD14" s="14" t="b">
        <f>IF(Q14="Probabilidad",(($M$10-0)),IF(Q14="Impacto",($M$10-($M$10*T14))))</f>
        <v>0</v>
      </c>
      <c r="AE14" s="193"/>
      <c r="AF14" s="193"/>
      <c r="AG14" s="202"/>
      <c r="AH14" s="202"/>
      <c r="AI14" s="202"/>
      <c r="AJ14" s="202"/>
      <c r="AK14" s="202"/>
      <c r="AL14" s="202"/>
      <c r="AM14" s="199"/>
      <c r="AN14" s="186"/>
    </row>
    <row r="15" spans="1:298" ht="75" hidden="1" customHeight="1">
      <c r="A15" s="186">
        <v>2</v>
      </c>
      <c r="B15" s="200" t="s">
        <v>136</v>
      </c>
      <c r="C15" s="186" t="s">
        <v>78</v>
      </c>
      <c r="D15" s="203" t="s">
        <v>137</v>
      </c>
      <c r="E15" s="200" t="s">
        <v>138</v>
      </c>
      <c r="F15" s="200" t="s">
        <v>139</v>
      </c>
      <c r="G15" s="186" t="s">
        <v>71</v>
      </c>
      <c r="H15" s="200">
        <v>1080</v>
      </c>
      <c r="I15" s="194" t="str">
        <f>IF(H15&lt;=2,'[9]Tabla probabilidad'!$B$5,IF(H15&lt;=24,'[9]Tabla probabilidad'!$B$6,IF(H15&lt;=500,'[9]Tabla probabilidad'!$B$7,IF(H15&lt;=5000,'[9]Tabla probabilidad'!$B$8,IF(H15&gt;5000,'[9]Tabla probabilidad'!$B$9)))))</f>
        <v>Alta</v>
      </c>
      <c r="J15" s="195">
        <f>IF(H15&lt;=2,'[9]Tabla probabilidad'!$D$5,IF(H15&lt;=24,'[9]Tabla probabilidad'!$D$6,IF(H15&lt;=500,'[9]Tabla probabilidad'!$D$7,IF(H15&lt;=5000,'[9]Tabla probabilidad'!$D$8,IF(H15&gt;5000,'[9]Tabla probabilidad'!$D$9)))))</f>
        <v>0.8</v>
      </c>
      <c r="K15" s="186" t="s">
        <v>140</v>
      </c>
      <c r="L15" s="18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Menor</v>
      </c>
      <c r="M15" s="18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40%</v>
      </c>
      <c r="N15" s="186" t="str">
        <f>VLOOKUP((I15&amp;L15),[9]Hoja1!$B$4:$C$28,2,0)</f>
        <v>Moderado</v>
      </c>
      <c r="O15" s="12">
        <v>1</v>
      </c>
      <c r="P15" s="13" t="s">
        <v>141</v>
      </c>
      <c r="Q15" s="12" t="str">
        <f t="shared" si="0"/>
        <v>Probabilidad</v>
      </c>
      <c r="R15" s="12" t="s">
        <v>54</v>
      </c>
      <c r="S15" s="12" t="s">
        <v>142</v>
      </c>
      <c r="T15" s="14">
        <f>VLOOKUP(R15&amp;S15,[9]Hoja1!$Q$4:$R$9,2,0)</f>
        <v>0.5</v>
      </c>
      <c r="U15" s="12" t="s">
        <v>56</v>
      </c>
      <c r="V15" s="12" t="s">
        <v>57</v>
      </c>
      <c r="W15" s="12" t="s">
        <v>58</v>
      </c>
      <c r="X15" s="14">
        <f>IF(Q15="Probabilidad",($J$15*T15),IF(Q15="Impacto"," "))</f>
        <v>0.4</v>
      </c>
      <c r="Y15" s="14" t="str">
        <f>IF(Z15&lt;=20%,'[9]Tabla probabilidad'!$B$5,IF(Z15&lt;=40%,'[9]Tabla probabilidad'!$B$6,IF(Z15&lt;=60%,'[9]Tabla probabilidad'!$B$7,IF(Z15&lt;=80%,'[9]Tabla probabilidad'!$B$8,IF(Z15&lt;=100%,'[9]Tabla probabilidad'!$B$9)))))</f>
        <v>Baja</v>
      </c>
      <c r="Z15" s="14">
        <f>IF(R15="Preventivo",(J15-(J15*T15)),IF(R15="Detectivo",(J15-(J15*T15)),IF(R15="Correctivo",(J15))))</f>
        <v>0.4</v>
      </c>
      <c r="AA15" s="191" t="str">
        <f>IF(AB15&lt;=20%,'[9]Tabla probabilidad'!$B$5,IF(AB15&lt;=40%,'[9]Tabla probabilidad'!$B$6,IF(AB15&lt;=60%,'[9]Tabla probabilidad'!$B$7,IF(AB15&lt;=80%,'[9]Tabla probabilidad'!$B$8,IF(AB15&lt;=100%,'[9]Tabla probabilidad'!$B$9)))))</f>
        <v>Media</v>
      </c>
      <c r="AB15" s="191">
        <f>AVERAGE(Z15:Z19)</f>
        <v>0.42666666666666669</v>
      </c>
      <c r="AC15" s="14" t="str">
        <f t="shared" si="1"/>
        <v>Menor</v>
      </c>
      <c r="AD15" s="14">
        <f>IF(Q15="Probabilidad",(($M$15-0)),IF(Q15="Impacto",($M$15-($M$15*T15))))</f>
        <v>0.4</v>
      </c>
      <c r="AE15" s="191" t="str">
        <f>IF(AF15&lt;=20%,"Leve",IF(AF15&lt;=40%,"Menor",IF(AF15&lt;=60%,"Moderado",IF(AF15&lt;=80%,"Mayor",IF(AF15&lt;=100%,"Catastrófico")))))</f>
        <v>Menor</v>
      </c>
      <c r="AF15" s="191">
        <f>AVERAGE(AD15:AD19)</f>
        <v>0.40000000000000008</v>
      </c>
      <c r="AG15" s="200" t="str">
        <f>VLOOKUP(AA15&amp;AE15,[9]Hoja1!$B$4:$C$28,2,0)</f>
        <v>Moderado</v>
      </c>
      <c r="AH15" s="200" t="s">
        <v>59</v>
      </c>
      <c r="AI15" s="200" t="s">
        <v>143</v>
      </c>
      <c r="AJ15" s="200" t="s">
        <v>61</v>
      </c>
      <c r="AK15" s="206">
        <v>44561</v>
      </c>
      <c r="AL15" s="206">
        <v>44561</v>
      </c>
      <c r="AM15" s="197" t="s">
        <v>132</v>
      </c>
      <c r="AN15" s="186" t="s">
        <v>63</v>
      </c>
    </row>
    <row r="16" spans="1:298" ht="25.5" hidden="1" customHeight="1">
      <c r="A16" s="186"/>
      <c r="B16" s="201"/>
      <c r="C16" s="186"/>
      <c r="D16" s="204"/>
      <c r="E16" s="201"/>
      <c r="F16" s="201"/>
      <c r="G16" s="186"/>
      <c r="H16" s="201"/>
      <c r="I16" s="194"/>
      <c r="J16" s="195"/>
      <c r="K16" s="186"/>
      <c r="L16" s="196"/>
      <c r="M16" s="196"/>
      <c r="N16" s="186"/>
      <c r="O16" s="12">
        <v>2</v>
      </c>
      <c r="P16" s="17" t="s">
        <v>144</v>
      </c>
      <c r="Q16" s="12" t="str">
        <f t="shared" si="0"/>
        <v>Probabilidad</v>
      </c>
      <c r="R16" s="12" t="s">
        <v>54</v>
      </c>
      <c r="S16" s="12" t="s">
        <v>55</v>
      </c>
      <c r="T16" s="14">
        <f>VLOOKUP(R16&amp;S16,[9]Hoja1!$Q$4:$R$9,2,0)</f>
        <v>0.45</v>
      </c>
      <c r="U16" s="12" t="s">
        <v>56</v>
      </c>
      <c r="V16" s="12" t="s">
        <v>57</v>
      </c>
      <c r="W16" s="12" t="s">
        <v>58</v>
      </c>
      <c r="X16" s="14">
        <f>IF(Q16="Probabilidad",($J$15*T16),IF(Q16="Impacto"," "))</f>
        <v>0.36000000000000004</v>
      </c>
      <c r="Y16" s="14" t="str">
        <f>IF(Z16&lt;=20%,'[9]Tabla probabilidad'!$B$5,IF(Z16&lt;=40%,'[9]Tabla probabilidad'!$B$6,IF(Z16&lt;=60%,'[9]Tabla probabilidad'!$B$7,IF(Z16&lt;=80%,'[9]Tabla probabilidad'!$B$8,IF(Z16&lt;=100%,'[9]Tabla probabilidad'!$B$9)))))</f>
        <v>Media</v>
      </c>
      <c r="Z16" s="14">
        <f>IF(R16="Preventivo",(J15-(J15*T16)),IF(R16="Detectivo",(J15-(J15*T16)),IF(R16="Correctivo",(J15))))</f>
        <v>0.44</v>
      </c>
      <c r="AA16" s="192"/>
      <c r="AB16" s="192"/>
      <c r="AC16" s="14" t="str">
        <f t="shared" si="1"/>
        <v>Menor</v>
      </c>
      <c r="AD16" s="14">
        <f t="shared" ref="AD16:AD19" si="3">IF(Q16="Probabilidad",(($M$15-0)),IF(Q16="Impacto",($M$15-($M$15*T16))))</f>
        <v>0.4</v>
      </c>
      <c r="AE16" s="192"/>
      <c r="AF16" s="192"/>
      <c r="AG16" s="201"/>
      <c r="AH16" s="201"/>
      <c r="AI16" s="201"/>
      <c r="AJ16" s="201"/>
      <c r="AK16" s="201"/>
      <c r="AL16" s="201"/>
      <c r="AM16" s="198"/>
      <c r="AN16" s="186"/>
    </row>
    <row r="17" spans="1:40" ht="115.5" hidden="1" customHeight="1">
      <c r="A17" s="186"/>
      <c r="B17" s="201"/>
      <c r="C17" s="186"/>
      <c r="D17" s="204"/>
      <c r="E17" s="201"/>
      <c r="F17" s="201"/>
      <c r="G17" s="186"/>
      <c r="H17" s="201"/>
      <c r="I17" s="194"/>
      <c r="J17" s="195"/>
      <c r="K17" s="186"/>
      <c r="L17" s="196"/>
      <c r="M17" s="196"/>
      <c r="N17" s="186"/>
      <c r="O17" s="12">
        <v>3</v>
      </c>
      <c r="P17" s="17" t="s">
        <v>145</v>
      </c>
      <c r="Q17" s="12" t="str">
        <f t="shared" si="0"/>
        <v>Probabilidad</v>
      </c>
      <c r="R17" s="12" t="s">
        <v>54</v>
      </c>
      <c r="S17" s="12" t="s">
        <v>55</v>
      </c>
      <c r="T17" s="14">
        <f>VLOOKUP(R17&amp;S17,[9]Hoja1!$Q$4:$R$9,2,0)</f>
        <v>0.45</v>
      </c>
      <c r="U17" s="12" t="s">
        <v>56</v>
      </c>
      <c r="V17" s="12" t="s">
        <v>57</v>
      </c>
      <c r="W17" s="12" t="s">
        <v>58</v>
      </c>
      <c r="X17" s="14">
        <f t="shared" ref="X17:X19" si="4">IF(Q17="Probabilidad",($J$15*T17),IF(Q17="Impacto"," "))</f>
        <v>0.36000000000000004</v>
      </c>
      <c r="Y17" s="14" t="str">
        <f>IF(Z17&lt;=20%,'[9]Tabla probabilidad'!$B$5,IF(Z17&lt;=40%,'[9]Tabla probabilidad'!$B$6,IF(Z17&lt;=60%,'[9]Tabla probabilidad'!$B$7,IF(Z17&lt;=80%,'[9]Tabla probabilidad'!$B$8,IF(Z17&lt;=100%,'[9]Tabla probabilidad'!$B$9)))))</f>
        <v>Media</v>
      </c>
      <c r="Z17" s="14">
        <f>IF(R17="Preventivo",(J15-(J15*T17)),IF(R17="Detectivo",(J15-(J15*T17)),IF(R17="Correctivo",(J15))))</f>
        <v>0.44</v>
      </c>
      <c r="AA17" s="192"/>
      <c r="AB17" s="192"/>
      <c r="AC17" s="14" t="str">
        <f t="shared" si="1"/>
        <v>Menor</v>
      </c>
      <c r="AD17" s="14">
        <f t="shared" si="3"/>
        <v>0.4</v>
      </c>
      <c r="AE17" s="192"/>
      <c r="AF17" s="192"/>
      <c r="AG17" s="201"/>
      <c r="AH17" s="201"/>
      <c r="AI17" s="201"/>
      <c r="AJ17" s="201"/>
      <c r="AK17" s="201"/>
      <c r="AL17" s="201"/>
      <c r="AM17" s="198"/>
      <c r="AN17" s="186"/>
    </row>
    <row r="18" spans="1:40" ht="60" hidden="1" customHeight="1">
      <c r="A18" s="186"/>
      <c r="B18" s="201"/>
      <c r="C18" s="186"/>
      <c r="D18" s="204"/>
      <c r="E18" s="201"/>
      <c r="F18" s="201"/>
      <c r="G18" s="186"/>
      <c r="H18" s="201"/>
      <c r="I18" s="194"/>
      <c r="J18" s="195"/>
      <c r="K18" s="186"/>
      <c r="L18" s="196"/>
      <c r="M18" s="196"/>
      <c r="N18" s="186"/>
      <c r="O18" s="12">
        <v>4</v>
      </c>
      <c r="P18" s="17"/>
      <c r="Q18" s="12"/>
      <c r="R18" s="12"/>
      <c r="S18" s="12"/>
      <c r="T18" s="14"/>
      <c r="U18" s="12"/>
      <c r="V18" s="12"/>
      <c r="W18" s="12"/>
      <c r="X18" s="14" t="b">
        <f t="shared" si="4"/>
        <v>0</v>
      </c>
      <c r="Y18" s="14" t="b">
        <f>IF(Z18&lt;=20%,'[9]Tabla probabilidad'!$B$5,IF(Z18&lt;=40%,'[9]Tabla probabilidad'!$B$6,IF(Z18&lt;=60%,'[9]Tabla probabilidad'!$B$7,IF(Z18&lt;=80%,'[9]Tabla probabilidad'!$B$8,IF(Z18&lt;=100%,'[9]Tabla probabilidad'!$B$9)))))</f>
        <v>0</v>
      </c>
      <c r="Z18" s="14" t="b">
        <f>IF(R18="Preventivo",(J15-(J15*T18)),IF(R18="Detectivo",(J15-(J15*T18)),IF(R18="Correctivo",(J15))))</f>
        <v>0</v>
      </c>
      <c r="AA18" s="192"/>
      <c r="AB18" s="192"/>
      <c r="AC18" s="14" t="b">
        <f t="shared" si="1"/>
        <v>0</v>
      </c>
      <c r="AD18" s="14" t="b">
        <f t="shared" si="3"/>
        <v>0</v>
      </c>
      <c r="AE18" s="192"/>
      <c r="AF18" s="192"/>
      <c r="AG18" s="201"/>
      <c r="AH18" s="201"/>
      <c r="AI18" s="201"/>
      <c r="AJ18" s="201"/>
      <c r="AK18" s="201"/>
      <c r="AL18" s="201"/>
      <c r="AM18" s="198"/>
      <c r="AN18" s="186"/>
    </row>
    <row r="19" spans="1:40" ht="40.5" hidden="1" customHeight="1" thickBot="1">
      <c r="A19" s="186"/>
      <c r="B19" s="202"/>
      <c r="C19" s="186"/>
      <c r="D19" s="205"/>
      <c r="E19" s="202"/>
      <c r="F19" s="202"/>
      <c r="G19" s="186"/>
      <c r="H19" s="202"/>
      <c r="I19" s="194"/>
      <c r="J19" s="195"/>
      <c r="K19" s="186"/>
      <c r="L19" s="196"/>
      <c r="M19" s="196"/>
      <c r="N19" s="186"/>
      <c r="O19" s="12">
        <v>5</v>
      </c>
      <c r="P19" s="19"/>
      <c r="Q19" s="12"/>
      <c r="R19" s="12"/>
      <c r="S19" s="12"/>
      <c r="T19" s="14"/>
      <c r="U19" s="12"/>
      <c r="V19" s="12"/>
      <c r="W19" s="12"/>
      <c r="X19" s="14" t="b">
        <f t="shared" si="4"/>
        <v>0</v>
      </c>
      <c r="Y19" s="14" t="b">
        <f>IF(Z19&lt;=20%,'[9]Tabla probabilidad'!$B$5,IF(Z19&lt;=40%,'[9]Tabla probabilidad'!$B$6,IF(Z19&lt;=60%,'[9]Tabla probabilidad'!$B$7,IF(Z19&lt;=80%,'[9]Tabla probabilidad'!$B$8,IF(Z19&lt;=100%,'[9]Tabla probabilidad'!$B$9)))))</f>
        <v>0</v>
      </c>
      <c r="Z19" s="14" t="b">
        <f>IF(R19="Preventivo",(J15-(J15*T19)),IF(R19="Detectivo",(J15-(J15*T19)),IF(R19="Correctivo",(J15))))</f>
        <v>0</v>
      </c>
      <c r="AA19" s="193"/>
      <c r="AB19" s="193"/>
      <c r="AC19" s="14" t="b">
        <f t="shared" si="1"/>
        <v>0</v>
      </c>
      <c r="AD19" s="14" t="b">
        <f t="shared" si="3"/>
        <v>0</v>
      </c>
      <c r="AE19" s="193"/>
      <c r="AF19" s="193"/>
      <c r="AG19" s="202"/>
      <c r="AH19" s="202"/>
      <c r="AI19" s="202"/>
      <c r="AJ19" s="202"/>
      <c r="AK19" s="202"/>
      <c r="AL19" s="202"/>
      <c r="AM19" s="199"/>
      <c r="AN19" s="186"/>
    </row>
    <row r="20" spans="1:40" ht="53.25" hidden="1" customHeight="1">
      <c r="A20" s="186">
        <v>3</v>
      </c>
      <c r="B20" s="187" t="s">
        <v>146</v>
      </c>
      <c r="C20" s="186" t="s">
        <v>147</v>
      </c>
      <c r="D20" s="203" t="s">
        <v>148</v>
      </c>
      <c r="E20" s="186" t="s">
        <v>149</v>
      </c>
      <c r="F20" s="186" t="s">
        <v>150</v>
      </c>
      <c r="G20" s="186" t="s">
        <v>71</v>
      </c>
      <c r="H20" s="186">
        <v>12</v>
      </c>
      <c r="I20" s="194" t="str">
        <f>IF(H20&lt;=2,'[9]Tabla probabilidad'!$B$5,IF(H20&lt;=24,'[9]Tabla probabilidad'!$B$6,IF(H20&lt;=500,'[9]Tabla probabilidad'!$B$7,IF(H20&lt;=5000,'[9]Tabla probabilidad'!$B$8,IF(H20&gt;5000,'[9]Tabla probabilidad'!$B$9)))))</f>
        <v>Baja</v>
      </c>
      <c r="J20" s="195">
        <f>IF(H20&lt;=2,'[9]Tabla probabilidad'!$D$5,IF(H20&lt;=24,'[9]Tabla probabilidad'!$D$6,IF(H20&lt;=500,'[9]Tabla probabilidad'!$D$7,IF(H20&lt;=5000,'[9]Tabla probabilidad'!$D$8,IF(H20&gt;5000,'[9]Tabla probabilidad'!$D$9)))))</f>
        <v>0.4</v>
      </c>
      <c r="K20" s="186" t="s">
        <v>151</v>
      </c>
      <c r="L20" s="1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1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186" t="str">
        <f>VLOOKUP((I20&amp;L20),[9]Hoja1!$B$4:$C$28,2,0)</f>
        <v>Moderado</v>
      </c>
      <c r="O20" s="12">
        <v>1</v>
      </c>
      <c r="P20" s="13" t="s">
        <v>152</v>
      </c>
      <c r="Q20" s="12" t="str">
        <f t="shared" si="0"/>
        <v>Probabilidad</v>
      </c>
      <c r="R20" s="12" t="s">
        <v>54</v>
      </c>
      <c r="S20" s="12" t="s">
        <v>55</v>
      </c>
      <c r="T20" s="14">
        <f>VLOOKUP(R20&amp;S20,[9]Hoja1!$Q$4:$R$9,2,0)</f>
        <v>0.45</v>
      </c>
      <c r="U20" s="12" t="s">
        <v>56</v>
      </c>
      <c r="V20" s="12" t="s">
        <v>57</v>
      </c>
      <c r="W20" s="12" t="s">
        <v>58</v>
      </c>
      <c r="X20" s="14">
        <f>IF(Q20="Probabilidad",($J$20*T20),IF(Q20="Impacto"," "))</f>
        <v>0.18000000000000002</v>
      </c>
      <c r="Y20" s="14" t="str">
        <f>IF(Z20&lt;=20%,'[9]Tabla probabilidad'!$B$5,IF(Z20&lt;=40%,'[9]Tabla probabilidad'!$B$6,IF(Z20&lt;=60%,'[9]Tabla probabilidad'!$B$7,IF(Z20&lt;=80%,'[9]Tabla probabilidad'!$B$8,IF(Z20&lt;=100%,'[9]Tabla probabilidad'!$B$9)))))</f>
        <v>Baja</v>
      </c>
      <c r="Z20" s="14">
        <f>IF(R20="Preventivo",(J20-(J20*T20)),IF(R20="Detectivo",(J20-(J20*T20)),IF(R20="Correctivo",(J20))))</f>
        <v>0.22</v>
      </c>
      <c r="AA20" s="191" t="str">
        <f>IF(AB20&lt;=20%,'[9]Tabla probabilidad'!$B$5,IF(AB20&lt;=40%,'[9]Tabla probabilidad'!$B$6,IF(AB20&lt;=60%,'[9]Tabla probabilidad'!$B$7,IF(AB20&lt;=80%,'[9]Tabla probabilidad'!$B$8,IF(AB20&lt;=100%,'[9]Tabla probabilidad'!$B$9)))))</f>
        <v>Baja</v>
      </c>
      <c r="AB20" s="191">
        <f>AVERAGE(Z20:Z24)</f>
        <v>0.22</v>
      </c>
      <c r="AC20" s="14" t="str">
        <f t="shared" si="1"/>
        <v>Menor</v>
      </c>
      <c r="AD20" s="14">
        <f>IF(Q20="Probabilidad",(($M$20-0)),IF(Q20="Impacto",($M$20-($M$20*T20))))</f>
        <v>0.4</v>
      </c>
      <c r="AE20" s="191" t="str">
        <f>IF(AF20&lt;=20%,"Leve",IF(AF20&lt;=40%,"Menor",IF(AF20&lt;=60%,"Moderado",IF(AF20&lt;=80%,"Mayor",IF(AF20&lt;=100%,"Catastrófico")))))</f>
        <v>Menor</v>
      </c>
      <c r="AF20" s="191">
        <f>AVERAGE(AD20:AD24)</f>
        <v>0.4</v>
      </c>
      <c r="AG20" s="200" t="str">
        <f>VLOOKUP(AA20&amp;AE20,[9]Hoja1!$B$4:$C$28,2,0)</f>
        <v>Moderado</v>
      </c>
      <c r="AH20" s="200" t="s">
        <v>84</v>
      </c>
      <c r="AI20" s="200" t="s">
        <v>153</v>
      </c>
      <c r="AJ20" s="200" t="s">
        <v>61</v>
      </c>
      <c r="AK20" s="206">
        <v>44561</v>
      </c>
      <c r="AL20" s="206">
        <v>44561</v>
      </c>
      <c r="AM20" s="197" t="s">
        <v>74</v>
      </c>
      <c r="AN20" s="186" t="s">
        <v>63</v>
      </c>
    </row>
    <row r="21" spans="1:40" ht="54" hidden="1" customHeight="1">
      <c r="A21" s="186"/>
      <c r="B21" s="188"/>
      <c r="C21" s="186"/>
      <c r="D21" s="204"/>
      <c r="E21" s="186"/>
      <c r="F21" s="186"/>
      <c r="G21" s="186"/>
      <c r="H21" s="186"/>
      <c r="I21" s="194"/>
      <c r="J21" s="195"/>
      <c r="K21" s="186"/>
      <c r="L21" s="196"/>
      <c r="M21" s="196"/>
      <c r="N21" s="186"/>
      <c r="O21" s="12">
        <v>2</v>
      </c>
      <c r="P21" s="17" t="s">
        <v>154</v>
      </c>
      <c r="Q21" s="12" t="str">
        <f t="shared" si="0"/>
        <v>Probabilidad</v>
      </c>
      <c r="R21" s="12" t="s">
        <v>54</v>
      </c>
      <c r="S21" s="12" t="s">
        <v>55</v>
      </c>
      <c r="T21" s="14">
        <f>VLOOKUP(R21&amp;S21,[9]Hoja1!$Q$4:$R$9,2,0)</f>
        <v>0.45</v>
      </c>
      <c r="U21" s="12" t="s">
        <v>56</v>
      </c>
      <c r="V21" s="12" t="s">
        <v>57</v>
      </c>
      <c r="W21" s="12" t="s">
        <v>58</v>
      </c>
      <c r="X21" s="14">
        <f t="shared" ref="X21:X24" si="5">IF(Q21="Probabilidad",($J$20*T21),IF(Q21="Impacto"," "))</f>
        <v>0.18000000000000002</v>
      </c>
      <c r="Y21" s="14" t="str">
        <f>IF(Z21&lt;=20%,'[9]Tabla probabilidad'!$B$5,IF(Z21&lt;=40%,'[9]Tabla probabilidad'!$B$6,IF(Z21&lt;=60%,'[9]Tabla probabilidad'!$B$7,IF(Z21&lt;=80%,'[9]Tabla probabilidad'!$B$8,IF(Z21&lt;=100%,'[9]Tabla probabilidad'!$B$9)))))</f>
        <v>Baja</v>
      </c>
      <c r="Z21" s="14">
        <f>IF(R21="Preventivo",(J20-(J20*T21)),IF(R21="Detectivo",(J20-(J20*T21)),IF(R21="Correctivo",(J20))))</f>
        <v>0.22</v>
      </c>
      <c r="AA21" s="192"/>
      <c r="AB21" s="192"/>
      <c r="AC21" s="14" t="str">
        <f t="shared" si="1"/>
        <v>Menor</v>
      </c>
      <c r="AD21" s="14">
        <f t="shared" ref="AD21:AD24" si="6">IF(Q21="Probabilidad",(($M$20-0)),IF(Q21="Impacto",($M$20-($M$20*T21))))</f>
        <v>0.4</v>
      </c>
      <c r="AE21" s="192"/>
      <c r="AF21" s="192"/>
      <c r="AG21" s="201"/>
      <c r="AH21" s="201"/>
      <c r="AI21" s="201"/>
      <c r="AJ21" s="201"/>
      <c r="AK21" s="201"/>
      <c r="AL21" s="201"/>
      <c r="AM21" s="198"/>
      <c r="AN21" s="186"/>
    </row>
    <row r="22" spans="1:40" ht="43.5" hidden="1" customHeight="1">
      <c r="A22" s="186"/>
      <c r="B22" s="188"/>
      <c r="C22" s="186"/>
      <c r="D22" s="204"/>
      <c r="E22" s="186"/>
      <c r="F22" s="186"/>
      <c r="G22" s="186"/>
      <c r="H22" s="186"/>
      <c r="I22" s="194"/>
      <c r="J22" s="195"/>
      <c r="K22" s="186"/>
      <c r="L22" s="196"/>
      <c r="M22" s="196"/>
      <c r="N22" s="186"/>
      <c r="O22" s="12">
        <v>3</v>
      </c>
      <c r="P22" s="17"/>
      <c r="Q22" s="12"/>
      <c r="R22" s="12"/>
      <c r="S22" s="12"/>
      <c r="T22" s="14"/>
      <c r="U22" s="12"/>
      <c r="V22" s="12"/>
      <c r="W22" s="12"/>
      <c r="X22" s="14" t="b">
        <f t="shared" si="5"/>
        <v>0</v>
      </c>
      <c r="Y22" s="14" t="b">
        <f>IF(Z22&lt;=20%,'[9]Tabla probabilidad'!$B$5,IF(Z22&lt;=40%,'[9]Tabla probabilidad'!$B$6,IF(Z22&lt;=60%,'[9]Tabla probabilidad'!$B$7,IF(Z22&lt;=80%,'[9]Tabla probabilidad'!$B$8,IF(Z22&lt;=100%,'[9]Tabla probabilidad'!$B$9)))))</f>
        <v>0</v>
      </c>
      <c r="Z22" s="14" t="b">
        <f>IF(R22="Preventivo",(J20-(J20*T22)),IF(R22="Detectivo",(J20-(J20*T22)),IF(R22="Correctivo",(J20))))</f>
        <v>0</v>
      </c>
      <c r="AA22" s="192"/>
      <c r="AB22" s="192"/>
      <c r="AC22" s="14" t="b">
        <f t="shared" si="1"/>
        <v>0</v>
      </c>
      <c r="AD22" s="14" t="b">
        <f t="shared" si="6"/>
        <v>0</v>
      </c>
      <c r="AE22" s="192"/>
      <c r="AF22" s="192"/>
      <c r="AG22" s="201"/>
      <c r="AH22" s="201"/>
      <c r="AI22" s="201"/>
      <c r="AJ22" s="201"/>
      <c r="AK22" s="201"/>
      <c r="AL22" s="201"/>
      <c r="AM22" s="198"/>
      <c r="AN22" s="186"/>
    </row>
    <row r="23" spans="1:40" ht="28.5" hidden="1" customHeight="1">
      <c r="A23" s="186"/>
      <c r="B23" s="188"/>
      <c r="C23" s="186"/>
      <c r="D23" s="204"/>
      <c r="E23" s="186"/>
      <c r="F23" s="186"/>
      <c r="G23" s="186"/>
      <c r="H23" s="186"/>
      <c r="I23" s="194"/>
      <c r="J23" s="195"/>
      <c r="K23" s="186"/>
      <c r="L23" s="196"/>
      <c r="M23" s="196"/>
      <c r="N23" s="186"/>
      <c r="O23" s="12">
        <v>4</v>
      </c>
      <c r="P23" s="17"/>
      <c r="Q23" s="12"/>
      <c r="R23" s="12"/>
      <c r="S23" s="12"/>
      <c r="T23" s="14"/>
      <c r="U23" s="12"/>
      <c r="V23" s="12"/>
      <c r="W23" s="12"/>
      <c r="X23" s="14" t="b">
        <f t="shared" si="5"/>
        <v>0</v>
      </c>
      <c r="Y23" s="14" t="b">
        <f>IF(Z23&lt;=20%,'[9]Tabla probabilidad'!$B$5,IF(Z23&lt;=40%,'[9]Tabla probabilidad'!$B$6,IF(Z23&lt;=60%,'[9]Tabla probabilidad'!$B$7,IF(Z23&lt;=80%,'[9]Tabla probabilidad'!$B$8,IF(Z23&lt;=100%,'[9]Tabla probabilidad'!$B$9)))))</f>
        <v>0</v>
      </c>
      <c r="Z23" s="14" t="b">
        <f>IF(R23="Preventivo",(J20-(J20*T23)),IF(R23="Detectivo",(J20-(J20*T23)),IF(R23="Correctivo",(J20))))</f>
        <v>0</v>
      </c>
      <c r="AA23" s="192"/>
      <c r="AB23" s="192"/>
      <c r="AC23" s="14" t="b">
        <f t="shared" si="1"/>
        <v>0</v>
      </c>
      <c r="AD23" s="14" t="b">
        <f t="shared" si="6"/>
        <v>0</v>
      </c>
      <c r="AE23" s="192"/>
      <c r="AF23" s="192"/>
      <c r="AG23" s="201"/>
      <c r="AH23" s="201"/>
      <c r="AI23" s="201"/>
      <c r="AJ23" s="201"/>
      <c r="AK23" s="201"/>
      <c r="AL23" s="201"/>
      <c r="AM23" s="198"/>
      <c r="AN23" s="186"/>
    </row>
    <row r="24" spans="1:40" ht="44.25" hidden="1" customHeight="1" thickBot="1">
      <c r="A24" s="186"/>
      <c r="B24" s="189"/>
      <c r="C24" s="186"/>
      <c r="D24" s="205"/>
      <c r="E24" s="186"/>
      <c r="F24" s="186"/>
      <c r="G24" s="186"/>
      <c r="H24" s="186"/>
      <c r="I24" s="194"/>
      <c r="J24" s="195"/>
      <c r="K24" s="186"/>
      <c r="L24" s="196"/>
      <c r="M24" s="196"/>
      <c r="N24" s="186"/>
      <c r="O24" s="12">
        <v>5</v>
      </c>
      <c r="P24" s="20"/>
      <c r="Q24" s="12"/>
      <c r="R24" s="12"/>
      <c r="S24" s="12"/>
      <c r="T24" s="14"/>
      <c r="U24" s="12"/>
      <c r="V24" s="12"/>
      <c r="W24" s="12"/>
      <c r="X24" s="14" t="b">
        <f t="shared" si="5"/>
        <v>0</v>
      </c>
      <c r="Y24" s="14" t="b">
        <f>IF(Z24&lt;=20%,'[9]Tabla probabilidad'!$B$5,IF(Z24&lt;=40%,'[9]Tabla probabilidad'!$B$6,IF(Z24&lt;=60%,'[9]Tabla probabilidad'!$B$7,IF(Z24&lt;=80%,'[9]Tabla probabilidad'!$B$8,IF(Z24&lt;=100%,'[9]Tabla probabilidad'!$B$9)))))</f>
        <v>0</v>
      </c>
      <c r="Z24" s="14" t="b">
        <f>IF(R24="Preventivo",(J20-(J20*T24)),IF(R24="Detectivo",(J20-(J20*T24)),IF(R24="Correctivo",(J20))))</f>
        <v>0</v>
      </c>
      <c r="AA24" s="193"/>
      <c r="AB24" s="193"/>
      <c r="AC24" s="14" t="b">
        <f t="shared" si="1"/>
        <v>0</v>
      </c>
      <c r="AD24" s="14" t="b">
        <f t="shared" si="6"/>
        <v>0</v>
      </c>
      <c r="AE24" s="193"/>
      <c r="AF24" s="193"/>
      <c r="AG24" s="202"/>
      <c r="AH24" s="202"/>
      <c r="AI24" s="202"/>
      <c r="AJ24" s="202"/>
      <c r="AK24" s="202"/>
      <c r="AL24" s="202"/>
      <c r="AM24" s="199"/>
      <c r="AN24" s="186"/>
    </row>
    <row r="25" spans="1:40" ht="57" customHeight="1">
      <c r="A25" s="186">
        <v>2</v>
      </c>
      <c r="B25" s="200" t="s">
        <v>167</v>
      </c>
      <c r="C25" s="186" t="s">
        <v>90</v>
      </c>
      <c r="D25" s="203" t="s">
        <v>168</v>
      </c>
      <c r="E25" s="186" t="s">
        <v>92</v>
      </c>
      <c r="F25" s="186" t="s">
        <v>93</v>
      </c>
      <c r="G25" s="186" t="s">
        <v>94</v>
      </c>
      <c r="H25" s="186">
        <v>6</v>
      </c>
      <c r="I25" s="194" t="str">
        <f>IF(H25&lt;=2,'[9]Tabla probabilidad'!$B$5,IF(H25&lt;=24,'[9]Tabla probabilidad'!$B$6,IF(H25&lt;=500,'[9]Tabla probabilidad'!$B$7,IF(H25&lt;=5000,'[9]Tabla probabilidad'!$B$8,IF(H25&gt;5000,'[9]Tabla probabilidad'!$B$9)))))</f>
        <v>Baja</v>
      </c>
      <c r="J25" s="195">
        <f>IF(H25&lt;=2,'[9]Tabla probabilidad'!$D$5,IF(H25&lt;=24,'[9]Tabla probabilidad'!$D$6,IF(H25&lt;=500,'[9]Tabla probabilidad'!$D$7,IF(H25&lt;=5000,'[9]Tabla probabilidad'!$D$8,IF(H25&gt;5000,'[9]Tabla probabilidad'!$D$9)))))</f>
        <v>0.4</v>
      </c>
      <c r="K25" s="186" t="s">
        <v>95</v>
      </c>
      <c r="L25" s="18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Mayor</v>
      </c>
      <c r="M25" s="18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80%</v>
      </c>
      <c r="N25" s="186" t="str">
        <f>VLOOKUP((I25&amp;L25),[9]Hoja1!$B$4:$C$28,2,0)</f>
        <v xml:space="preserve">Alto </v>
      </c>
      <c r="O25" s="12">
        <v>1</v>
      </c>
      <c r="P25" s="17" t="s">
        <v>96</v>
      </c>
      <c r="Q25" s="12" t="str">
        <f t="shared" si="0"/>
        <v>Probabilidad</v>
      </c>
      <c r="R25" s="12" t="s">
        <v>54</v>
      </c>
      <c r="S25" s="12" t="s">
        <v>55</v>
      </c>
      <c r="T25" s="14">
        <f>VLOOKUP(R25&amp;S25,[9]Hoja1!$Q$4:$R$9,2,0)</f>
        <v>0.45</v>
      </c>
      <c r="U25" s="12" t="s">
        <v>56</v>
      </c>
      <c r="V25" s="12" t="s">
        <v>57</v>
      </c>
      <c r="W25" s="12" t="s">
        <v>58</v>
      </c>
      <c r="X25" s="14">
        <f>IF(Q25="Probabilidad",($J$25*T25),IF(Q25="Impacto"," "))</f>
        <v>0.18000000000000002</v>
      </c>
      <c r="Y25" s="14" t="str">
        <f>IF(Z25&lt;=20%,'[9]Tabla probabilidad'!$B$5,IF(Z25&lt;=40%,'[9]Tabla probabilidad'!$B$6,IF(Z25&lt;=60%,'[9]Tabla probabilidad'!$B$7,IF(Z25&lt;=80%,'[9]Tabla probabilidad'!$B$8,IF(Z25&lt;=100%,'[9]Tabla probabilidad'!$B$9)))))</f>
        <v>Baja</v>
      </c>
      <c r="Z25" s="14">
        <f>IF(R25="Preventivo",(J25-(J25*T25)),IF(R25="Detectivo",(J25-(J25*T25)),IF(R25="Correctivo",(J25))))</f>
        <v>0.22</v>
      </c>
      <c r="AA25" s="191" t="str">
        <f>IF(AB25&lt;=20%,'[9]Tabla probabilidad'!$B$5,IF(AB25&lt;=40%,'[9]Tabla probabilidad'!$B$6,IF(AB25&lt;=60%,'[9]Tabla probabilidad'!$B$7,IF(AB25&lt;=80%,'[9]Tabla probabilidad'!$B$8,IF(AB25&lt;=100%,'[9]Tabla probabilidad'!$B$9)))))</f>
        <v>Baja</v>
      </c>
      <c r="AB25" s="191">
        <f>AVERAGE(Z25:Z29)</f>
        <v>0.23600000000000004</v>
      </c>
      <c r="AC25" s="14" t="str">
        <f t="shared" si="1"/>
        <v>Mayor</v>
      </c>
      <c r="AD25" s="14">
        <f>IF(Q25="Probabilidad",(($M$25-0)),IF(Q25="Impacto",($M$25-($M$25*T25))))</f>
        <v>0.8</v>
      </c>
      <c r="AE25" s="191" t="str">
        <f>IF(AF25&lt;=20%,"Leve",IF(AF25&lt;=40%,"Menor",IF(AF25&lt;=60%,"Moderado",IF(AF25&lt;=80%,"Mayor",IF(AF25&lt;=100%,"Catastrófico")))))</f>
        <v>Mayor</v>
      </c>
      <c r="AF25" s="191">
        <f>AVERAGE(AD25:AD29)</f>
        <v>0.8</v>
      </c>
      <c r="AG25" s="200" t="str">
        <f>VLOOKUP(AA25&amp;AE25,[9]Hoja1!$B$4:$C$28,2,0)</f>
        <v xml:space="preserve">Alto </v>
      </c>
      <c r="AH25" s="200" t="s">
        <v>59</v>
      </c>
      <c r="AI25" s="200" t="s">
        <v>97</v>
      </c>
      <c r="AJ25" s="200" t="s">
        <v>61</v>
      </c>
      <c r="AK25" s="206">
        <v>44926</v>
      </c>
      <c r="AL25" s="206">
        <v>44926</v>
      </c>
      <c r="AM25" s="197" t="s">
        <v>74</v>
      </c>
      <c r="AN25" s="186" t="s">
        <v>63</v>
      </c>
    </row>
    <row r="26" spans="1:40" ht="42.75" customHeight="1">
      <c r="A26" s="186"/>
      <c r="B26" s="201"/>
      <c r="C26" s="186"/>
      <c r="D26" s="204"/>
      <c r="E26" s="186"/>
      <c r="F26" s="186"/>
      <c r="G26" s="186"/>
      <c r="H26" s="186"/>
      <c r="I26" s="194"/>
      <c r="J26" s="195"/>
      <c r="K26" s="186"/>
      <c r="L26" s="196"/>
      <c r="M26" s="196"/>
      <c r="N26" s="186"/>
      <c r="O26" s="12">
        <v>2</v>
      </c>
      <c r="P26" s="17" t="s">
        <v>98</v>
      </c>
      <c r="Q26" s="12" t="str">
        <f t="shared" si="0"/>
        <v>Probabilidad</v>
      </c>
      <c r="R26" s="12" t="s">
        <v>54</v>
      </c>
      <c r="S26" s="12" t="s">
        <v>55</v>
      </c>
      <c r="T26" s="14">
        <f>VLOOKUP(R26&amp;S26,[9]Hoja1!$Q$4:$R$9,2,0)</f>
        <v>0.45</v>
      </c>
      <c r="U26" s="12" t="s">
        <v>56</v>
      </c>
      <c r="V26" s="12" t="s">
        <v>57</v>
      </c>
      <c r="W26" s="12" t="s">
        <v>58</v>
      </c>
      <c r="X26" s="14">
        <f t="shared" ref="X26:X29" si="7">IF(Q26="Probabilidad",($J$25*T26),IF(Q26="Impacto"," "))</f>
        <v>0.18000000000000002</v>
      </c>
      <c r="Y26" s="14" t="str">
        <f>IF(Z26&lt;=20%,'[9]Tabla probabilidad'!$B$5,IF(Z26&lt;=40%,'[9]Tabla probabilidad'!$B$6,IF(Z26&lt;=60%,'[9]Tabla probabilidad'!$B$7,IF(Z26&lt;=80%,'[9]Tabla probabilidad'!$B$8,IF(Z26&lt;=100%,'[9]Tabla probabilidad'!$B$9)))))</f>
        <v>Baja</v>
      </c>
      <c r="Z26" s="14">
        <f>IF(R26="Preventivo",(J25-(J25*T26)),IF(R26="Detectivo",(J25-(J25*T26)),IF(R26="Correctivo",(J25))))</f>
        <v>0.22</v>
      </c>
      <c r="AA26" s="192"/>
      <c r="AB26" s="192"/>
      <c r="AC26" s="14" t="str">
        <f t="shared" si="1"/>
        <v>Mayor</v>
      </c>
      <c r="AD26" s="14">
        <f t="shared" ref="AD26:AD29" si="8">IF(Q26="Probabilidad",(($M$25-0)),IF(Q26="Impacto",($M$25-($M$25*T26))))</f>
        <v>0.8</v>
      </c>
      <c r="AE26" s="192"/>
      <c r="AF26" s="192"/>
      <c r="AG26" s="201"/>
      <c r="AH26" s="201"/>
      <c r="AI26" s="201"/>
      <c r="AJ26" s="201"/>
      <c r="AK26" s="201"/>
      <c r="AL26" s="201"/>
      <c r="AM26" s="198"/>
      <c r="AN26" s="186"/>
    </row>
    <row r="27" spans="1:40" ht="75.75" customHeight="1">
      <c r="A27" s="186"/>
      <c r="B27" s="201"/>
      <c r="C27" s="186"/>
      <c r="D27" s="204"/>
      <c r="E27" s="186"/>
      <c r="F27" s="186"/>
      <c r="G27" s="186"/>
      <c r="H27" s="186"/>
      <c r="I27" s="194"/>
      <c r="J27" s="195"/>
      <c r="K27" s="186"/>
      <c r="L27" s="196"/>
      <c r="M27" s="196"/>
      <c r="N27" s="186"/>
      <c r="O27" s="12">
        <v>3</v>
      </c>
      <c r="P27" s="17" t="s">
        <v>99</v>
      </c>
      <c r="Q27" s="12" t="str">
        <f t="shared" si="0"/>
        <v>Probabilidad</v>
      </c>
      <c r="R27" s="12" t="s">
        <v>54</v>
      </c>
      <c r="S27" s="12" t="s">
        <v>55</v>
      </c>
      <c r="T27" s="14">
        <f>VLOOKUP(R27&amp;S27,[9]Hoja1!$Q$4:$R$9,2,0)</f>
        <v>0.45</v>
      </c>
      <c r="U27" s="12" t="s">
        <v>56</v>
      </c>
      <c r="V27" s="12" t="s">
        <v>57</v>
      </c>
      <c r="W27" s="12" t="s">
        <v>58</v>
      </c>
      <c r="X27" s="14">
        <f t="shared" si="7"/>
        <v>0.18000000000000002</v>
      </c>
      <c r="Y27" s="14" t="str">
        <f>IF(Z27&lt;=20%,'[9]Tabla probabilidad'!$B$5,IF(Z27&lt;=40%,'[9]Tabla probabilidad'!$B$6,IF(Z27&lt;=60%,'[9]Tabla probabilidad'!$B$7,IF(Z27&lt;=80%,'[9]Tabla probabilidad'!$B$8,IF(Z27&lt;=100%,'[9]Tabla probabilidad'!$B$9)))))</f>
        <v>Baja</v>
      </c>
      <c r="Z27" s="14">
        <f>IF(R27="Preventivo",(J25-(J25*T27)),IF(R27="Detectivo",(J25-(J25*T27)),IF(R27="Correctivo",(J25))))</f>
        <v>0.22</v>
      </c>
      <c r="AA27" s="192"/>
      <c r="AB27" s="192"/>
      <c r="AC27" s="14" t="str">
        <f t="shared" si="1"/>
        <v>Mayor</v>
      </c>
      <c r="AD27" s="14">
        <f t="shared" si="8"/>
        <v>0.8</v>
      </c>
      <c r="AE27" s="192"/>
      <c r="AF27" s="192"/>
      <c r="AG27" s="201"/>
      <c r="AH27" s="201"/>
      <c r="AI27" s="201"/>
      <c r="AJ27" s="201"/>
      <c r="AK27" s="201"/>
      <c r="AL27" s="201"/>
      <c r="AM27" s="198"/>
      <c r="AN27" s="186"/>
    </row>
    <row r="28" spans="1:40" ht="72" customHeight="1" thickBot="1">
      <c r="A28" s="186"/>
      <c r="B28" s="201"/>
      <c r="C28" s="186"/>
      <c r="D28" s="204"/>
      <c r="E28" s="186"/>
      <c r="F28" s="186"/>
      <c r="G28" s="186"/>
      <c r="H28" s="186"/>
      <c r="I28" s="194"/>
      <c r="J28" s="195"/>
      <c r="K28" s="186"/>
      <c r="L28" s="196"/>
      <c r="M28" s="196"/>
      <c r="N28" s="186"/>
      <c r="O28" s="12">
        <v>4</v>
      </c>
      <c r="P28" s="21"/>
      <c r="Q28" s="12" t="str">
        <f t="shared" si="0"/>
        <v>Probabilidad</v>
      </c>
      <c r="R28" s="12" t="s">
        <v>100</v>
      </c>
      <c r="S28" s="12" t="s">
        <v>55</v>
      </c>
      <c r="T28" s="14">
        <f>VLOOKUP(R28&amp;S28,[9]Hoja1!$Q$4:$R$9,2,0)</f>
        <v>0.35</v>
      </c>
      <c r="U28" s="12" t="s">
        <v>56</v>
      </c>
      <c r="V28" s="12" t="s">
        <v>57</v>
      </c>
      <c r="W28" s="12" t="s">
        <v>58</v>
      </c>
      <c r="X28" s="14">
        <f t="shared" si="7"/>
        <v>0.13999999999999999</v>
      </c>
      <c r="Y28" s="14" t="str">
        <f>IF(Z28&lt;=20%,'[9]Tabla probabilidad'!$B$5,IF(Z28&lt;=40%,'[9]Tabla probabilidad'!$B$6,IF(Z28&lt;=60%,'[9]Tabla probabilidad'!$B$7,IF(Z28&lt;=80%,'[9]Tabla probabilidad'!$B$8,IF(Z28&lt;=100%,'[9]Tabla probabilidad'!$B$9)))))</f>
        <v>Baja</v>
      </c>
      <c r="Z28" s="14">
        <f>IF(R28="Preventivo",(J25-(J25*T28)),IF(R28="Detectivo",(J25-(J25*T28)),IF(R28="Correctivo",(J25))))</f>
        <v>0.26</v>
      </c>
      <c r="AA28" s="192"/>
      <c r="AB28" s="192"/>
      <c r="AC28" s="14" t="str">
        <f t="shared" si="1"/>
        <v>Mayor</v>
      </c>
      <c r="AD28" s="14">
        <f t="shared" si="8"/>
        <v>0.8</v>
      </c>
      <c r="AE28" s="192"/>
      <c r="AF28" s="192"/>
      <c r="AG28" s="201"/>
      <c r="AH28" s="201"/>
      <c r="AI28" s="201"/>
      <c r="AJ28" s="201"/>
      <c r="AK28" s="201"/>
      <c r="AL28" s="201"/>
      <c r="AM28" s="198"/>
      <c r="AN28" s="186"/>
    </row>
    <row r="29" spans="1:40" ht="74.25" customHeight="1" thickBot="1">
      <c r="A29" s="186"/>
      <c r="B29" s="202"/>
      <c r="C29" s="186"/>
      <c r="D29" s="205"/>
      <c r="E29" s="186"/>
      <c r="F29" s="186"/>
      <c r="G29" s="186"/>
      <c r="H29" s="186"/>
      <c r="I29" s="194"/>
      <c r="J29" s="195"/>
      <c r="K29" s="186"/>
      <c r="L29" s="196"/>
      <c r="M29" s="196"/>
      <c r="N29" s="186"/>
      <c r="O29" s="12">
        <v>5</v>
      </c>
      <c r="P29" s="20"/>
      <c r="Q29" s="12" t="str">
        <f t="shared" si="0"/>
        <v>Probabilidad</v>
      </c>
      <c r="R29" s="12" t="s">
        <v>100</v>
      </c>
      <c r="S29" s="12" t="s">
        <v>55</v>
      </c>
      <c r="T29" s="14">
        <f>VLOOKUP(R29&amp;S29,[9]Hoja1!$Q$4:$R$9,2,0)</f>
        <v>0.35</v>
      </c>
      <c r="U29" s="12" t="s">
        <v>56</v>
      </c>
      <c r="V29" s="12" t="s">
        <v>57</v>
      </c>
      <c r="W29" s="12" t="s">
        <v>58</v>
      </c>
      <c r="X29" s="14">
        <f t="shared" si="7"/>
        <v>0.13999999999999999</v>
      </c>
      <c r="Y29" s="14" t="str">
        <f>IF(Z29&lt;=20%,'[9]Tabla probabilidad'!$B$5,IF(Z29&lt;=40%,'[9]Tabla probabilidad'!$B$6,IF(Z29&lt;=60%,'[9]Tabla probabilidad'!$B$7,IF(Z29&lt;=80%,'[9]Tabla probabilidad'!$B$8,IF(Z29&lt;=100%,'[9]Tabla probabilidad'!$B$9)))))</f>
        <v>Baja</v>
      </c>
      <c r="Z29" s="14">
        <f>IF(R29="Preventivo",(J25-(J25*T29)),IF(R29="Detectivo",(J25-(J25*T29)),IF(R29="Correctivo",(J25))))</f>
        <v>0.26</v>
      </c>
      <c r="AA29" s="193"/>
      <c r="AB29" s="193"/>
      <c r="AC29" s="14" t="str">
        <f t="shared" si="1"/>
        <v>Mayor</v>
      </c>
      <c r="AD29" s="14">
        <f t="shared" si="8"/>
        <v>0.8</v>
      </c>
      <c r="AE29" s="193"/>
      <c r="AF29" s="193"/>
      <c r="AG29" s="202"/>
      <c r="AH29" s="202"/>
      <c r="AI29" s="202"/>
      <c r="AJ29" s="202"/>
      <c r="AK29" s="202"/>
      <c r="AL29" s="202"/>
      <c r="AM29" s="199"/>
      <c r="AN29" s="186"/>
    </row>
    <row r="30" spans="1:40" ht="48" customHeight="1">
      <c r="A30" s="186">
        <v>3</v>
      </c>
      <c r="B30" s="200" t="s">
        <v>457</v>
      </c>
      <c r="C30" s="186" t="s">
        <v>101</v>
      </c>
      <c r="D30" s="203" t="s">
        <v>102</v>
      </c>
      <c r="E30" s="186" t="s">
        <v>103</v>
      </c>
      <c r="F30" s="186" t="s">
        <v>104</v>
      </c>
      <c r="G30" s="186" t="s">
        <v>105</v>
      </c>
      <c r="H30" s="186">
        <v>10000</v>
      </c>
      <c r="I30" s="194" t="str">
        <f>IF(H30&lt;=2,'[9]Tabla probabilidad'!$B$5,IF(H30&lt;=24,'[9]Tabla probabilidad'!$B$6,IF(H30&lt;=500,'[9]Tabla probabilidad'!$B$7,IF(H30&lt;=5000,'[9]Tabla probabilidad'!$B$8,IF(H30&gt;5000,'[9]Tabla probabilidad'!$B$9)))))</f>
        <v>Muy Alta</v>
      </c>
      <c r="J30" s="195">
        <f>IF(H30&lt;=2,'[9]Tabla probabilidad'!$D$5,IF(H30&lt;=24,'[9]Tabla probabilidad'!$D$6,IF(H30&lt;=500,'[9]Tabla probabilidad'!$D$7,IF(H30&lt;=5000,'[9]Tabla probabilidad'!$D$8,IF(H30&gt;5000,'[9]Tabla probabilidad'!$D$9)))))</f>
        <v>1</v>
      </c>
      <c r="K30" s="186" t="s">
        <v>106</v>
      </c>
      <c r="L30" s="18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18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186" t="str">
        <f>VLOOKUP((I30&amp;L30),[9]Hoja1!$B$4:$C$28,2,0)</f>
        <v xml:space="preserve">Alto </v>
      </c>
      <c r="O30" s="12">
        <v>1</v>
      </c>
      <c r="P30" s="17" t="s">
        <v>107</v>
      </c>
      <c r="Q30" s="12" t="str">
        <f t="shared" si="0"/>
        <v>Probabilidad</v>
      </c>
      <c r="R30" s="12" t="s">
        <v>54</v>
      </c>
      <c r="S30" s="12" t="s">
        <v>55</v>
      </c>
      <c r="T30" s="14">
        <f>VLOOKUP(R30&amp;S30,[9]Hoja1!$Q$4:$R$9,2,0)</f>
        <v>0.45</v>
      </c>
      <c r="U30" s="12" t="s">
        <v>56</v>
      </c>
      <c r="V30" s="12" t="s">
        <v>57</v>
      </c>
      <c r="W30" s="12" t="s">
        <v>58</v>
      </c>
      <c r="X30" s="14">
        <f>IF(Q30="Probabilidad",($J$30*T30),IF(Q30="Impacto"," "))</f>
        <v>0.45</v>
      </c>
      <c r="Y30" s="14" t="str">
        <f>IF(Z30&lt;=20%,'[9]Tabla probabilidad'!$B$5,IF(Z30&lt;=40%,'[9]Tabla probabilidad'!$B$6,IF(Z30&lt;=60%,'[9]Tabla probabilidad'!$B$7,IF(Z30&lt;=80%,'[9]Tabla probabilidad'!$B$8,IF(Z30&lt;=100%,'[9]Tabla probabilidad'!$B$9)))))</f>
        <v>Media</v>
      </c>
      <c r="Z30" s="14">
        <f>IF(R30="Preventivo",(J30-(J30*T30)),IF(R30="Detectivo",(J30-(J30*T30)),IF(R30="Correctivo",(J30))))</f>
        <v>0.55000000000000004</v>
      </c>
      <c r="AA30" s="191" t="str">
        <f>IF(AB30&lt;=20%,'[9]Tabla probabilidad'!$B$5,IF(AB30&lt;=40%,'[9]Tabla probabilidad'!$B$6,IF(AB30&lt;=60%,'[9]Tabla probabilidad'!$B$7,IF(AB30&lt;=80%,'[9]Tabla probabilidad'!$B$8,IF(AB30&lt;=100%,'[9]Tabla probabilidad'!$B$9)))))</f>
        <v>Media</v>
      </c>
      <c r="AB30" s="191">
        <f>AVERAGE(Z30:Z34)</f>
        <v>0.55000000000000004</v>
      </c>
      <c r="AC30" s="14" t="str">
        <f t="shared" si="1"/>
        <v>Moderado</v>
      </c>
      <c r="AD30" s="14">
        <f>IF(Q30="Probabilidad",(($M$30-0)),IF(Q30="Impacto",($M$30-($M$30*T30))))</f>
        <v>0.6</v>
      </c>
      <c r="AE30" s="191" t="str">
        <f>IF(AF30&lt;=20%,"Leve",IF(AF30&lt;=40%,"Menor",IF(AF30&lt;=60%,"Moderado",IF(AF30&lt;=80%,"Mayor",IF(AF30&lt;=100%,"Catastrófico")))))</f>
        <v>Moderado</v>
      </c>
      <c r="AF30" s="191">
        <f>AVERAGE(AD30:AD34)</f>
        <v>0.6</v>
      </c>
      <c r="AG30" s="200" t="str">
        <f>VLOOKUP(AA30&amp;AE30,[9]Hoja1!$B$4:$C$28,2,0)</f>
        <v>Moderado</v>
      </c>
      <c r="AH30" s="200" t="s">
        <v>84</v>
      </c>
      <c r="AI30" s="200" t="s">
        <v>108</v>
      </c>
      <c r="AJ30" s="200" t="s">
        <v>61</v>
      </c>
      <c r="AK30" s="206">
        <v>44926</v>
      </c>
      <c r="AL30" s="206">
        <v>44926</v>
      </c>
      <c r="AM30" s="197" t="s">
        <v>74</v>
      </c>
      <c r="AN30" s="186" t="s">
        <v>63</v>
      </c>
    </row>
    <row r="31" spans="1:40" ht="55.5" customHeight="1">
      <c r="A31" s="186"/>
      <c r="B31" s="201"/>
      <c r="C31" s="186"/>
      <c r="D31" s="204"/>
      <c r="E31" s="186"/>
      <c r="F31" s="186"/>
      <c r="G31" s="186"/>
      <c r="H31" s="186"/>
      <c r="I31" s="194"/>
      <c r="J31" s="195"/>
      <c r="K31" s="186"/>
      <c r="L31" s="196"/>
      <c r="M31" s="196"/>
      <c r="N31" s="186"/>
      <c r="O31" s="12">
        <v>2</v>
      </c>
      <c r="P31" s="17" t="s">
        <v>109</v>
      </c>
      <c r="Q31" s="12" t="str">
        <f t="shared" si="0"/>
        <v>Probabilidad</v>
      </c>
      <c r="R31" s="12" t="s">
        <v>54</v>
      </c>
      <c r="S31" s="12" t="s">
        <v>55</v>
      </c>
      <c r="T31" s="14">
        <f>VLOOKUP(R31&amp;S31,[9]Hoja1!$Q$4:$R$9,2,0)</f>
        <v>0.45</v>
      </c>
      <c r="U31" s="12" t="s">
        <v>56</v>
      </c>
      <c r="V31" s="12" t="s">
        <v>57</v>
      </c>
      <c r="W31" s="12" t="s">
        <v>58</v>
      </c>
      <c r="X31" s="14">
        <f t="shared" ref="X31:X34" si="9">IF(Q31="Probabilidad",($J$30*T31),IF(Q31="Impacto"," "))</f>
        <v>0.45</v>
      </c>
      <c r="Y31" s="14" t="str">
        <f>IF(Z31&lt;=20%,'[9]Tabla probabilidad'!$B$5,IF(Z31&lt;=40%,'[9]Tabla probabilidad'!$B$6,IF(Z31&lt;=60%,'[9]Tabla probabilidad'!$B$7,IF(Z31&lt;=80%,'[9]Tabla probabilidad'!$B$8,IF(Z31&lt;=100%,'[9]Tabla probabilidad'!$B$9)))))</f>
        <v>Media</v>
      </c>
      <c r="Z31" s="14">
        <f>IF(R31="Preventivo",(J30-(J30*T31)),IF(R31="Detectivo",(J30-(J30*T31)),IF(R31="Correctivo",(J30))))</f>
        <v>0.55000000000000004</v>
      </c>
      <c r="AA31" s="192"/>
      <c r="AB31" s="192"/>
      <c r="AC31" s="14" t="str">
        <f t="shared" si="1"/>
        <v>Moderado</v>
      </c>
      <c r="AD31" s="14">
        <f t="shared" ref="AD31:AD34" si="10">IF(Q31="Probabilidad",(($M$30-0)),IF(Q31="Impacto",($M$30-($M$30*T31))))</f>
        <v>0.6</v>
      </c>
      <c r="AE31" s="192"/>
      <c r="AF31" s="192"/>
      <c r="AG31" s="201"/>
      <c r="AH31" s="201"/>
      <c r="AI31" s="201"/>
      <c r="AJ31" s="201"/>
      <c r="AK31" s="201"/>
      <c r="AL31" s="201"/>
      <c r="AM31" s="198"/>
      <c r="AN31" s="186"/>
    </row>
    <row r="32" spans="1:40" ht="42" customHeight="1">
      <c r="A32" s="186"/>
      <c r="B32" s="201"/>
      <c r="C32" s="186"/>
      <c r="D32" s="204"/>
      <c r="E32" s="186"/>
      <c r="F32" s="186"/>
      <c r="G32" s="186"/>
      <c r="H32" s="186"/>
      <c r="I32" s="194"/>
      <c r="J32" s="195"/>
      <c r="K32" s="186"/>
      <c r="L32" s="196"/>
      <c r="M32" s="196"/>
      <c r="N32" s="186"/>
      <c r="O32" s="12">
        <v>3</v>
      </c>
      <c r="P32" s="17" t="s">
        <v>110</v>
      </c>
      <c r="Q32" s="12" t="str">
        <f t="shared" si="0"/>
        <v>Probabilidad</v>
      </c>
      <c r="R32" s="12" t="s">
        <v>54</v>
      </c>
      <c r="S32" s="12" t="s">
        <v>55</v>
      </c>
      <c r="T32" s="14">
        <f>VLOOKUP(R32&amp;S32,[9]Hoja1!$Q$4:$R$9,2,0)</f>
        <v>0.45</v>
      </c>
      <c r="U32" s="12" t="s">
        <v>56</v>
      </c>
      <c r="V32" s="12" t="s">
        <v>57</v>
      </c>
      <c r="W32" s="12" t="s">
        <v>58</v>
      </c>
      <c r="X32" s="14">
        <f t="shared" si="9"/>
        <v>0.45</v>
      </c>
      <c r="Y32" s="14" t="str">
        <f>IF(Z32&lt;=20%,'[9]Tabla probabilidad'!$B$5,IF(Z32&lt;=40%,'[9]Tabla probabilidad'!$B$6,IF(Z32&lt;=60%,'[9]Tabla probabilidad'!$B$7,IF(Z32&lt;=80%,'[9]Tabla probabilidad'!$B$8,IF(Z32&lt;=100%,'[9]Tabla probabilidad'!$B$9)))))</f>
        <v>Media</v>
      </c>
      <c r="Z32" s="14">
        <f>IF(R32="Preventivo",(J30-(J30*T32)),IF(R32="Detectivo",(J30-(J30*T32)),IF(R32="Correctivo",(J30))))</f>
        <v>0.55000000000000004</v>
      </c>
      <c r="AA32" s="192"/>
      <c r="AB32" s="192"/>
      <c r="AC32" s="14" t="str">
        <f t="shared" si="1"/>
        <v>Moderado</v>
      </c>
      <c r="AD32" s="14">
        <f t="shared" si="10"/>
        <v>0.6</v>
      </c>
      <c r="AE32" s="192"/>
      <c r="AF32" s="192"/>
      <c r="AG32" s="201"/>
      <c r="AH32" s="201"/>
      <c r="AI32" s="201"/>
      <c r="AJ32" s="201"/>
      <c r="AK32" s="201"/>
      <c r="AL32" s="201"/>
      <c r="AM32" s="198"/>
      <c r="AN32" s="186"/>
    </row>
    <row r="33" spans="1:40" ht="96.75" customHeight="1" thickBot="1">
      <c r="A33" s="186"/>
      <c r="B33" s="201"/>
      <c r="C33" s="186"/>
      <c r="D33" s="204"/>
      <c r="E33" s="186"/>
      <c r="F33" s="186"/>
      <c r="G33" s="186"/>
      <c r="H33" s="186"/>
      <c r="I33" s="194"/>
      <c r="J33" s="195"/>
      <c r="K33" s="186"/>
      <c r="L33" s="196"/>
      <c r="M33" s="196"/>
      <c r="N33" s="186"/>
      <c r="O33" s="12">
        <v>4</v>
      </c>
      <c r="P33" s="21" t="s">
        <v>111</v>
      </c>
      <c r="Q33" s="12" t="str">
        <f t="shared" si="0"/>
        <v>Probabilidad</v>
      </c>
      <c r="R33" s="12" t="s">
        <v>54</v>
      </c>
      <c r="S33" s="12" t="s">
        <v>55</v>
      </c>
      <c r="T33" s="14">
        <f>VLOOKUP(R33&amp;S33,[9]Hoja1!$Q$4:$R$9,2,0)</f>
        <v>0.45</v>
      </c>
      <c r="U33" s="12" t="s">
        <v>56</v>
      </c>
      <c r="V33" s="12" t="s">
        <v>57</v>
      </c>
      <c r="W33" s="12" t="s">
        <v>58</v>
      </c>
      <c r="X33" s="14">
        <f t="shared" si="9"/>
        <v>0.45</v>
      </c>
      <c r="Y33" s="14" t="str">
        <f>IF(Z33&lt;=20%,'[9]Tabla probabilidad'!$B$5,IF(Z33&lt;=40%,'[9]Tabla probabilidad'!$B$6,IF(Z33&lt;=60%,'[9]Tabla probabilidad'!$B$7,IF(Z33&lt;=80%,'[9]Tabla probabilidad'!$B$8,IF(Z33&lt;=100%,'[9]Tabla probabilidad'!$B$9)))))</f>
        <v>Media</v>
      </c>
      <c r="Z33" s="14">
        <f>IF(R33="Preventivo",(J30-(J30*T33)),IF(R33="Detectivo",(J30-(J30*T33)),IF(R33="Correctivo",(J30))))</f>
        <v>0.55000000000000004</v>
      </c>
      <c r="AA33" s="192"/>
      <c r="AB33" s="192"/>
      <c r="AC33" s="14" t="str">
        <f t="shared" si="1"/>
        <v>Moderado</v>
      </c>
      <c r="AD33" s="14">
        <f t="shared" si="10"/>
        <v>0.6</v>
      </c>
      <c r="AE33" s="192"/>
      <c r="AF33" s="192"/>
      <c r="AG33" s="201"/>
      <c r="AH33" s="201"/>
      <c r="AI33" s="201"/>
      <c r="AJ33" s="201"/>
      <c r="AK33" s="201"/>
      <c r="AL33" s="201"/>
      <c r="AM33" s="198"/>
      <c r="AN33" s="186"/>
    </row>
    <row r="34" spans="1:40" ht="104.25" customHeight="1">
      <c r="A34" s="200"/>
      <c r="B34" s="202"/>
      <c r="C34" s="186"/>
      <c r="D34" s="204"/>
      <c r="E34" s="200"/>
      <c r="F34" s="200"/>
      <c r="G34" s="186"/>
      <c r="H34" s="200"/>
      <c r="I34" s="207"/>
      <c r="J34" s="191"/>
      <c r="K34" s="186"/>
      <c r="L34" s="196"/>
      <c r="M34" s="196"/>
      <c r="N34" s="200"/>
      <c r="O34" s="22">
        <v>5</v>
      </c>
      <c r="P34" s="23" t="s">
        <v>112</v>
      </c>
      <c r="Q34" s="22" t="str">
        <f t="shared" si="0"/>
        <v>Probabilidad</v>
      </c>
      <c r="R34" s="22" t="s">
        <v>54</v>
      </c>
      <c r="S34" s="22" t="s">
        <v>55</v>
      </c>
      <c r="T34" s="24">
        <f>VLOOKUP(R34&amp;S34,[9]Hoja1!$Q$4:$R$9,2,0)</f>
        <v>0.45</v>
      </c>
      <c r="U34" s="22" t="s">
        <v>56</v>
      </c>
      <c r="V34" s="22" t="s">
        <v>57</v>
      </c>
      <c r="W34" s="22" t="s">
        <v>58</v>
      </c>
      <c r="X34" s="24">
        <f t="shared" si="9"/>
        <v>0.45</v>
      </c>
      <c r="Y34" s="24" t="str">
        <f>IF(Z34&lt;=20%,'[9]Tabla probabilidad'!$B$5,IF(Z34&lt;=40%,'[9]Tabla probabilidad'!$B$6,IF(Z34&lt;=60%,'[9]Tabla probabilidad'!$B$7,IF(Z34&lt;=80%,'[9]Tabla probabilidad'!$B$8,IF(Z34&lt;=100%,'[9]Tabla probabilidad'!$B$9)))))</f>
        <v>Media</v>
      </c>
      <c r="Z34" s="24">
        <f>IF(R34="Preventivo",(J30-(J30*T34)),IF(R34="Detectivo",(J30-(J30*T34)),IF(R34="Correctivo",(J30))))</f>
        <v>0.55000000000000004</v>
      </c>
      <c r="AA34" s="193"/>
      <c r="AB34" s="192"/>
      <c r="AC34" s="24" t="str">
        <f t="shared" si="1"/>
        <v>Moderado</v>
      </c>
      <c r="AD34" s="24">
        <f t="shared" si="10"/>
        <v>0.6</v>
      </c>
      <c r="AE34" s="192"/>
      <c r="AF34" s="192"/>
      <c r="AG34" s="201"/>
      <c r="AH34" s="201"/>
      <c r="AI34" s="201"/>
      <c r="AJ34" s="202"/>
      <c r="AK34" s="202"/>
      <c r="AL34" s="202"/>
      <c r="AM34" s="199"/>
      <c r="AN34" s="200"/>
    </row>
    <row r="35" spans="1:40" ht="90" customHeight="1">
      <c r="A35" s="186">
        <v>4</v>
      </c>
      <c r="B35" s="200" t="s">
        <v>113</v>
      </c>
      <c r="C35" s="186" t="s">
        <v>114</v>
      </c>
      <c r="D35" s="190" t="s">
        <v>115</v>
      </c>
      <c r="E35" s="186" t="s">
        <v>116</v>
      </c>
      <c r="F35" s="186" t="s">
        <v>117</v>
      </c>
      <c r="G35" s="186" t="s">
        <v>118</v>
      </c>
      <c r="H35" s="186">
        <v>120</v>
      </c>
      <c r="I35" s="194" t="str">
        <f>IF(H35&lt;=2,'[9]Tabla probabilidad'!$B$5,IF(H35&lt;=24,'[9]Tabla probabilidad'!$B$6,IF(H35&lt;=500,'[9]Tabla probabilidad'!$B$7,IF(H35&lt;=5000,'[9]Tabla probabilidad'!$B$8,IF(H35&gt;5000,'[9]Tabla probabilidad'!$B$9)))))</f>
        <v>Media</v>
      </c>
      <c r="J35" s="195">
        <f>IF(H35&lt;=2,'[9]Tabla probabilidad'!$D$5,IF(H35&lt;=24,'[9]Tabla probabilidad'!$D$6,IF(H35&lt;=500,'[9]Tabla probabilidad'!$D$7,IF(H35&lt;=5000,'[9]Tabla probabilidad'!$D$8,IF(H35&gt;5000,'[9]Tabla probabilidad'!$D$9)))))</f>
        <v>0.6</v>
      </c>
      <c r="K35" s="186" t="s">
        <v>119</v>
      </c>
      <c r="L35" s="18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18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186" t="str">
        <f>VLOOKUP((I35&amp;L35),[9]Hoja1!$B$4:$C$28,2,0)</f>
        <v>Moderado</v>
      </c>
      <c r="O35" s="12">
        <v>1</v>
      </c>
      <c r="P35" s="25" t="s">
        <v>120</v>
      </c>
      <c r="Q35" s="12" t="str">
        <f t="shared" si="0"/>
        <v>Probabilidad</v>
      </c>
      <c r="R35" s="12" t="s">
        <v>54</v>
      </c>
      <c r="S35" s="12" t="s">
        <v>55</v>
      </c>
      <c r="T35" s="14">
        <f>VLOOKUP(R35&amp;S35,[9]Hoja1!$Q$4:$R$9,2,0)</f>
        <v>0.45</v>
      </c>
      <c r="U35" s="12" t="s">
        <v>56</v>
      </c>
      <c r="V35" s="12" t="s">
        <v>57</v>
      </c>
      <c r="W35" s="12" t="s">
        <v>58</v>
      </c>
      <c r="X35" s="14">
        <f>IF(Q35="Probabilidad",($J$35*T35),IF(Q35="Impacto"," "))</f>
        <v>0.27</v>
      </c>
      <c r="Y35" s="14" t="str">
        <f>IF(Z35&lt;=20%,'[9]Tabla probabilidad'!$B$5,IF(Z35&lt;=40%,'[9]Tabla probabilidad'!$B$6,IF(Z35&lt;=60%,'[9]Tabla probabilidad'!$B$7,IF(Z35&lt;=80%,'[9]Tabla probabilidad'!$B$8,IF(Z35&lt;=100%,'[9]Tabla probabilidad'!$B$9)))))</f>
        <v>Baja</v>
      </c>
      <c r="Z35" s="14">
        <f>IF(R35="Preventivo",(J35-(J35*T35)),IF(R35="Detectivo",(J35-(J35*T35)),IF(R35="Correctivo",(J35))))</f>
        <v>0.32999999999999996</v>
      </c>
      <c r="AA35" s="191" t="str">
        <f>IF(AB35&lt;=20%,'[9]Tabla probabilidad'!$B$5,IF(AB35&lt;=40%,'[9]Tabla probabilidad'!$B$6,IF(AB35&lt;=60%,'[9]Tabla probabilidad'!$B$7,IF(AB35&lt;=80%,'[9]Tabla probabilidad'!$B$8,IF(AB35&lt;=100%,'[9]Tabla probabilidad'!$B$9)))))</f>
        <v>Baja</v>
      </c>
      <c r="AB35" s="191">
        <f>AVERAGE(Z35:Z39)</f>
        <v>0.32999999999999996</v>
      </c>
      <c r="AC35" s="14" t="str">
        <f t="shared" si="1"/>
        <v>Moderado</v>
      </c>
      <c r="AD35" s="14">
        <f>IF(Q35="Probabilidad",(($M$35-0)),IF(Q35="Impacto",($M$35-($M$35*T35))))</f>
        <v>0.6</v>
      </c>
      <c r="AE35" s="191" t="str">
        <f>IF(AF35&lt;=20%,"Leve",IF(AF35&lt;=40%,"Menor",IF(AF35&lt;=60%,"Moderado",IF(AF35&lt;=80%,"Mayor",IF(AF35&lt;=100%,"Catastrófico")))))</f>
        <v>Moderado</v>
      </c>
      <c r="AF35" s="191">
        <f>AVERAGE(AD35:AD39)</f>
        <v>0.6</v>
      </c>
      <c r="AG35" s="200" t="str">
        <f>VLOOKUP(AA35&amp;AE35,[9]Hoja1!$B$4:$C$28,2,0)</f>
        <v>Moderado</v>
      </c>
      <c r="AH35" s="200" t="s">
        <v>84</v>
      </c>
      <c r="AI35" s="208" t="s">
        <v>121</v>
      </c>
      <c r="AJ35" s="200" t="s">
        <v>61</v>
      </c>
      <c r="AK35" s="206">
        <v>44926</v>
      </c>
      <c r="AL35" s="206">
        <v>44926</v>
      </c>
      <c r="AM35" s="197" t="s">
        <v>74</v>
      </c>
      <c r="AN35" s="186" t="s">
        <v>63</v>
      </c>
    </row>
    <row r="36" spans="1:40" ht="84.75" customHeight="1">
      <c r="A36" s="186"/>
      <c r="B36" s="201"/>
      <c r="C36" s="186"/>
      <c r="D36" s="190"/>
      <c r="E36" s="186"/>
      <c r="F36" s="186"/>
      <c r="G36" s="186"/>
      <c r="H36" s="186"/>
      <c r="I36" s="194"/>
      <c r="J36" s="195"/>
      <c r="K36" s="186"/>
      <c r="L36" s="196"/>
      <c r="M36" s="196"/>
      <c r="N36" s="186"/>
      <c r="O36" s="12">
        <v>2</v>
      </c>
      <c r="P36" s="25"/>
      <c r="Q36" s="12"/>
      <c r="R36" s="12"/>
      <c r="S36" s="12"/>
      <c r="T36" s="14"/>
      <c r="U36" s="12"/>
      <c r="V36" s="12"/>
      <c r="W36" s="12"/>
      <c r="X36" s="14" t="b">
        <f t="shared" ref="X36:X39" si="11">IF(Q36="Probabilidad",($J$35*T36),IF(Q36="Impacto"," "))</f>
        <v>0</v>
      </c>
      <c r="Y36" s="14" t="b">
        <f>IF(Z36&lt;=20%,'[9]Tabla probabilidad'!$B$5,IF(Z36&lt;=40%,'[9]Tabla probabilidad'!$B$6,IF(Z36&lt;=60%,'[9]Tabla probabilidad'!$B$7,IF(Z36&lt;=80%,'[9]Tabla probabilidad'!$B$8,IF(Z36&lt;=100%,'[9]Tabla probabilidad'!$B$9)))))</f>
        <v>0</v>
      </c>
      <c r="Z36" s="14" t="b">
        <f>IF(R36="Preventivo",(J35-(J35*T36)),IF(R36="Detectivo",(J35-(J35*T36)),IF(R36="Correctivo",(J35))))</f>
        <v>0</v>
      </c>
      <c r="AA36" s="192"/>
      <c r="AB36" s="192"/>
      <c r="AC36" s="14" t="b">
        <f t="shared" si="1"/>
        <v>0</v>
      </c>
      <c r="AD36" s="14" t="b">
        <f t="shared" ref="AD36:AD39" si="12">IF(Q36="Probabilidad",(($M$35-0)),IF(Q36="Impacto",($M$35-($M$35*T36))))</f>
        <v>0</v>
      </c>
      <c r="AE36" s="192"/>
      <c r="AF36" s="192"/>
      <c r="AG36" s="201"/>
      <c r="AH36" s="201"/>
      <c r="AI36" s="209"/>
      <c r="AJ36" s="201"/>
      <c r="AK36" s="201"/>
      <c r="AL36" s="201"/>
      <c r="AM36" s="198"/>
      <c r="AN36" s="186"/>
    </row>
    <row r="37" spans="1:40">
      <c r="A37" s="186"/>
      <c r="B37" s="201"/>
      <c r="C37" s="186"/>
      <c r="D37" s="190"/>
      <c r="E37" s="186"/>
      <c r="F37" s="186"/>
      <c r="G37" s="186"/>
      <c r="H37" s="186"/>
      <c r="I37" s="194"/>
      <c r="J37" s="195"/>
      <c r="K37" s="186"/>
      <c r="L37" s="196"/>
      <c r="M37" s="196"/>
      <c r="N37" s="186"/>
      <c r="O37" s="12">
        <v>3</v>
      </c>
      <c r="P37" s="25"/>
      <c r="Q37" s="12"/>
      <c r="R37" s="12"/>
      <c r="S37" s="12"/>
      <c r="T37" s="14"/>
      <c r="U37" s="12"/>
      <c r="V37" s="12"/>
      <c r="W37" s="12"/>
      <c r="X37" s="14" t="b">
        <f t="shared" si="11"/>
        <v>0</v>
      </c>
      <c r="Y37" s="14" t="b">
        <f>IF(Z37&lt;=20%,'[9]Tabla probabilidad'!$B$5,IF(Z37&lt;=40%,'[9]Tabla probabilidad'!$B$6,IF(Z37&lt;=60%,'[9]Tabla probabilidad'!$B$7,IF(Z37&lt;=80%,'[9]Tabla probabilidad'!$B$8,IF(Z37&lt;=100%,'[9]Tabla probabilidad'!$B$9)))))</f>
        <v>0</v>
      </c>
      <c r="Z37" s="14" t="b">
        <f>IF(R37="Preventivo",(J35-(J35*T37)),IF(R37="Detectivo",(J35-(J35*T37)),IF(R37="Correctivo",(J35))))</f>
        <v>0</v>
      </c>
      <c r="AA37" s="192"/>
      <c r="AB37" s="192"/>
      <c r="AC37" s="14" t="b">
        <f t="shared" si="1"/>
        <v>0</v>
      </c>
      <c r="AD37" s="14" t="b">
        <f t="shared" si="12"/>
        <v>0</v>
      </c>
      <c r="AE37" s="192"/>
      <c r="AF37" s="192"/>
      <c r="AG37" s="201"/>
      <c r="AH37" s="201"/>
      <c r="AI37" s="209"/>
      <c r="AJ37" s="201"/>
      <c r="AK37" s="201"/>
      <c r="AL37" s="201"/>
      <c r="AM37" s="198"/>
      <c r="AN37" s="186"/>
    </row>
    <row r="38" spans="1:40" ht="121.5" customHeight="1">
      <c r="A38" s="186"/>
      <c r="B38" s="201"/>
      <c r="C38" s="186"/>
      <c r="D38" s="190"/>
      <c r="E38" s="186"/>
      <c r="F38" s="186"/>
      <c r="G38" s="186"/>
      <c r="H38" s="186"/>
      <c r="I38" s="194"/>
      <c r="J38" s="195"/>
      <c r="K38" s="186"/>
      <c r="L38" s="196"/>
      <c r="M38" s="196"/>
      <c r="N38" s="186"/>
      <c r="O38" s="12">
        <v>4</v>
      </c>
      <c r="P38" s="26"/>
      <c r="Q38" s="12"/>
      <c r="R38" s="12"/>
      <c r="S38" s="12"/>
      <c r="T38" s="14"/>
      <c r="U38" s="12"/>
      <c r="V38" s="12"/>
      <c r="W38" s="12"/>
      <c r="X38" s="14" t="b">
        <f t="shared" si="11"/>
        <v>0</v>
      </c>
      <c r="Y38" s="14" t="b">
        <f>IF(Z38&lt;=20%,'[9]Tabla probabilidad'!$B$5,IF(Z38&lt;=40%,'[9]Tabla probabilidad'!$B$6,IF(Z38&lt;=60%,'[9]Tabla probabilidad'!$B$7,IF(Z38&lt;=80%,'[9]Tabla probabilidad'!$B$8,IF(Z38&lt;=100%,'[9]Tabla probabilidad'!$B$9)))))</f>
        <v>0</v>
      </c>
      <c r="Z38" s="14" t="b">
        <f>IF(R38="Preventivo",(J35-(J35*T38)),IF(R38="Detectivo",(J35-(J35*T38)),IF(R38="Correctivo",(J35))))</f>
        <v>0</v>
      </c>
      <c r="AA38" s="192"/>
      <c r="AB38" s="192"/>
      <c r="AC38" s="14" t="b">
        <f t="shared" si="1"/>
        <v>0</v>
      </c>
      <c r="AD38" s="14" t="b">
        <f t="shared" si="12"/>
        <v>0</v>
      </c>
      <c r="AE38" s="192"/>
      <c r="AF38" s="192"/>
      <c r="AG38" s="201"/>
      <c r="AH38" s="201"/>
      <c r="AI38" s="209"/>
      <c r="AJ38" s="201"/>
      <c r="AK38" s="201"/>
      <c r="AL38" s="201"/>
      <c r="AM38" s="198"/>
      <c r="AN38" s="186"/>
    </row>
    <row r="39" spans="1:40" ht="162" customHeight="1">
      <c r="A39" s="186"/>
      <c r="B39" s="202"/>
      <c r="C39" s="186"/>
      <c r="D39" s="190"/>
      <c r="E39" s="186"/>
      <c r="F39" s="186"/>
      <c r="G39" s="186"/>
      <c r="H39" s="186"/>
      <c r="I39" s="194"/>
      <c r="J39" s="195"/>
      <c r="K39" s="186"/>
      <c r="L39" s="196"/>
      <c r="M39" s="196"/>
      <c r="N39" s="186"/>
      <c r="O39" s="12">
        <v>5</v>
      </c>
      <c r="P39" s="27"/>
      <c r="Q39" s="12"/>
      <c r="R39" s="12"/>
      <c r="S39" s="12"/>
      <c r="T39" s="14"/>
      <c r="U39" s="12"/>
      <c r="V39" s="12"/>
      <c r="W39" s="12"/>
      <c r="X39" s="14" t="b">
        <f t="shared" si="11"/>
        <v>0</v>
      </c>
      <c r="Y39" s="14" t="b">
        <f>IF(Z39&lt;=20%,'[9]Tabla probabilidad'!$B$5,IF(Z39&lt;=40%,'[9]Tabla probabilidad'!$B$6,IF(Z39&lt;=60%,'[9]Tabla probabilidad'!$B$7,IF(Z39&lt;=80%,'[9]Tabla probabilidad'!$B$8,IF(Z39&lt;=100%,'[9]Tabla probabilidad'!$B$9)))))</f>
        <v>0</v>
      </c>
      <c r="Z39" s="14" t="b">
        <f>IF(R39="Preventivo",(J35-(J35*T39)),IF(R39="Detectivo",(J35-(J35*T39)),IF(R39="Correctivo",(J35))))</f>
        <v>0</v>
      </c>
      <c r="AA39" s="193"/>
      <c r="AB39" s="193"/>
      <c r="AC39" s="14" t="b">
        <f t="shared" si="1"/>
        <v>0</v>
      </c>
      <c r="AD39" s="14" t="b">
        <f t="shared" si="12"/>
        <v>0</v>
      </c>
      <c r="AE39" s="193"/>
      <c r="AF39" s="193"/>
      <c r="AG39" s="202"/>
      <c r="AH39" s="201"/>
      <c r="AI39" s="210"/>
      <c r="AJ39" s="202"/>
      <c r="AK39" s="202"/>
      <c r="AL39" s="202"/>
      <c r="AM39" s="199"/>
      <c r="AN39" s="200"/>
    </row>
    <row r="40" spans="1:40" ht="42.75" customHeight="1">
      <c r="A40" s="186"/>
      <c r="B40" s="200"/>
      <c r="C40" s="186"/>
      <c r="D40" s="190"/>
      <c r="E40" s="186"/>
      <c r="F40" s="186"/>
      <c r="G40" s="186"/>
      <c r="H40" s="186"/>
      <c r="I40" s="194" t="str">
        <f>IF(H40&lt;=2,'[9]Tabla probabilidad'!$B$5,IF(H40&lt;=24,'[9]Tabla probabilidad'!$B$6,IF(H40&lt;=500,'[9]Tabla probabilidad'!$B$7,IF(H40&lt;=5000,'[9]Tabla probabilidad'!$B$8,IF(H40&gt;5000,'[9]Tabla probabilidad'!$B$9)))))</f>
        <v>Muy Baja</v>
      </c>
      <c r="J40" s="195">
        <f>IF(H40&lt;=2,'[9]Tabla probabilidad'!$D$5,IF(H40&lt;=24,'[9]Tabla probabilidad'!$D$6,IF(H40&lt;=500,'[9]Tabla probabilidad'!$D$7,IF(H40&lt;=5000,'[9]Tabla probabilidad'!$D$8,IF(H40&gt;5000,'[9]Tabla probabilidad'!$D$9)))))</f>
        <v>0.2</v>
      </c>
      <c r="K40" s="186"/>
      <c r="L40" s="186"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186"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186" t="e">
        <f>VLOOKUP((I40&amp;L40),[9]Hoja1!$B$4:$C$28,2,0)</f>
        <v>#N/A</v>
      </c>
      <c r="O40" s="12">
        <v>1</v>
      </c>
      <c r="P40" s="25"/>
      <c r="Q40" s="12" t="b">
        <f t="shared" ref="Q40:Q59" si="13">IF(R40="Preventivo","Probabilidad",IF(R40="Detectivo","Probabilidad", IF(R40="Correctivo","Impacto")))</f>
        <v>0</v>
      </c>
      <c r="R40" s="12"/>
      <c r="S40" s="12"/>
      <c r="T40" s="14" t="e">
        <f>VLOOKUP(R40&amp;S40,[9]Hoja1!$Q$4:$R$9,2,0)</f>
        <v>#N/A</v>
      </c>
      <c r="U40" s="12"/>
      <c r="V40" s="12"/>
      <c r="W40" s="12"/>
      <c r="X40" s="14" t="b">
        <f>IF(Q40="Probabilidad",($J$40*T40),IF(Q40="Impacto"," "))</f>
        <v>0</v>
      </c>
      <c r="Y40" s="14" t="b">
        <f>IF(Z40&lt;=20%,'[9]Tabla probabilidad'!$B$5,IF(Z40&lt;=40%,'[9]Tabla probabilidad'!$B$6,IF(Z40&lt;=60%,'[9]Tabla probabilidad'!$B$7,IF(Z40&lt;=80%,'[9]Tabla probabilidad'!$B$8,IF(Z40&lt;=100%,'[9]Tabla probabilidad'!$B$9)))))</f>
        <v>0</v>
      </c>
      <c r="Z40" s="14" t="b">
        <f>IF(R40="Preventivo",(J40-(J40*T40)),IF(R40="Detectivo",(J40-(J40*T40)),IF(R40="Correctivo",(J40))))</f>
        <v>0</v>
      </c>
      <c r="AA40" s="191" t="e">
        <f>IF(AB40&lt;=20%,'[9]Tabla probabilidad'!$B$5,IF(AB40&lt;=40%,'[9]Tabla probabilidad'!$B$6,IF(AB40&lt;=60%,'[9]Tabla probabilidad'!$B$7,IF(AB40&lt;=80%,'[9]Tabla probabilidad'!$B$8,IF(AB40&lt;=100%,'[9]Tabla probabilidad'!$B$9)))))</f>
        <v>#DIV/0!</v>
      </c>
      <c r="AB40" s="191" t="e">
        <f>AVERAGE(Z40:Z44)</f>
        <v>#DIV/0!</v>
      </c>
      <c r="AC40" s="14" t="b">
        <f t="shared" si="1"/>
        <v>0</v>
      </c>
      <c r="AD40" s="14" t="b">
        <f>IF(Q40="Probabilidad",(($M$40-0)),IF(Q40="Impacto",($M$40-($M$40*T40))))</f>
        <v>0</v>
      </c>
      <c r="AE40" s="191" t="e">
        <f>IF(AF40&lt;=20%,"Leve",IF(AF40&lt;=40%,"Menor",IF(AF40&lt;=60%,"Moderado",IF(AF40&lt;=80%,"Mayor",IF(AF40&lt;=100%,"Catastrófico")))))</f>
        <v>#DIV/0!</v>
      </c>
      <c r="AF40" s="191" t="e">
        <f>AVERAGE(AD40:AD44)</f>
        <v>#DIV/0!</v>
      </c>
      <c r="AG40" s="200" t="e">
        <f>VLOOKUP(AA40&amp;AE40,[9]Hoja1!$B$4:$C$28,2,0)</f>
        <v>#DIV/0!</v>
      </c>
      <c r="AH40" s="200"/>
      <c r="AI40" s="211"/>
      <c r="AJ40" s="211"/>
      <c r="AK40" s="211"/>
      <c r="AL40" s="211"/>
      <c r="AM40" s="211"/>
      <c r="AN40" s="186"/>
    </row>
    <row r="41" spans="1:40">
      <c r="A41" s="186"/>
      <c r="B41" s="201"/>
      <c r="C41" s="186"/>
      <c r="D41" s="190"/>
      <c r="E41" s="186"/>
      <c r="F41" s="186"/>
      <c r="G41" s="186"/>
      <c r="H41" s="186"/>
      <c r="I41" s="194"/>
      <c r="J41" s="195"/>
      <c r="K41" s="186"/>
      <c r="L41" s="196"/>
      <c r="M41" s="196"/>
      <c r="N41" s="186"/>
      <c r="O41" s="12">
        <v>2</v>
      </c>
      <c r="P41" s="25"/>
      <c r="Q41" s="12" t="b">
        <f t="shared" si="13"/>
        <v>0</v>
      </c>
      <c r="R41" s="12"/>
      <c r="S41" s="12"/>
      <c r="T41" s="14" t="e">
        <f>VLOOKUP(R41&amp;S41,[9]Hoja1!$Q$4:$R$9,2,0)</f>
        <v>#N/A</v>
      </c>
      <c r="U41" s="12"/>
      <c r="V41" s="12"/>
      <c r="W41" s="12"/>
      <c r="X41" s="14" t="b">
        <f t="shared" ref="X41:X44" si="14">IF(Q41="Probabilidad",($J$40*T41),IF(Q41="Impacto"," "))</f>
        <v>0</v>
      </c>
      <c r="Y41" s="14" t="b">
        <f>IF(Z41&lt;=20%,'[9]Tabla probabilidad'!$B$5,IF(Z41&lt;=40%,'[9]Tabla probabilidad'!$B$6,IF(Z41&lt;=60%,'[9]Tabla probabilidad'!$B$7,IF(Z41&lt;=80%,'[9]Tabla probabilidad'!$B$8,IF(Z41&lt;=100%,'[9]Tabla probabilidad'!$B$9)))))</f>
        <v>0</v>
      </c>
      <c r="Z41" s="14" t="b">
        <f>IF(R41="Preventivo",(J40-(J40*T41)),IF(R41="Detectivo",(J40-(J40*T41)),IF(R41="Correctivo",(J40))))</f>
        <v>0</v>
      </c>
      <c r="AA41" s="192"/>
      <c r="AB41" s="192"/>
      <c r="AC41" s="14" t="b">
        <f t="shared" si="1"/>
        <v>0</v>
      </c>
      <c r="AD41" s="14" t="b">
        <f t="shared" ref="AD41:AD44" si="15">IF(Q41="Probabilidad",(($M$40-0)),IF(Q41="Impacto",($M$40-($M$40*T41))))</f>
        <v>0</v>
      </c>
      <c r="AE41" s="192"/>
      <c r="AF41" s="192"/>
      <c r="AG41" s="201"/>
      <c r="AH41" s="201"/>
      <c r="AI41" s="212"/>
      <c r="AJ41" s="212"/>
      <c r="AK41" s="212"/>
      <c r="AL41" s="212"/>
      <c r="AM41" s="212"/>
      <c r="AN41" s="186"/>
    </row>
    <row r="42" spans="1:40">
      <c r="A42" s="186"/>
      <c r="B42" s="201"/>
      <c r="C42" s="186"/>
      <c r="D42" s="190"/>
      <c r="E42" s="186"/>
      <c r="F42" s="186"/>
      <c r="G42" s="186"/>
      <c r="H42" s="186"/>
      <c r="I42" s="194"/>
      <c r="J42" s="195"/>
      <c r="K42" s="186"/>
      <c r="L42" s="196"/>
      <c r="M42" s="196"/>
      <c r="N42" s="186"/>
      <c r="O42" s="12">
        <v>3</v>
      </c>
      <c r="P42" s="25"/>
      <c r="Q42" s="12" t="b">
        <f t="shared" si="13"/>
        <v>0</v>
      </c>
      <c r="R42" s="12"/>
      <c r="S42" s="12"/>
      <c r="T42" s="14" t="e">
        <f>VLOOKUP(R42&amp;S42,[9]Hoja1!$Q$4:$R$9,2,0)</f>
        <v>#N/A</v>
      </c>
      <c r="U42" s="12"/>
      <c r="V42" s="12"/>
      <c r="W42" s="12"/>
      <c r="X42" s="14" t="b">
        <f t="shared" si="14"/>
        <v>0</v>
      </c>
      <c r="Y42" s="14" t="b">
        <f>IF(Z42&lt;=20%,'[9]Tabla probabilidad'!$B$5,IF(Z42&lt;=40%,'[9]Tabla probabilidad'!$B$6,IF(Z42&lt;=60%,'[9]Tabla probabilidad'!$B$7,IF(Z42&lt;=80%,'[9]Tabla probabilidad'!$B$8,IF(Z42&lt;=100%,'[9]Tabla probabilidad'!$B$9)))))</f>
        <v>0</v>
      </c>
      <c r="Z42" s="14" t="b">
        <f>IF(R42="Preventivo",(J40-(J40*T42)),IF(R42="Detectivo",(J40-(J40*T42)),IF(R42="Correctivo",(J40))))</f>
        <v>0</v>
      </c>
      <c r="AA42" s="192"/>
      <c r="AB42" s="192"/>
      <c r="AC42" s="14" t="b">
        <f t="shared" si="1"/>
        <v>0</v>
      </c>
      <c r="AD42" s="14" t="b">
        <f t="shared" si="15"/>
        <v>0</v>
      </c>
      <c r="AE42" s="192"/>
      <c r="AF42" s="192"/>
      <c r="AG42" s="201"/>
      <c r="AH42" s="201"/>
      <c r="AI42" s="212"/>
      <c r="AJ42" s="212"/>
      <c r="AK42" s="212"/>
      <c r="AL42" s="212"/>
      <c r="AM42" s="212"/>
      <c r="AN42" s="186"/>
    </row>
    <row r="43" spans="1:40">
      <c r="A43" s="186"/>
      <c r="B43" s="201"/>
      <c r="C43" s="186"/>
      <c r="D43" s="190"/>
      <c r="E43" s="186"/>
      <c r="F43" s="186"/>
      <c r="G43" s="186"/>
      <c r="H43" s="186"/>
      <c r="I43" s="194"/>
      <c r="J43" s="195"/>
      <c r="K43" s="186"/>
      <c r="L43" s="196"/>
      <c r="M43" s="196"/>
      <c r="N43" s="186"/>
      <c r="O43" s="12">
        <v>4</v>
      </c>
      <c r="P43" s="26"/>
      <c r="Q43" s="12" t="b">
        <f t="shared" si="13"/>
        <v>0</v>
      </c>
      <c r="R43" s="12"/>
      <c r="S43" s="12"/>
      <c r="T43" s="14" t="e">
        <f>VLOOKUP(R43&amp;S43,[9]Hoja1!$Q$4:$R$9,2,0)</f>
        <v>#N/A</v>
      </c>
      <c r="U43" s="12"/>
      <c r="V43" s="12"/>
      <c r="W43" s="12"/>
      <c r="X43" s="14" t="b">
        <f t="shared" si="14"/>
        <v>0</v>
      </c>
      <c r="Y43" s="14" t="b">
        <f>IF(Z43&lt;=20%,'[9]Tabla probabilidad'!$B$5,IF(Z43&lt;=40%,'[9]Tabla probabilidad'!$B$6,IF(Z43&lt;=60%,'[9]Tabla probabilidad'!$B$7,IF(Z43&lt;=80%,'[9]Tabla probabilidad'!$B$8,IF(Z43&lt;=100%,'[9]Tabla probabilidad'!$B$9)))))</f>
        <v>0</v>
      </c>
      <c r="Z43" s="14" t="b">
        <f>IF(R43="Preventivo",(J40-(J40*T43)),IF(R43="Detectivo",(J40-(J40*T43)),IF(R43="Correctivo",(J40))))</f>
        <v>0</v>
      </c>
      <c r="AA43" s="192"/>
      <c r="AB43" s="192"/>
      <c r="AC43" s="14" t="b">
        <f t="shared" si="1"/>
        <v>0</v>
      </c>
      <c r="AD43" s="14" t="b">
        <f t="shared" si="15"/>
        <v>0</v>
      </c>
      <c r="AE43" s="192"/>
      <c r="AF43" s="192"/>
      <c r="AG43" s="201"/>
      <c r="AH43" s="201"/>
      <c r="AI43" s="212"/>
      <c r="AJ43" s="212"/>
      <c r="AK43" s="212"/>
      <c r="AL43" s="212"/>
      <c r="AM43" s="212"/>
      <c r="AN43" s="186"/>
    </row>
    <row r="44" spans="1:40">
      <c r="A44" s="186"/>
      <c r="B44" s="202"/>
      <c r="C44" s="186"/>
      <c r="D44" s="190"/>
      <c r="E44" s="186"/>
      <c r="F44" s="186"/>
      <c r="G44" s="186"/>
      <c r="H44" s="186"/>
      <c r="I44" s="194"/>
      <c r="J44" s="195"/>
      <c r="K44" s="186"/>
      <c r="L44" s="196"/>
      <c r="M44" s="196"/>
      <c r="N44" s="186"/>
      <c r="O44" s="12">
        <v>5</v>
      </c>
      <c r="P44" s="27"/>
      <c r="Q44" s="12" t="b">
        <f t="shared" si="13"/>
        <v>0</v>
      </c>
      <c r="R44" s="12"/>
      <c r="S44" s="12"/>
      <c r="T44" s="14" t="e">
        <f>VLOOKUP(R44&amp;S44,[9]Hoja1!$Q$4:$R$9,2,0)</f>
        <v>#N/A</v>
      </c>
      <c r="U44" s="12"/>
      <c r="V44" s="12"/>
      <c r="W44" s="12"/>
      <c r="X44" s="14" t="b">
        <f t="shared" si="14"/>
        <v>0</v>
      </c>
      <c r="Y44" s="14" t="b">
        <f>IF(Z44&lt;=20%,'[9]Tabla probabilidad'!$B$5,IF(Z44&lt;=40%,'[9]Tabla probabilidad'!$B$6,IF(Z44&lt;=60%,'[9]Tabla probabilidad'!$B$7,IF(Z44&lt;=80%,'[9]Tabla probabilidad'!$B$8,IF(Z44&lt;=100%,'[9]Tabla probabilidad'!$B$9)))))</f>
        <v>0</v>
      </c>
      <c r="Z44" s="14" t="b">
        <f>IF(R44="Preventivo",(J40-(J40*T44)),IF(R44="Detectivo",(J40-(J40*T44)),IF(R44="Correctivo",(J40))))</f>
        <v>0</v>
      </c>
      <c r="AA44" s="193"/>
      <c r="AB44" s="193"/>
      <c r="AC44" s="14" t="b">
        <f t="shared" si="1"/>
        <v>0</v>
      </c>
      <c r="AD44" s="14" t="b">
        <f t="shared" si="15"/>
        <v>0</v>
      </c>
      <c r="AE44" s="193"/>
      <c r="AF44" s="193"/>
      <c r="AG44" s="202"/>
      <c r="AH44" s="201"/>
      <c r="AI44" s="213"/>
      <c r="AJ44" s="213"/>
      <c r="AK44" s="213"/>
      <c r="AL44" s="213"/>
      <c r="AM44" s="213"/>
      <c r="AN44" s="200"/>
    </row>
    <row r="45" spans="1:40">
      <c r="A45" s="186"/>
      <c r="B45" s="200"/>
      <c r="C45" s="186"/>
      <c r="D45" s="190"/>
      <c r="E45" s="186"/>
      <c r="F45" s="186"/>
      <c r="G45" s="186"/>
      <c r="H45" s="186"/>
      <c r="I45" s="194" t="str">
        <f>IF(H45&lt;=2,'[9]Tabla probabilidad'!$B$5,IF(H45&lt;=24,'[9]Tabla probabilidad'!$B$6,IF(H45&lt;=500,'[9]Tabla probabilidad'!$B$7,IF(H45&lt;=5000,'[9]Tabla probabilidad'!$B$8,IF(H45&gt;5000,'[9]Tabla probabilidad'!$B$9)))))</f>
        <v>Muy Baja</v>
      </c>
      <c r="J45" s="195">
        <f>IF(H45&lt;=2,'[9]Tabla probabilidad'!$D$5,IF(H45&lt;=24,'[9]Tabla probabilidad'!$D$6,IF(H45&lt;=500,'[9]Tabla probabilidad'!$D$7,IF(H45&lt;=5000,'[9]Tabla probabilidad'!$D$8,IF(H45&gt;5000,'[9]Tabla probabilidad'!$D$9)))))</f>
        <v>0.2</v>
      </c>
      <c r="K45" s="186"/>
      <c r="L45" s="186"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186"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186" t="e">
        <f>VLOOKUP((I45&amp;L45),[9]Hoja1!$B$4:$C$28,2,0)</f>
        <v>#N/A</v>
      </c>
      <c r="O45" s="12">
        <v>1</v>
      </c>
      <c r="P45" s="25"/>
      <c r="Q45" s="12" t="b">
        <f t="shared" si="13"/>
        <v>0</v>
      </c>
      <c r="R45" s="12"/>
      <c r="S45" s="12"/>
      <c r="T45" s="14" t="e">
        <f>VLOOKUP(R45&amp;S45,[9]Hoja1!$Q$4:$R$9,2,0)</f>
        <v>#N/A</v>
      </c>
      <c r="U45" s="12"/>
      <c r="V45" s="12"/>
      <c r="W45" s="12"/>
      <c r="X45" s="14" t="b">
        <f>IF(Q45="Probabilidad",($J$45*T45),IF(Q45="Impacto"," "))</f>
        <v>0</v>
      </c>
      <c r="Y45" s="14" t="b">
        <f>IF(Z45&lt;=20%,'[9]Tabla probabilidad'!$B$5,IF(Z45&lt;=40%,'[9]Tabla probabilidad'!$B$6,IF(Z45&lt;=60%,'[9]Tabla probabilidad'!$B$7,IF(Z45&lt;=80%,'[9]Tabla probabilidad'!$B$8,IF(Z45&lt;=100%,'[9]Tabla probabilidad'!$B$9)))))</f>
        <v>0</v>
      </c>
      <c r="Z45" s="14" t="b">
        <f>IF(R45="Preventivo",(J45-(J45*T45)),IF(R45="Detectivo",(J45-(J45*T45)),IF(R45="Correctivo",(J45))))</f>
        <v>0</v>
      </c>
      <c r="AA45" s="191" t="e">
        <f>IF(AB45&lt;=20%,'[9]Tabla probabilidad'!$B$5,IF(AB45&lt;=40%,'[9]Tabla probabilidad'!$B$6,IF(AB45&lt;=60%,'[9]Tabla probabilidad'!$B$7,IF(AB45&lt;=80%,'[9]Tabla probabilidad'!$B$8,IF(AB45&lt;=100%,'[9]Tabla probabilidad'!$B$9)))))</f>
        <v>#DIV/0!</v>
      </c>
      <c r="AB45" s="191" t="e">
        <f>AVERAGE(Z45:Z49)</f>
        <v>#DIV/0!</v>
      </c>
      <c r="AC45" s="14" t="b">
        <f t="shared" si="1"/>
        <v>0</v>
      </c>
      <c r="AD45" s="14" t="b">
        <f>IF(Q45="Probabilidad",(($M$45-0)),IF(Q45="Impacto",($M$45-($M$45*T45))))</f>
        <v>0</v>
      </c>
      <c r="AE45" s="191" t="e">
        <f>IF(AF45&lt;=20%,"Leve",IF(AF45&lt;=40%,"Menor",IF(AF45&lt;=60%,"Moderado",IF(AF45&lt;=80%,"Mayor",IF(AF45&lt;=100%,"Catastrófico")))))</f>
        <v>#DIV/0!</v>
      </c>
      <c r="AF45" s="191" t="e">
        <f>AVERAGE(AD45:AD49)</f>
        <v>#DIV/0!</v>
      </c>
      <c r="AG45" s="200" t="e">
        <f>VLOOKUP(AA45&amp;AE45,[9]Hoja1!$B$4:$C$28,2,0)</f>
        <v>#DIV/0!</v>
      </c>
      <c r="AH45" s="200"/>
      <c r="AI45" s="211"/>
      <c r="AJ45" s="211"/>
      <c r="AK45" s="211"/>
      <c r="AL45" s="211"/>
      <c r="AM45" s="211"/>
      <c r="AN45" s="186"/>
    </row>
    <row r="46" spans="1:40">
      <c r="A46" s="186"/>
      <c r="B46" s="201"/>
      <c r="C46" s="186"/>
      <c r="D46" s="190"/>
      <c r="E46" s="186"/>
      <c r="F46" s="186"/>
      <c r="G46" s="186"/>
      <c r="H46" s="186"/>
      <c r="I46" s="194"/>
      <c r="J46" s="195"/>
      <c r="K46" s="186"/>
      <c r="L46" s="196"/>
      <c r="M46" s="196"/>
      <c r="N46" s="186"/>
      <c r="O46" s="12">
        <v>2</v>
      </c>
      <c r="P46" s="25"/>
      <c r="Q46" s="12" t="b">
        <f t="shared" si="13"/>
        <v>0</v>
      </c>
      <c r="R46" s="12"/>
      <c r="S46" s="12"/>
      <c r="T46" s="14" t="e">
        <f>VLOOKUP(R46&amp;S46,[9]Hoja1!$Q$4:$R$9,2,0)</f>
        <v>#N/A</v>
      </c>
      <c r="U46" s="12"/>
      <c r="V46" s="12"/>
      <c r="W46" s="12"/>
      <c r="X46" s="14" t="b">
        <f t="shared" ref="X46:X49" si="16">IF(Q46="Probabilidad",($J$45*T46),IF(Q46="Impacto"," "))</f>
        <v>0</v>
      </c>
      <c r="Y46" s="14" t="b">
        <f>IF(Z46&lt;=20%,'[9]Tabla probabilidad'!$B$5,IF(Z46&lt;=40%,'[9]Tabla probabilidad'!$B$6,IF(Z46&lt;=60%,'[9]Tabla probabilidad'!$B$7,IF(Z46&lt;=80%,'[9]Tabla probabilidad'!$B$8,IF(Z46&lt;=100%,'[9]Tabla probabilidad'!$B$9)))))</f>
        <v>0</v>
      </c>
      <c r="Z46" s="14" t="b">
        <f>IF(R46="Preventivo",(J45-(J45*T46)),IF(R46="Detectivo",(J45-(J45*T46)),IF(R46="Correctivo",(J45))))</f>
        <v>0</v>
      </c>
      <c r="AA46" s="192"/>
      <c r="AB46" s="192"/>
      <c r="AC46" s="14" t="b">
        <f t="shared" si="1"/>
        <v>0</v>
      </c>
      <c r="AD46" s="14" t="b">
        <f t="shared" ref="AD46:AD49" si="17">IF(Q46="Probabilidad",(($M$45-0)),IF(Q46="Impacto",($M$45-($M$45*T46))))</f>
        <v>0</v>
      </c>
      <c r="AE46" s="192"/>
      <c r="AF46" s="192"/>
      <c r="AG46" s="201"/>
      <c r="AH46" s="201"/>
      <c r="AI46" s="212"/>
      <c r="AJ46" s="212"/>
      <c r="AK46" s="212"/>
      <c r="AL46" s="212"/>
      <c r="AM46" s="212"/>
      <c r="AN46" s="186"/>
    </row>
    <row r="47" spans="1:40">
      <c r="A47" s="186"/>
      <c r="B47" s="201"/>
      <c r="C47" s="186"/>
      <c r="D47" s="190"/>
      <c r="E47" s="186"/>
      <c r="F47" s="186"/>
      <c r="G47" s="186"/>
      <c r="H47" s="186"/>
      <c r="I47" s="194"/>
      <c r="J47" s="195"/>
      <c r="K47" s="186"/>
      <c r="L47" s="196"/>
      <c r="M47" s="196"/>
      <c r="N47" s="186"/>
      <c r="O47" s="12">
        <v>3</v>
      </c>
      <c r="P47" s="25"/>
      <c r="Q47" s="12" t="b">
        <f t="shared" si="13"/>
        <v>0</v>
      </c>
      <c r="R47" s="12"/>
      <c r="S47" s="12"/>
      <c r="T47" s="14" t="e">
        <f>VLOOKUP(R47&amp;S47,[9]Hoja1!$Q$4:$R$9,2,0)</f>
        <v>#N/A</v>
      </c>
      <c r="U47" s="12"/>
      <c r="V47" s="12"/>
      <c r="W47" s="12"/>
      <c r="X47" s="14" t="b">
        <f t="shared" si="16"/>
        <v>0</v>
      </c>
      <c r="Y47" s="14" t="b">
        <f>IF(Z47&lt;=20%,'[9]Tabla probabilidad'!$B$5,IF(Z47&lt;=40%,'[9]Tabla probabilidad'!$B$6,IF(Z47&lt;=60%,'[9]Tabla probabilidad'!$B$7,IF(Z47&lt;=80%,'[9]Tabla probabilidad'!$B$8,IF(Z47&lt;=100%,'[9]Tabla probabilidad'!$B$9)))))</f>
        <v>0</v>
      </c>
      <c r="Z47" s="14" t="b">
        <f>IF(R47="Preventivo",(J45-(J45*T47)),IF(R47="Detectivo",(J45-(J45*T47)),IF(R47="Correctivo",(J45))))</f>
        <v>0</v>
      </c>
      <c r="AA47" s="192"/>
      <c r="AB47" s="192"/>
      <c r="AC47" s="14" t="b">
        <f t="shared" si="1"/>
        <v>0</v>
      </c>
      <c r="AD47" s="14" t="b">
        <f t="shared" si="17"/>
        <v>0</v>
      </c>
      <c r="AE47" s="192"/>
      <c r="AF47" s="192"/>
      <c r="AG47" s="201"/>
      <c r="AH47" s="201"/>
      <c r="AI47" s="212"/>
      <c r="AJ47" s="212"/>
      <c r="AK47" s="212"/>
      <c r="AL47" s="212"/>
      <c r="AM47" s="212"/>
      <c r="AN47" s="186"/>
    </row>
    <row r="48" spans="1:40">
      <c r="A48" s="186"/>
      <c r="B48" s="201"/>
      <c r="C48" s="186"/>
      <c r="D48" s="190"/>
      <c r="E48" s="186"/>
      <c r="F48" s="186"/>
      <c r="G48" s="186"/>
      <c r="H48" s="186"/>
      <c r="I48" s="194"/>
      <c r="J48" s="195"/>
      <c r="K48" s="186"/>
      <c r="L48" s="196"/>
      <c r="M48" s="196"/>
      <c r="N48" s="186"/>
      <c r="O48" s="12">
        <v>4</v>
      </c>
      <c r="P48" s="26"/>
      <c r="Q48" s="12" t="b">
        <f t="shared" si="13"/>
        <v>0</v>
      </c>
      <c r="R48" s="12"/>
      <c r="S48" s="12"/>
      <c r="T48" s="14" t="e">
        <f>VLOOKUP(R48&amp;S48,[9]Hoja1!$Q$4:$R$9,2,0)</f>
        <v>#N/A</v>
      </c>
      <c r="U48" s="12"/>
      <c r="V48" s="12"/>
      <c r="W48" s="12"/>
      <c r="X48" s="14" t="b">
        <f t="shared" si="16"/>
        <v>0</v>
      </c>
      <c r="Y48" s="14" t="b">
        <f>IF(Z48&lt;=20%,'[9]Tabla probabilidad'!$B$5,IF(Z48&lt;=40%,'[9]Tabla probabilidad'!$B$6,IF(Z48&lt;=60%,'[9]Tabla probabilidad'!$B$7,IF(Z48&lt;=80%,'[9]Tabla probabilidad'!$B$8,IF(Z48&lt;=100%,'[9]Tabla probabilidad'!$B$9)))))</f>
        <v>0</v>
      </c>
      <c r="Z48" s="14" t="b">
        <f>IF(R48="Preventivo",(J45-(J45*T48)),IF(R48="Detectivo",(J45-(J45*T48)),IF(R48="Correctivo",(J45))))</f>
        <v>0</v>
      </c>
      <c r="AA48" s="192"/>
      <c r="AB48" s="192"/>
      <c r="AC48" s="14" t="b">
        <f t="shared" si="1"/>
        <v>0</v>
      </c>
      <c r="AD48" s="14" t="b">
        <f t="shared" si="17"/>
        <v>0</v>
      </c>
      <c r="AE48" s="192"/>
      <c r="AF48" s="192"/>
      <c r="AG48" s="201"/>
      <c r="AH48" s="201"/>
      <c r="AI48" s="212"/>
      <c r="AJ48" s="212"/>
      <c r="AK48" s="212"/>
      <c r="AL48" s="212"/>
      <c r="AM48" s="212"/>
      <c r="AN48" s="186"/>
    </row>
    <row r="49" spans="1:40">
      <c r="A49" s="186"/>
      <c r="B49" s="202"/>
      <c r="C49" s="186"/>
      <c r="D49" s="190"/>
      <c r="E49" s="186"/>
      <c r="F49" s="186"/>
      <c r="G49" s="186"/>
      <c r="H49" s="186"/>
      <c r="I49" s="194"/>
      <c r="J49" s="195"/>
      <c r="K49" s="186"/>
      <c r="L49" s="196"/>
      <c r="M49" s="196"/>
      <c r="N49" s="186"/>
      <c r="O49" s="12">
        <v>5</v>
      </c>
      <c r="P49" s="27"/>
      <c r="Q49" s="12" t="b">
        <f t="shared" si="13"/>
        <v>0</v>
      </c>
      <c r="R49" s="12"/>
      <c r="S49" s="12"/>
      <c r="T49" s="14" t="e">
        <f>VLOOKUP(R49&amp;S49,[9]Hoja1!$Q$4:$R$9,2,0)</f>
        <v>#N/A</v>
      </c>
      <c r="U49" s="12"/>
      <c r="V49" s="12"/>
      <c r="W49" s="12"/>
      <c r="X49" s="14" t="b">
        <f t="shared" si="16"/>
        <v>0</v>
      </c>
      <c r="Y49" s="14" t="b">
        <f>IF(Z49&lt;=20%,'[9]Tabla probabilidad'!$B$5,IF(Z49&lt;=40%,'[9]Tabla probabilidad'!$B$6,IF(Z49&lt;=60%,'[9]Tabla probabilidad'!$B$7,IF(Z49&lt;=80%,'[9]Tabla probabilidad'!$B$8,IF(Z49&lt;=100%,'[9]Tabla probabilidad'!$B$9)))))</f>
        <v>0</v>
      </c>
      <c r="Z49" s="14" t="b">
        <f>IF(R49="Preventivo",(J45-(J45*T49)),IF(R49="Detectivo",(J45-(J45*T49)),IF(R49="Correctivo",(J45))))</f>
        <v>0</v>
      </c>
      <c r="AA49" s="193"/>
      <c r="AB49" s="193"/>
      <c r="AC49" s="14" t="b">
        <f t="shared" si="1"/>
        <v>0</v>
      </c>
      <c r="AD49" s="14" t="b">
        <f t="shared" si="17"/>
        <v>0</v>
      </c>
      <c r="AE49" s="193"/>
      <c r="AF49" s="193"/>
      <c r="AG49" s="202"/>
      <c r="AH49" s="201"/>
      <c r="AI49" s="213"/>
      <c r="AJ49" s="213"/>
      <c r="AK49" s="213"/>
      <c r="AL49" s="213"/>
      <c r="AM49" s="213"/>
      <c r="AN49" s="200"/>
    </row>
    <row r="50" spans="1:40">
      <c r="A50" s="186"/>
      <c r="B50" s="200"/>
      <c r="C50" s="186"/>
      <c r="D50" s="190"/>
      <c r="E50" s="186"/>
      <c r="F50" s="186"/>
      <c r="G50" s="186"/>
      <c r="H50" s="186"/>
      <c r="I50" s="194" t="str">
        <f>IF(H50&lt;=2,'[9]Tabla probabilidad'!$B$5,IF(H50&lt;=24,'[9]Tabla probabilidad'!$B$6,IF(H50&lt;=500,'[9]Tabla probabilidad'!$B$7,IF(H50&lt;=5000,'[9]Tabla probabilidad'!$B$8,IF(H50&gt;5000,'[9]Tabla probabilidad'!$B$9)))))</f>
        <v>Muy Baja</v>
      </c>
      <c r="J50" s="195">
        <f>IF(H50&lt;=2,'[9]Tabla probabilidad'!$D$5,IF(H50&lt;=24,'[9]Tabla probabilidad'!$D$6,IF(H50&lt;=500,'[9]Tabla probabilidad'!$D$7,IF(H50&lt;=5000,'[9]Tabla probabilidad'!$D$8,IF(H50&gt;5000,'[9]Tabla probabilidad'!$D$9)))))</f>
        <v>0.2</v>
      </c>
      <c r="K50" s="186"/>
      <c r="L50" s="18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18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186" t="e">
        <f>VLOOKUP((I50&amp;L50),[9]Hoja1!$B$4:$C$28,2,0)</f>
        <v>#N/A</v>
      </c>
      <c r="O50" s="12">
        <v>1</v>
      </c>
      <c r="P50" s="25"/>
      <c r="Q50" s="12" t="b">
        <f t="shared" si="13"/>
        <v>0</v>
      </c>
      <c r="R50" s="12"/>
      <c r="S50" s="12"/>
      <c r="T50" s="14" t="e">
        <f>VLOOKUP(R50&amp;S50,[9]Hoja1!$Q$4:$R$9,2,0)</f>
        <v>#N/A</v>
      </c>
      <c r="U50" s="12"/>
      <c r="V50" s="12"/>
      <c r="W50" s="12"/>
      <c r="X50" s="14" t="b">
        <f>IF(Q50="Probabilidad",($J$50*T50),IF(Q50="Impacto"," "))</f>
        <v>0</v>
      </c>
      <c r="Y50" s="14" t="b">
        <f>IF(Z50&lt;=20%,'[9]Tabla probabilidad'!$B$5,IF(Z50&lt;=40%,'[9]Tabla probabilidad'!$B$6,IF(Z50&lt;=60%,'[9]Tabla probabilidad'!$B$7,IF(Z50&lt;=80%,'[9]Tabla probabilidad'!$B$8,IF(Z50&lt;=100%,'[9]Tabla probabilidad'!$B$9)))))</f>
        <v>0</v>
      </c>
      <c r="Z50" s="14" t="b">
        <f>IF(R50="Preventivo",(J50-(J50*T50)),IF(R50="Detectivo",(J50-(J50*T50)),IF(R50="Correctivo",(J50))))</f>
        <v>0</v>
      </c>
      <c r="AA50" s="191" t="e">
        <f>IF(AB50&lt;=20%,'[9]Tabla probabilidad'!$B$5,IF(AB50&lt;=40%,'[9]Tabla probabilidad'!$B$6,IF(AB50&lt;=60%,'[9]Tabla probabilidad'!$B$7,IF(AB50&lt;=80%,'[9]Tabla probabilidad'!$B$8,IF(AB50&lt;=100%,'[9]Tabla probabilidad'!$B$9)))))</f>
        <v>#DIV/0!</v>
      </c>
      <c r="AB50" s="191" t="e">
        <f>AVERAGE(Z50:Z54)</f>
        <v>#DIV/0!</v>
      </c>
      <c r="AC50" s="14" t="b">
        <f t="shared" si="1"/>
        <v>0</v>
      </c>
      <c r="AD50" s="14" t="b">
        <f>IF(Q50="Probabilidad",(($M$50-0)),IF(Q50="Impacto",($M$50-($M$50*T50))))</f>
        <v>0</v>
      </c>
      <c r="AE50" s="191" t="e">
        <f>IF(AF50&lt;=20%,"Leve",IF(AF50&lt;=40%,"Menor",IF(AF50&lt;=60%,"Moderado",IF(AF50&lt;=80%,"Mayor",IF(AF50&lt;=100%,"Catastrófico")))))</f>
        <v>#DIV/0!</v>
      </c>
      <c r="AF50" s="191" t="e">
        <f>AVERAGE(AD50:AD54)</f>
        <v>#DIV/0!</v>
      </c>
      <c r="AG50" s="200" t="e">
        <f>VLOOKUP(AA50&amp;AE50,[9]Hoja1!$B$4:$C$28,2,0)</f>
        <v>#DIV/0!</v>
      </c>
      <c r="AH50" s="200"/>
      <c r="AI50" s="211"/>
      <c r="AJ50" s="211"/>
      <c r="AK50" s="211"/>
      <c r="AL50" s="211"/>
      <c r="AM50" s="211"/>
      <c r="AN50" s="186"/>
    </row>
    <row r="51" spans="1:40">
      <c r="A51" s="186"/>
      <c r="B51" s="201"/>
      <c r="C51" s="186"/>
      <c r="D51" s="190"/>
      <c r="E51" s="186"/>
      <c r="F51" s="186"/>
      <c r="G51" s="186"/>
      <c r="H51" s="186"/>
      <c r="I51" s="194"/>
      <c r="J51" s="195"/>
      <c r="K51" s="186"/>
      <c r="L51" s="196"/>
      <c r="M51" s="196"/>
      <c r="N51" s="186"/>
      <c r="O51" s="12">
        <v>2</v>
      </c>
      <c r="P51" s="25"/>
      <c r="Q51" s="12" t="b">
        <f t="shared" si="13"/>
        <v>0</v>
      </c>
      <c r="R51" s="12"/>
      <c r="S51" s="12"/>
      <c r="T51" s="14" t="e">
        <f>VLOOKUP(R51&amp;S51,[9]Hoja1!$Q$4:$R$9,2,0)</f>
        <v>#N/A</v>
      </c>
      <c r="U51" s="12"/>
      <c r="V51" s="12"/>
      <c r="W51" s="12"/>
      <c r="X51" s="14" t="b">
        <f>IF(Q51="Probabilidad",($J$50*T51),IF(Q51="Impacto"," "))</f>
        <v>0</v>
      </c>
      <c r="Y51" s="14" t="b">
        <f>IF(Z51&lt;=20%,'[9]Tabla probabilidad'!$B$5,IF(Z51&lt;=40%,'[9]Tabla probabilidad'!$B$6,IF(Z51&lt;=60%,'[9]Tabla probabilidad'!$B$7,IF(Z51&lt;=80%,'[9]Tabla probabilidad'!$B$8,IF(Z51&lt;=100%,'[9]Tabla probabilidad'!$B$9)))))</f>
        <v>0</v>
      </c>
      <c r="Z51" s="14" t="b">
        <f>IF(R51="Preventivo",(J50-(J50*T51)),IF(R51="Detectivo",(J50-(J50*T51)),IF(R51="Correctivo",(J50))))</f>
        <v>0</v>
      </c>
      <c r="AA51" s="192"/>
      <c r="AB51" s="192"/>
      <c r="AC51" s="14" t="b">
        <f t="shared" si="1"/>
        <v>0</v>
      </c>
      <c r="AD51" s="14" t="b">
        <f t="shared" ref="AD51:AD54" si="18">IF(Q51="Probabilidad",(($M$50-0)),IF(Q51="Impacto",($M$50-($M$50*T51))))</f>
        <v>0</v>
      </c>
      <c r="AE51" s="192"/>
      <c r="AF51" s="192"/>
      <c r="AG51" s="201"/>
      <c r="AH51" s="201"/>
      <c r="AI51" s="212"/>
      <c r="AJ51" s="212"/>
      <c r="AK51" s="212"/>
      <c r="AL51" s="212"/>
      <c r="AM51" s="212"/>
      <c r="AN51" s="186"/>
    </row>
    <row r="52" spans="1:40">
      <c r="A52" s="186"/>
      <c r="B52" s="201"/>
      <c r="C52" s="186"/>
      <c r="D52" s="190"/>
      <c r="E52" s="186"/>
      <c r="F52" s="186"/>
      <c r="G52" s="186"/>
      <c r="H52" s="186"/>
      <c r="I52" s="194"/>
      <c r="J52" s="195"/>
      <c r="K52" s="186"/>
      <c r="L52" s="196"/>
      <c r="M52" s="196"/>
      <c r="N52" s="186"/>
      <c r="O52" s="12">
        <v>3</v>
      </c>
      <c r="P52" s="25"/>
      <c r="Q52" s="12" t="b">
        <f t="shared" si="13"/>
        <v>0</v>
      </c>
      <c r="R52" s="12"/>
      <c r="S52" s="12"/>
      <c r="T52" s="14" t="e">
        <f>VLOOKUP(R52&amp;S52,[9]Hoja1!$Q$4:$R$9,2,0)</f>
        <v>#N/A</v>
      </c>
      <c r="U52" s="12"/>
      <c r="V52" s="12"/>
      <c r="W52" s="12"/>
      <c r="X52" s="14" t="b">
        <f>IF(Q52="Probabilidad",($J$50*T52),IF(Q52="Impacto"," "))</f>
        <v>0</v>
      </c>
      <c r="Y52" s="14" t="b">
        <f>IF(Z52&lt;=20%,'[9]Tabla probabilidad'!$B$5,IF(Z52&lt;=40%,'[9]Tabla probabilidad'!$B$6,IF(Z52&lt;=60%,'[9]Tabla probabilidad'!$B$7,IF(Z52&lt;=80%,'[9]Tabla probabilidad'!$B$8,IF(Z52&lt;=100%,'[9]Tabla probabilidad'!$B$9)))))</f>
        <v>0</v>
      </c>
      <c r="Z52" s="14" t="b">
        <f>IF(R52="Preventivo",(J50-(J50*T52)),IF(R52="Detectivo",(J50-(J50*T52)),IF(R52="Correctivo",(J50))))</f>
        <v>0</v>
      </c>
      <c r="AA52" s="192"/>
      <c r="AB52" s="192"/>
      <c r="AC52" s="14" t="b">
        <f t="shared" si="1"/>
        <v>0</v>
      </c>
      <c r="AD52" s="14" t="b">
        <f t="shared" si="18"/>
        <v>0</v>
      </c>
      <c r="AE52" s="192"/>
      <c r="AF52" s="192"/>
      <c r="AG52" s="201"/>
      <c r="AH52" s="201"/>
      <c r="AI52" s="212"/>
      <c r="AJ52" s="212"/>
      <c r="AK52" s="212"/>
      <c r="AL52" s="212"/>
      <c r="AM52" s="212"/>
      <c r="AN52" s="186"/>
    </row>
    <row r="53" spans="1:40">
      <c r="A53" s="186"/>
      <c r="B53" s="201"/>
      <c r="C53" s="186"/>
      <c r="D53" s="190"/>
      <c r="E53" s="186"/>
      <c r="F53" s="186"/>
      <c r="G53" s="186"/>
      <c r="H53" s="186"/>
      <c r="I53" s="194"/>
      <c r="J53" s="195"/>
      <c r="K53" s="186"/>
      <c r="L53" s="196"/>
      <c r="M53" s="196"/>
      <c r="N53" s="186"/>
      <c r="O53" s="12">
        <v>4</v>
      </c>
      <c r="P53" s="26"/>
      <c r="Q53" s="12" t="b">
        <f t="shared" si="13"/>
        <v>0</v>
      </c>
      <c r="R53" s="12"/>
      <c r="S53" s="12"/>
      <c r="T53" s="14" t="e">
        <f>VLOOKUP(R53&amp;S53,[9]Hoja1!$Q$4:$R$9,2,0)</f>
        <v>#N/A</v>
      </c>
      <c r="U53" s="12"/>
      <c r="V53" s="12"/>
      <c r="W53" s="12"/>
      <c r="X53" s="14" t="b">
        <f>IF(Q53="Probabilidad",($J$50*T53),IF(Q53="Impacto"," "))</f>
        <v>0</v>
      </c>
      <c r="Y53" s="14" t="b">
        <f>IF(Z53&lt;=20%,'[9]Tabla probabilidad'!$B$5,IF(Z53&lt;=40%,'[9]Tabla probabilidad'!$B$6,IF(Z53&lt;=60%,'[9]Tabla probabilidad'!$B$7,IF(Z53&lt;=80%,'[9]Tabla probabilidad'!$B$8,IF(Z53&lt;=100%,'[9]Tabla probabilidad'!$B$9)))))</f>
        <v>0</v>
      </c>
      <c r="Z53" s="14" t="b">
        <f>IF(R53="Preventivo",(J50-(J50*T53)),IF(R53="Detectivo",(J50-(J50*T53)),IF(R53="Correctivo",(J50))))</f>
        <v>0</v>
      </c>
      <c r="AA53" s="192"/>
      <c r="AB53" s="192"/>
      <c r="AC53" s="14" t="b">
        <f t="shared" si="1"/>
        <v>0</v>
      </c>
      <c r="AD53" s="14" t="b">
        <f t="shared" si="18"/>
        <v>0</v>
      </c>
      <c r="AE53" s="192"/>
      <c r="AF53" s="192"/>
      <c r="AG53" s="201"/>
      <c r="AH53" s="201"/>
      <c r="AI53" s="212"/>
      <c r="AJ53" s="212"/>
      <c r="AK53" s="212"/>
      <c r="AL53" s="212"/>
      <c r="AM53" s="212"/>
      <c r="AN53" s="186"/>
    </row>
    <row r="54" spans="1:40">
      <c r="A54" s="186"/>
      <c r="B54" s="202"/>
      <c r="C54" s="186"/>
      <c r="D54" s="190"/>
      <c r="E54" s="186"/>
      <c r="F54" s="186"/>
      <c r="G54" s="186"/>
      <c r="H54" s="186"/>
      <c r="I54" s="194"/>
      <c r="J54" s="195"/>
      <c r="K54" s="186"/>
      <c r="L54" s="196"/>
      <c r="M54" s="196"/>
      <c r="N54" s="186"/>
      <c r="O54" s="12">
        <v>5</v>
      </c>
      <c r="P54" s="27"/>
      <c r="Q54" s="12" t="b">
        <f t="shared" si="13"/>
        <v>0</v>
      </c>
      <c r="R54" s="12"/>
      <c r="S54" s="12"/>
      <c r="T54" s="14" t="e">
        <f>VLOOKUP(R54&amp;S54,[9]Hoja1!$Q$4:$R$9,2,0)</f>
        <v>#N/A</v>
      </c>
      <c r="U54" s="12"/>
      <c r="V54" s="12"/>
      <c r="W54" s="12"/>
      <c r="X54" s="14" t="b">
        <f t="shared" ref="X54" si="19">IF(Q54="Probabilidad",($J$35*T54),IF(Q54="Impacto"," "))</f>
        <v>0</v>
      </c>
      <c r="Y54" s="14" t="b">
        <f>IF(Z54&lt;=20%,'[9]Tabla probabilidad'!$B$5,IF(Z54&lt;=40%,'[9]Tabla probabilidad'!$B$6,IF(Z54&lt;=60%,'[9]Tabla probabilidad'!$B$7,IF(Z54&lt;=80%,'[9]Tabla probabilidad'!$B$8,IF(Z54&lt;=100%,'[9]Tabla probabilidad'!$B$9)))))</f>
        <v>0</v>
      </c>
      <c r="Z54" s="14" t="b">
        <f>IF(R54="Preventivo",(J50-(J50*T54)),IF(R54="Detectivo",(J50-(J50*T54)),IF(R54="Correctivo",(J50))))</f>
        <v>0</v>
      </c>
      <c r="AA54" s="193"/>
      <c r="AB54" s="193"/>
      <c r="AC54" s="14" t="b">
        <f t="shared" si="1"/>
        <v>0</v>
      </c>
      <c r="AD54" s="14" t="b">
        <f t="shared" si="18"/>
        <v>0</v>
      </c>
      <c r="AE54" s="193"/>
      <c r="AF54" s="193"/>
      <c r="AG54" s="202"/>
      <c r="AH54" s="201"/>
      <c r="AI54" s="213"/>
      <c r="AJ54" s="213"/>
      <c r="AK54" s="213"/>
      <c r="AL54" s="213"/>
      <c r="AM54" s="213"/>
      <c r="AN54" s="200"/>
    </row>
    <row r="55" spans="1:40">
      <c r="A55" s="186"/>
      <c r="B55" s="200"/>
      <c r="C55" s="186"/>
      <c r="D55" s="190"/>
      <c r="E55" s="186"/>
      <c r="F55" s="186"/>
      <c r="G55" s="186"/>
      <c r="H55" s="186"/>
      <c r="I55" s="194" t="str">
        <f>IF(H55&lt;=2,'[9]Tabla probabilidad'!$B$5,IF(H55&lt;=24,'[9]Tabla probabilidad'!$B$6,IF(H55&lt;=500,'[9]Tabla probabilidad'!$B$7,IF(H55&lt;=5000,'[9]Tabla probabilidad'!$B$8,IF(H55&gt;5000,'[9]Tabla probabilidad'!$B$9)))))</f>
        <v>Muy Baja</v>
      </c>
      <c r="J55" s="195">
        <f>IF(H55&lt;=2,'[9]Tabla probabilidad'!$D$5,IF(H55&lt;=24,'[9]Tabla probabilidad'!$D$6,IF(H55&lt;=500,'[9]Tabla probabilidad'!$D$7,IF(H55&lt;=5000,'[9]Tabla probabilidad'!$D$8,IF(H55&gt;5000,'[9]Tabla probabilidad'!$D$9)))))</f>
        <v>0.2</v>
      </c>
      <c r="K55" s="186"/>
      <c r="L55" s="18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18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186" t="e">
        <f>VLOOKUP((I55&amp;L55),[9]Hoja1!$B$4:$C$28,2,0)</f>
        <v>#N/A</v>
      </c>
      <c r="O55" s="12">
        <v>1</v>
      </c>
      <c r="P55" s="25"/>
      <c r="Q55" s="12" t="b">
        <f t="shared" si="13"/>
        <v>0</v>
      </c>
      <c r="R55" s="12"/>
      <c r="S55" s="12"/>
      <c r="T55" s="14" t="e">
        <f>VLOOKUP(R55&amp;S55,[9]Hoja1!$Q$4:$R$9,2,0)</f>
        <v>#N/A</v>
      </c>
      <c r="U55" s="12"/>
      <c r="V55" s="12"/>
      <c r="W55" s="12"/>
      <c r="X55" s="14" t="b">
        <f>IF(Q55="Probabilidad",($J$55*T55),IF(Q55="Impacto"," "))</f>
        <v>0</v>
      </c>
      <c r="Y55" s="14" t="b">
        <f>IF(Z55&lt;=20%,'[9]Tabla probabilidad'!$B$5,IF(Z55&lt;=40%,'[9]Tabla probabilidad'!$B$6,IF(Z55&lt;=60%,'[9]Tabla probabilidad'!$B$7,IF(Z55&lt;=80%,'[9]Tabla probabilidad'!$B$8,IF(Z55&lt;=100%,'[9]Tabla probabilidad'!$B$9)))))</f>
        <v>0</v>
      </c>
      <c r="Z55" s="14" t="b">
        <f>IF(R55="Preventivo",(J55-(J55*T55)),IF(R55="Detectivo",(J55-(J55*T55)),IF(R55="Correctivo",(J55))))</f>
        <v>0</v>
      </c>
      <c r="AA55" s="191" t="e">
        <f>IF(AB55&lt;=20%,'[9]Tabla probabilidad'!$B$5,IF(AB55&lt;=40%,'[9]Tabla probabilidad'!$B$6,IF(AB55&lt;=60%,'[9]Tabla probabilidad'!$B$7,IF(AB55&lt;=80%,'[9]Tabla probabilidad'!$B$8,IF(AB55&lt;=100%,'[9]Tabla probabilidad'!$B$9)))))</f>
        <v>#DIV/0!</v>
      </c>
      <c r="AB55" s="191" t="e">
        <f>AVERAGE(Z55:Z59)</f>
        <v>#DIV/0!</v>
      </c>
      <c r="AC55" s="14" t="b">
        <f t="shared" si="1"/>
        <v>0</v>
      </c>
      <c r="AD55" s="14" t="b">
        <f>IF(Q55="Probabilidad",(($M$55-0)),IF(Q55="Impacto",($M$55-($M$55*T55))))</f>
        <v>0</v>
      </c>
      <c r="AE55" s="191" t="e">
        <f>IF(AF55&lt;=20%,"Leve",IF(AF55&lt;=40%,"Menor",IF(AF55&lt;=60%,"Moderado",IF(AF55&lt;=80%,"Mayor",IF(AF55&lt;=100%,"Catastrófico")))))</f>
        <v>#DIV/0!</v>
      </c>
      <c r="AF55" s="191" t="e">
        <f>AVERAGE(AD55:AD59)</f>
        <v>#DIV/0!</v>
      </c>
      <c r="AG55" s="200" t="e">
        <f>VLOOKUP(AA55&amp;AE55,[9]Hoja1!$B$4:$C$28,2,0)</f>
        <v>#DIV/0!</v>
      </c>
      <c r="AH55" s="186"/>
      <c r="AI55" s="211"/>
      <c r="AJ55" s="211"/>
      <c r="AK55" s="211"/>
      <c r="AL55" s="211"/>
      <c r="AM55" s="211"/>
      <c r="AN55" s="211"/>
    </row>
    <row r="56" spans="1:40">
      <c r="A56" s="186"/>
      <c r="B56" s="201"/>
      <c r="C56" s="186"/>
      <c r="D56" s="190"/>
      <c r="E56" s="186"/>
      <c r="F56" s="186"/>
      <c r="G56" s="186"/>
      <c r="H56" s="186"/>
      <c r="I56" s="194"/>
      <c r="J56" s="195"/>
      <c r="K56" s="186"/>
      <c r="L56" s="196"/>
      <c r="M56" s="196"/>
      <c r="N56" s="186"/>
      <c r="O56" s="12">
        <v>2</v>
      </c>
      <c r="P56" s="25"/>
      <c r="Q56" s="12" t="b">
        <f t="shared" si="13"/>
        <v>0</v>
      </c>
      <c r="R56" s="12"/>
      <c r="S56" s="12"/>
      <c r="T56" s="14" t="e">
        <f>VLOOKUP(R56&amp;S56,[9]Hoja1!$Q$4:$R$9,2,0)</f>
        <v>#N/A</v>
      </c>
      <c r="U56" s="12"/>
      <c r="V56" s="12"/>
      <c r="W56" s="12"/>
      <c r="X56" s="14" t="b">
        <f t="shared" ref="X56:X59" si="20">IF(Q56="Probabilidad",($J$55*T56),IF(Q56="Impacto"," "))</f>
        <v>0</v>
      </c>
      <c r="Y56" s="14" t="b">
        <f>IF(Z56&lt;=20%,'[9]Tabla probabilidad'!$B$5,IF(Z56&lt;=40%,'[9]Tabla probabilidad'!$B$6,IF(Z56&lt;=60%,'[9]Tabla probabilidad'!$B$7,IF(Z56&lt;=80%,'[9]Tabla probabilidad'!$B$8,IF(Z56&lt;=100%,'[9]Tabla probabilidad'!$B$9)))))</f>
        <v>0</v>
      </c>
      <c r="Z56" s="14" t="b">
        <f>IF(R56="Preventivo",(J55-(J55*T56)),IF(R56="Detectivo",(J55-(J55*T56)),IF(R56="Correctivo",(J55))))</f>
        <v>0</v>
      </c>
      <c r="AA56" s="192"/>
      <c r="AB56" s="192"/>
      <c r="AC56" s="14" t="b">
        <f t="shared" si="1"/>
        <v>0</v>
      </c>
      <c r="AD56" s="14" t="b">
        <f t="shared" ref="AD56:AD59" si="21">IF(Q56="Probabilidad",(($M$55-0)),IF(Q56="Impacto",($M$55-($M$55*T56))))</f>
        <v>0</v>
      </c>
      <c r="AE56" s="192"/>
      <c r="AF56" s="192"/>
      <c r="AG56" s="201"/>
      <c r="AH56" s="186"/>
      <c r="AI56" s="212"/>
      <c r="AJ56" s="212"/>
      <c r="AK56" s="212"/>
      <c r="AL56" s="212"/>
      <c r="AM56" s="212"/>
      <c r="AN56" s="212"/>
    </row>
    <row r="57" spans="1:40">
      <c r="A57" s="186"/>
      <c r="B57" s="201"/>
      <c r="C57" s="186"/>
      <c r="D57" s="190"/>
      <c r="E57" s="186"/>
      <c r="F57" s="186"/>
      <c r="G57" s="186"/>
      <c r="H57" s="186"/>
      <c r="I57" s="194"/>
      <c r="J57" s="195"/>
      <c r="K57" s="186"/>
      <c r="L57" s="196"/>
      <c r="M57" s="196"/>
      <c r="N57" s="186"/>
      <c r="O57" s="12">
        <v>3</v>
      </c>
      <c r="P57" s="25"/>
      <c r="Q57" s="12" t="b">
        <f t="shared" si="13"/>
        <v>0</v>
      </c>
      <c r="R57" s="12"/>
      <c r="S57" s="12"/>
      <c r="T57" s="14" t="e">
        <f>VLOOKUP(R57&amp;S57,[9]Hoja1!$Q$4:$R$9,2,0)</f>
        <v>#N/A</v>
      </c>
      <c r="U57" s="12"/>
      <c r="V57" s="12"/>
      <c r="W57" s="12"/>
      <c r="X57" s="14" t="b">
        <f t="shared" si="20"/>
        <v>0</v>
      </c>
      <c r="Y57" s="14" t="b">
        <f>IF(Z57&lt;=20%,'[9]Tabla probabilidad'!$B$5,IF(Z57&lt;=40%,'[9]Tabla probabilidad'!$B$6,IF(Z57&lt;=60%,'[9]Tabla probabilidad'!$B$7,IF(Z57&lt;=80%,'[9]Tabla probabilidad'!$B$8,IF(Z57&lt;=100%,'[9]Tabla probabilidad'!$B$9)))))</f>
        <v>0</v>
      </c>
      <c r="Z57" s="14" t="b">
        <f>IF(R57="Preventivo",(J55-(J55*T57)),IF(R57="Detectivo",(J55-(J55*T57)),IF(R57="Correctivo",(J55))))</f>
        <v>0</v>
      </c>
      <c r="AA57" s="192"/>
      <c r="AB57" s="192"/>
      <c r="AC57" s="14" t="b">
        <f t="shared" si="1"/>
        <v>0</v>
      </c>
      <c r="AD57" s="14" t="b">
        <f t="shared" si="21"/>
        <v>0</v>
      </c>
      <c r="AE57" s="192"/>
      <c r="AF57" s="192"/>
      <c r="AG57" s="201"/>
      <c r="AH57" s="186"/>
      <c r="AI57" s="212"/>
      <c r="AJ57" s="212"/>
      <c r="AK57" s="212"/>
      <c r="AL57" s="212"/>
      <c r="AM57" s="212"/>
      <c r="AN57" s="212"/>
    </row>
    <row r="58" spans="1:40">
      <c r="A58" s="186"/>
      <c r="B58" s="201"/>
      <c r="C58" s="186"/>
      <c r="D58" s="190"/>
      <c r="E58" s="186"/>
      <c r="F58" s="186"/>
      <c r="G58" s="186"/>
      <c r="H58" s="186"/>
      <c r="I58" s="194"/>
      <c r="J58" s="195"/>
      <c r="K58" s="186"/>
      <c r="L58" s="196"/>
      <c r="M58" s="196"/>
      <c r="N58" s="186"/>
      <c r="O58" s="12">
        <v>4</v>
      </c>
      <c r="P58" s="26"/>
      <c r="Q58" s="12" t="b">
        <f t="shared" si="13"/>
        <v>0</v>
      </c>
      <c r="R58" s="12"/>
      <c r="S58" s="12"/>
      <c r="T58" s="14" t="e">
        <f>VLOOKUP(R58&amp;S58,[9]Hoja1!$Q$4:$R$9,2,0)</f>
        <v>#N/A</v>
      </c>
      <c r="U58" s="12"/>
      <c r="V58" s="12"/>
      <c r="W58" s="12"/>
      <c r="X58" s="14" t="b">
        <f t="shared" si="20"/>
        <v>0</v>
      </c>
      <c r="Y58" s="14" t="b">
        <f>IF(Z58&lt;=20%,'[9]Tabla probabilidad'!$B$5,IF(Z58&lt;=40%,'[9]Tabla probabilidad'!$B$6,IF(Z58&lt;=60%,'[9]Tabla probabilidad'!$B$7,IF(Z58&lt;=80%,'[9]Tabla probabilidad'!$B$8,IF(Z58&lt;=100%,'[9]Tabla probabilidad'!$B$9)))))</f>
        <v>0</v>
      </c>
      <c r="Z58" s="14" t="b">
        <f>IF(R58="Preventivo",(J55-(J55*T58)),IF(R58="Detectivo",(J55-(J55*T58)),IF(R58="Correctivo",(J55))))</f>
        <v>0</v>
      </c>
      <c r="AA58" s="192"/>
      <c r="AB58" s="192"/>
      <c r="AC58" s="14" t="b">
        <f t="shared" si="1"/>
        <v>0</v>
      </c>
      <c r="AD58" s="14" t="b">
        <f t="shared" si="21"/>
        <v>0</v>
      </c>
      <c r="AE58" s="192"/>
      <c r="AF58" s="192"/>
      <c r="AG58" s="201"/>
      <c r="AH58" s="186"/>
      <c r="AI58" s="212"/>
      <c r="AJ58" s="212"/>
      <c r="AK58" s="212"/>
      <c r="AL58" s="212"/>
      <c r="AM58" s="212"/>
      <c r="AN58" s="212"/>
    </row>
    <row r="59" spans="1:40" ht="20.25" customHeight="1">
      <c r="A59" s="186"/>
      <c r="B59" s="202"/>
      <c r="C59" s="186"/>
      <c r="D59" s="190"/>
      <c r="E59" s="186"/>
      <c r="F59" s="186"/>
      <c r="G59" s="186"/>
      <c r="H59" s="186"/>
      <c r="I59" s="194"/>
      <c r="J59" s="195"/>
      <c r="K59" s="186"/>
      <c r="L59" s="196"/>
      <c r="M59" s="196"/>
      <c r="N59" s="186"/>
      <c r="O59" s="12">
        <v>5</v>
      </c>
      <c r="P59" s="27"/>
      <c r="Q59" s="12" t="b">
        <f t="shared" si="13"/>
        <v>0</v>
      </c>
      <c r="R59" s="12"/>
      <c r="S59" s="12"/>
      <c r="T59" s="14" t="e">
        <f>VLOOKUP(R59&amp;S59,[9]Hoja1!$Q$4:$R$9,2,0)</f>
        <v>#N/A</v>
      </c>
      <c r="U59" s="12"/>
      <c r="V59" s="12"/>
      <c r="W59" s="12"/>
      <c r="X59" s="14" t="b">
        <f t="shared" si="20"/>
        <v>0</v>
      </c>
      <c r="Y59" s="14" t="b">
        <f>IF(Z59&lt;=20%,'[9]Tabla probabilidad'!$B$5,IF(Z59&lt;=40%,'[9]Tabla probabilidad'!$B$6,IF(Z59&lt;=60%,'[9]Tabla probabilidad'!$B$7,IF(Z59&lt;=80%,'[9]Tabla probabilidad'!$B$8,IF(Z59&lt;=100%,'[9]Tabla probabilidad'!$B$9)))))</f>
        <v>0</v>
      </c>
      <c r="Z59" s="14" t="b">
        <f>IF(R59="Preventivo",(J55-(J55*T59)),IF(R59="Detectivo",(J55-(J55*T59)),IF(R59="Correctivo",(J55))))</f>
        <v>0</v>
      </c>
      <c r="AA59" s="193"/>
      <c r="AB59" s="193"/>
      <c r="AC59" s="14" t="b">
        <f t="shared" si="1"/>
        <v>0</v>
      </c>
      <c r="AD59" s="14" t="b">
        <f t="shared" si="21"/>
        <v>0</v>
      </c>
      <c r="AE59" s="193"/>
      <c r="AF59" s="193"/>
      <c r="AG59" s="202"/>
      <c r="AH59" s="186"/>
      <c r="AI59" s="213"/>
      <c r="AJ59" s="213"/>
      <c r="AK59" s="213"/>
      <c r="AL59" s="213"/>
      <c r="AM59" s="213"/>
      <c r="AN59" s="213"/>
    </row>
  </sheetData>
  <mergeCells count="306">
    <mergeCell ref="A55:A59"/>
    <mergeCell ref="B55:B59"/>
    <mergeCell ref="C55:C59"/>
    <mergeCell ref="D55:D59"/>
    <mergeCell ref="E55:E59"/>
    <mergeCell ref="F55:F59"/>
    <mergeCell ref="G55:G59"/>
    <mergeCell ref="H55:H59"/>
    <mergeCell ref="AG50:AG54"/>
    <mergeCell ref="M50:M54"/>
    <mergeCell ref="N50:N54"/>
    <mergeCell ref="AA55:AA59"/>
    <mergeCell ref="AB55:AB59"/>
    <mergeCell ref="AE55:AE59"/>
    <mergeCell ref="AF55:AF59"/>
    <mergeCell ref="AG55:AG59"/>
    <mergeCell ref="L50:L54"/>
    <mergeCell ref="I55:I59"/>
    <mergeCell ref="J55:J59"/>
    <mergeCell ref="K55:K59"/>
    <mergeCell ref="L55:L59"/>
    <mergeCell ref="M55:M59"/>
    <mergeCell ref="N55:N59"/>
    <mergeCell ref="A50:A54"/>
    <mergeCell ref="AM50:AM54"/>
    <mergeCell ref="AN50:AN54"/>
    <mergeCell ref="AH50:AH54"/>
    <mergeCell ref="AI50:AI54"/>
    <mergeCell ref="AJ50:AJ54"/>
    <mergeCell ref="AK50:AK54"/>
    <mergeCell ref="AL50:AL54"/>
    <mergeCell ref="AI55:AI59"/>
    <mergeCell ref="AJ55:AJ59"/>
    <mergeCell ref="AK55:AK59"/>
    <mergeCell ref="AL55:AL59"/>
    <mergeCell ref="AM55:AM59"/>
    <mergeCell ref="AN55:AN59"/>
    <mergeCell ref="AH55:AH59"/>
    <mergeCell ref="B50:B54"/>
    <mergeCell ref="C50:C54"/>
    <mergeCell ref="D50:D54"/>
    <mergeCell ref="E50:E54"/>
    <mergeCell ref="F50:F54"/>
    <mergeCell ref="AI45:AI49"/>
    <mergeCell ref="AJ45:AJ49"/>
    <mergeCell ref="AK45:AK49"/>
    <mergeCell ref="I45:I49"/>
    <mergeCell ref="J45:J49"/>
    <mergeCell ref="K45:K49"/>
    <mergeCell ref="L45:L49"/>
    <mergeCell ref="M45:M49"/>
    <mergeCell ref="N45:N49"/>
    <mergeCell ref="AA50:AA54"/>
    <mergeCell ref="AB50:AB54"/>
    <mergeCell ref="AE50:AE54"/>
    <mergeCell ref="AF50:AF54"/>
    <mergeCell ref="G50:G54"/>
    <mergeCell ref="H50:H54"/>
    <mergeCell ref="I50:I54"/>
    <mergeCell ref="J50:J54"/>
    <mergeCell ref="K50:K54"/>
    <mergeCell ref="AL45:AL49"/>
    <mergeCell ref="AM45:AM49"/>
    <mergeCell ref="AN45:AN49"/>
    <mergeCell ref="AA45:AA49"/>
    <mergeCell ref="AB45:AB49"/>
    <mergeCell ref="AE45:AE49"/>
    <mergeCell ref="AF45:AF49"/>
    <mergeCell ref="AG45:AG49"/>
    <mergeCell ref="AH45:AH49"/>
    <mergeCell ref="AM40:AM44"/>
    <mergeCell ref="AN40:AN44"/>
    <mergeCell ref="A45:A49"/>
    <mergeCell ref="B45:B49"/>
    <mergeCell ref="C45:C49"/>
    <mergeCell ref="D45:D49"/>
    <mergeCell ref="E45:E49"/>
    <mergeCell ref="F45:F49"/>
    <mergeCell ref="G45:G49"/>
    <mergeCell ref="H45:H49"/>
    <mergeCell ref="AG40:AG44"/>
    <mergeCell ref="AH40:AH44"/>
    <mergeCell ref="AI40:AI44"/>
    <mergeCell ref="AJ40:AJ44"/>
    <mergeCell ref="AK40:AK44"/>
    <mergeCell ref="AL40:AL44"/>
    <mergeCell ref="M40:M44"/>
    <mergeCell ref="N40:N44"/>
    <mergeCell ref="AA40:AA44"/>
    <mergeCell ref="AB40:AB44"/>
    <mergeCell ref="AE40:AE44"/>
    <mergeCell ref="AF40:AF44"/>
    <mergeCell ref="G40:G44"/>
    <mergeCell ref="H40:H44"/>
    <mergeCell ref="I40:I44"/>
    <mergeCell ref="J40:J44"/>
    <mergeCell ref="K40:K44"/>
    <mergeCell ref="L40:L44"/>
    <mergeCell ref="A40:A44"/>
    <mergeCell ref="B40:B44"/>
    <mergeCell ref="C40:C44"/>
    <mergeCell ref="D40:D44"/>
    <mergeCell ref="E40:E44"/>
    <mergeCell ref="F40:F44"/>
    <mergeCell ref="A35:A39"/>
    <mergeCell ref="B35:B39"/>
    <mergeCell ref="C35:C39"/>
    <mergeCell ref="D35:D39"/>
    <mergeCell ref="E35:E39"/>
    <mergeCell ref="F35:F39"/>
    <mergeCell ref="G35:G39"/>
    <mergeCell ref="H35:H39"/>
    <mergeCell ref="AG30:AG34"/>
    <mergeCell ref="M30:M34"/>
    <mergeCell ref="N30:N34"/>
    <mergeCell ref="AA35:AA39"/>
    <mergeCell ref="AB35:AB39"/>
    <mergeCell ref="AE35:AE39"/>
    <mergeCell ref="AF35:AF39"/>
    <mergeCell ref="AG35:AG39"/>
    <mergeCell ref="L30:L34"/>
    <mergeCell ref="I35:I39"/>
    <mergeCell ref="J35:J39"/>
    <mergeCell ref="K35:K39"/>
    <mergeCell ref="L35:L39"/>
    <mergeCell ref="M35:M39"/>
    <mergeCell ref="N35:N39"/>
    <mergeCell ref="A30:A34"/>
    <mergeCell ref="AM30:AM34"/>
    <mergeCell ref="AN30:AN34"/>
    <mergeCell ref="AH30:AH34"/>
    <mergeCell ref="AI30:AI34"/>
    <mergeCell ref="AJ30:AJ34"/>
    <mergeCell ref="AK30:AK34"/>
    <mergeCell ref="AL30:AL34"/>
    <mergeCell ref="AI35:AI39"/>
    <mergeCell ref="AJ35:AJ39"/>
    <mergeCell ref="AK35:AK39"/>
    <mergeCell ref="AL35:AL39"/>
    <mergeCell ref="AM35:AM39"/>
    <mergeCell ref="AN35:AN39"/>
    <mergeCell ref="AH35:AH39"/>
    <mergeCell ref="B30:B34"/>
    <mergeCell ref="C30:C34"/>
    <mergeCell ref="D30:D34"/>
    <mergeCell ref="E30:E34"/>
    <mergeCell ref="F30:F34"/>
    <mergeCell ref="AI25:AI29"/>
    <mergeCell ref="AJ25:AJ29"/>
    <mergeCell ref="AK25:AK29"/>
    <mergeCell ref="I25:I29"/>
    <mergeCell ref="J25:J29"/>
    <mergeCell ref="K25:K29"/>
    <mergeCell ref="L25:L29"/>
    <mergeCell ref="M25:M29"/>
    <mergeCell ref="N25:N29"/>
    <mergeCell ref="AA30:AA34"/>
    <mergeCell ref="AB30:AB34"/>
    <mergeCell ref="AE30:AE34"/>
    <mergeCell ref="AF30:AF34"/>
    <mergeCell ref="G30:G34"/>
    <mergeCell ref="H30:H34"/>
    <mergeCell ref="I30:I34"/>
    <mergeCell ref="J30:J34"/>
    <mergeCell ref="K30:K34"/>
    <mergeCell ref="AL25:AL29"/>
    <mergeCell ref="AM25:AM29"/>
    <mergeCell ref="AN25:AN29"/>
    <mergeCell ref="AA25:AA29"/>
    <mergeCell ref="AB25:AB29"/>
    <mergeCell ref="AE25:AE29"/>
    <mergeCell ref="AF25:AF29"/>
    <mergeCell ref="AG25:AG29"/>
    <mergeCell ref="AH25:AH29"/>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A20:AA24"/>
    <mergeCell ref="AB20:AB24"/>
    <mergeCell ref="AE20:AE24"/>
    <mergeCell ref="AF20:AF24"/>
    <mergeCell ref="G20:G24"/>
    <mergeCell ref="H20:H24"/>
    <mergeCell ref="I20:I24"/>
    <mergeCell ref="J20:J24"/>
    <mergeCell ref="K20:K24"/>
    <mergeCell ref="L20:L24"/>
    <mergeCell ref="A20:A24"/>
    <mergeCell ref="B20:B24"/>
    <mergeCell ref="C20:C24"/>
    <mergeCell ref="D20:D24"/>
    <mergeCell ref="E20:E24"/>
    <mergeCell ref="F20:F24"/>
    <mergeCell ref="AI15:AI19"/>
    <mergeCell ref="AJ15:AJ19"/>
    <mergeCell ref="AK15:AK19"/>
    <mergeCell ref="AL15:AL19"/>
    <mergeCell ref="AM15:AM19"/>
    <mergeCell ref="AN15:AN19"/>
    <mergeCell ref="AA15:AA19"/>
    <mergeCell ref="AB15:AB19"/>
    <mergeCell ref="AE15:AE19"/>
    <mergeCell ref="AF15:AF19"/>
    <mergeCell ref="AG15:AG19"/>
    <mergeCell ref="AH15:AH19"/>
    <mergeCell ref="I15:I19"/>
    <mergeCell ref="J15:J19"/>
    <mergeCell ref="K15:K19"/>
    <mergeCell ref="L15:L19"/>
    <mergeCell ref="M15:M19"/>
    <mergeCell ref="N15:N19"/>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I10:I14"/>
    <mergeCell ref="J10:J14"/>
    <mergeCell ref="K10:K14"/>
    <mergeCell ref="L10:L14"/>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A8:A9"/>
    <mergeCell ref="B8:B9"/>
    <mergeCell ref="C8:C9"/>
    <mergeCell ref="D8:D9"/>
    <mergeCell ref="E8:E9"/>
    <mergeCell ref="F8:F9"/>
    <mergeCell ref="G8:G9"/>
    <mergeCell ref="AL8:AL9"/>
    <mergeCell ref="AM8:AM9"/>
    <mergeCell ref="J8:J9"/>
    <mergeCell ref="K8:K9"/>
    <mergeCell ref="L8:L9"/>
    <mergeCell ref="M8:M9"/>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s>
  <conditionalFormatting sqref="I10">
    <cfRule type="containsText" dxfId="6106" priority="414" operator="containsText" text="Muy Baja">
      <formula>NOT(ISERROR(SEARCH("Muy Baja",I10)))</formula>
    </cfRule>
    <cfRule type="containsText" dxfId="6105" priority="415" operator="containsText" text="Baja">
      <formula>NOT(ISERROR(SEARCH("Baja",I10)))</formula>
    </cfRule>
    <cfRule type="containsText" dxfId="6104" priority="417" operator="containsText" text="Muy Alta">
      <formula>NOT(ISERROR(SEARCH("Muy Alta",I10)))</formula>
    </cfRule>
    <cfRule type="containsText" dxfId="6103" priority="418" operator="containsText" text="Alta">
      <formula>NOT(ISERROR(SEARCH("Alta",I10)))</formula>
    </cfRule>
    <cfRule type="containsText" dxfId="6102" priority="419" operator="containsText" text="Media">
      <formula>NOT(ISERROR(SEARCH("Media",I10)))</formula>
    </cfRule>
    <cfRule type="containsText" dxfId="6101" priority="420" operator="containsText" text="Media">
      <formula>NOT(ISERROR(SEARCH("Media",I10)))</formula>
    </cfRule>
    <cfRule type="containsText" dxfId="6100" priority="421" operator="containsText" text="Media">
      <formula>NOT(ISERROR(SEARCH("Media",I10)))</formula>
    </cfRule>
    <cfRule type="containsText" dxfId="6099" priority="422" operator="containsText" text="Muy Baja">
      <formula>NOT(ISERROR(SEARCH("Muy Baja",I10)))</formula>
    </cfRule>
    <cfRule type="containsText" dxfId="6098" priority="423" operator="containsText" text="Baja">
      <formula>NOT(ISERROR(SEARCH("Baja",I10)))</formula>
    </cfRule>
    <cfRule type="containsText" dxfId="6097" priority="424" operator="containsText" text="Muy Baja">
      <formula>NOT(ISERROR(SEARCH("Muy Baja",I10)))</formula>
    </cfRule>
    <cfRule type="containsText" dxfId="6096" priority="425" operator="containsText" text="Muy Baja">
      <formula>NOT(ISERROR(SEARCH("Muy Baja",I10)))</formula>
    </cfRule>
    <cfRule type="containsText" dxfId="6095" priority="426" operator="containsText" text="Muy Baja">
      <formula>NOT(ISERROR(SEARCH("Muy Baja",I10)))</formula>
    </cfRule>
    <cfRule type="containsText" dxfId="6094" priority="427" operator="containsText" text="Muy Baja'Tabla probabilidad'!">
      <formula>NOT(ISERROR(SEARCH("Muy Baja'Tabla probabilidad'!",I10)))</formula>
    </cfRule>
    <cfRule type="containsText" dxfId="6093" priority="428" operator="containsText" text="Muy bajo">
      <formula>NOT(ISERROR(SEARCH("Muy bajo",I10)))</formula>
    </cfRule>
    <cfRule type="containsText" dxfId="6092" priority="429" operator="containsText" text="Alta">
      <formula>NOT(ISERROR(SEARCH("Alta",I10)))</formula>
    </cfRule>
    <cfRule type="containsText" dxfId="6091" priority="430" operator="containsText" text="Media">
      <formula>NOT(ISERROR(SEARCH("Media",I10)))</formula>
    </cfRule>
    <cfRule type="containsText" dxfId="6090" priority="431" operator="containsText" text="Baja">
      <formula>NOT(ISERROR(SEARCH("Baja",I10)))</formula>
    </cfRule>
    <cfRule type="containsText" dxfId="6089" priority="432" operator="containsText" text="Muy baja">
      <formula>NOT(ISERROR(SEARCH("Muy baja",I10)))</formula>
    </cfRule>
    <cfRule type="cellIs" dxfId="6088" priority="435" operator="between">
      <formula>1</formula>
      <formula>2</formula>
    </cfRule>
    <cfRule type="cellIs" dxfId="6087" priority="436" operator="between">
      <formula>0</formula>
      <formula>2</formula>
    </cfRule>
  </conditionalFormatting>
  <conditionalFormatting sqref="I10">
    <cfRule type="containsText" dxfId="6086" priority="416" operator="containsText" text="Muy Alta">
      <formula>NOT(ISERROR(SEARCH("Muy Alta",I10)))</formula>
    </cfRule>
  </conditionalFormatting>
  <conditionalFormatting sqref="L10 L15 L20 L25 L30 L35 L40 L45 L50 L55">
    <cfRule type="containsText" dxfId="6085" priority="408" operator="containsText" text="Catastrófico">
      <formula>NOT(ISERROR(SEARCH("Catastrófico",L10)))</formula>
    </cfRule>
    <cfRule type="containsText" dxfId="6084" priority="409" operator="containsText" text="Mayor">
      <formula>NOT(ISERROR(SEARCH("Mayor",L10)))</formula>
    </cfRule>
    <cfRule type="containsText" dxfId="6083" priority="410" operator="containsText" text="Alta">
      <formula>NOT(ISERROR(SEARCH("Alta",L10)))</formula>
    </cfRule>
    <cfRule type="containsText" dxfId="6082" priority="411" operator="containsText" text="Moderado">
      <formula>NOT(ISERROR(SEARCH("Moderado",L10)))</formula>
    </cfRule>
    <cfRule type="containsText" dxfId="6081" priority="412" operator="containsText" text="Menor">
      <formula>NOT(ISERROR(SEARCH("Menor",L10)))</formula>
    </cfRule>
    <cfRule type="containsText" dxfId="6080" priority="413" operator="containsText" text="Leve">
      <formula>NOT(ISERROR(SEARCH("Leve",L10)))</formula>
    </cfRule>
  </conditionalFormatting>
  <conditionalFormatting sqref="N10 N15 N20 N25">
    <cfRule type="containsText" dxfId="6079" priority="403" operator="containsText" text="Extremo">
      <formula>NOT(ISERROR(SEARCH("Extremo",N10)))</formula>
    </cfRule>
    <cfRule type="containsText" dxfId="6078" priority="404" operator="containsText" text="Alto">
      <formula>NOT(ISERROR(SEARCH("Alto",N10)))</formula>
    </cfRule>
    <cfRule type="containsText" dxfId="6077" priority="405" operator="containsText" text="Bajo">
      <formula>NOT(ISERROR(SEARCH("Bajo",N10)))</formula>
    </cfRule>
    <cfRule type="containsText" dxfId="6076" priority="406" operator="containsText" text="Moderado">
      <formula>NOT(ISERROR(SEARCH("Moderado",N10)))</formula>
    </cfRule>
    <cfRule type="containsText" dxfId="6075" priority="407" operator="containsText" text="Extremo">
      <formula>NOT(ISERROR(SEARCH("Extremo",N10)))</formula>
    </cfRule>
  </conditionalFormatting>
  <conditionalFormatting sqref="M10 M15 M20 M25 M30 M35 M40 M45 M50 M55">
    <cfRule type="containsText" dxfId="6074" priority="397" operator="containsText" text="Catastrófico">
      <formula>NOT(ISERROR(SEARCH("Catastrófico",M10)))</formula>
    </cfRule>
    <cfRule type="containsText" dxfId="6073" priority="398" operator="containsText" text="Mayor">
      <formula>NOT(ISERROR(SEARCH("Mayor",M10)))</formula>
    </cfRule>
    <cfRule type="containsText" dxfId="6072" priority="399" operator="containsText" text="Alta">
      <formula>NOT(ISERROR(SEARCH("Alta",M10)))</formula>
    </cfRule>
    <cfRule type="containsText" dxfId="6071" priority="400" operator="containsText" text="Moderado">
      <formula>NOT(ISERROR(SEARCH("Moderado",M10)))</formula>
    </cfRule>
    <cfRule type="containsText" dxfId="6070" priority="401" operator="containsText" text="Menor">
      <formula>NOT(ISERROR(SEARCH("Menor",M10)))</formula>
    </cfRule>
    <cfRule type="containsText" dxfId="6069" priority="402" operator="containsText" text="Leve">
      <formula>NOT(ISERROR(SEARCH("Leve",M10)))</formula>
    </cfRule>
  </conditionalFormatting>
  <conditionalFormatting sqref="Y10:Y14">
    <cfRule type="containsText" dxfId="6068" priority="391" operator="containsText" text="Muy Alta">
      <formula>NOT(ISERROR(SEARCH("Muy Alta",Y10)))</formula>
    </cfRule>
    <cfRule type="containsText" dxfId="6067" priority="392" operator="containsText" text="Alta">
      <formula>NOT(ISERROR(SEARCH("Alta",Y10)))</formula>
    </cfRule>
    <cfRule type="containsText" dxfId="6066" priority="393" operator="containsText" text="Media">
      <formula>NOT(ISERROR(SEARCH("Media",Y10)))</formula>
    </cfRule>
    <cfRule type="containsText" dxfId="6065" priority="394" operator="containsText" text="Muy Baja">
      <formula>NOT(ISERROR(SEARCH("Muy Baja",Y10)))</formula>
    </cfRule>
    <cfRule type="containsText" dxfId="6064" priority="395" operator="containsText" text="Baja">
      <formula>NOT(ISERROR(SEARCH("Baja",Y10)))</formula>
    </cfRule>
    <cfRule type="containsText" dxfId="6063" priority="396" operator="containsText" text="Muy Baja">
      <formula>NOT(ISERROR(SEARCH("Muy Baja",Y10)))</formula>
    </cfRule>
  </conditionalFormatting>
  <conditionalFormatting sqref="AC10:AC14">
    <cfRule type="containsText" dxfId="6062" priority="386" operator="containsText" text="Catastrófico">
      <formula>NOT(ISERROR(SEARCH("Catastrófico",AC10)))</formula>
    </cfRule>
    <cfRule type="containsText" dxfId="6061" priority="387" operator="containsText" text="Mayor">
      <formula>NOT(ISERROR(SEARCH("Mayor",AC10)))</formula>
    </cfRule>
    <cfRule type="containsText" dxfId="6060" priority="388" operator="containsText" text="Moderado">
      <formula>NOT(ISERROR(SEARCH("Moderado",AC10)))</formula>
    </cfRule>
    <cfRule type="containsText" dxfId="6059" priority="389" operator="containsText" text="Menor">
      <formula>NOT(ISERROR(SEARCH("Menor",AC10)))</formula>
    </cfRule>
    <cfRule type="containsText" dxfId="6058" priority="390" operator="containsText" text="Leve">
      <formula>NOT(ISERROR(SEARCH("Leve",AC10)))</formula>
    </cfRule>
  </conditionalFormatting>
  <conditionalFormatting sqref="AG10">
    <cfRule type="containsText" dxfId="6057" priority="377" operator="containsText" text="Extremo">
      <formula>NOT(ISERROR(SEARCH("Extremo",AG10)))</formula>
    </cfRule>
    <cfRule type="containsText" dxfId="6056" priority="378" operator="containsText" text="Alto">
      <formula>NOT(ISERROR(SEARCH("Alto",AG10)))</formula>
    </cfRule>
    <cfRule type="containsText" dxfId="6055" priority="379" operator="containsText" text="Moderado">
      <formula>NOT(ISERROR(SEARCH("Moderado",AG10)))</formula>
    </cfRule>
    <cfRule type="containsText" dxfId="6054" priority="380" operator="containsText" text="Menor">
      <formula>NOT(ISERROR(SEARCH("Menor",AG10)))</formula>
    </cfRule>
    <cfRule type="containsText" dxfId="6053" priority="381" operator="containsText" text="Bajo">
      <formula>NOT(ISERROR(SEARCH("Bajo",AG10)))</formula>
    </cfRule>
    <cfRule type="containsText" dxfId="6052" priority="382" operator="containsText" text="Moderado">
      <formula>NOT(ISERROR(SEARCH("Moderado",AG10)))</formula>
    </cfRule>
    <cfRule type="containsText" dxfId="6051" priority="383" operator="containsText" text="Extremo">
      <formula>NOT(ISERROR(SEARCH("Extremo",AG10)))</formula>
    </cfRule>
    <cfRule type="containsText" dxfId="6050" priority="384" operator="containsText" text="Baja">
      <formula>NOT(ISERROR(SEARCH("Baja",AG10)))</formula>
    </cfRule>
    <cfRule type="containsText" dxfId="6049" priority="385" operator="containsText" text="Alto">
      <formula>NOT(ISERROR(SEARCH("Alto",AG10)))</formula>
    </cfRule>
  </conditionalFormatting>
  <conditionalFormatting sqref="AA10:AA59">
    <cfRule type="containsText" dxfId="6048" priority="1" operator="containsText" text="Muy Baja">
      <formula>NOT(ISERROR(SEARCH("Muy Baja",AA10)))</formula>
    </cfRule>
    <cfRule type="containsText" dxfId="6047" priority="372" operator="containsText" text="Muy Alta">
      <formula>NOT(ISERROR(SEARCH("Muy Alta",AA10)))</formula>
    </cfRule>
    <cfRule type="containsText" dxfId="6046" priority="373" operator="containsText" text="Alta">
      <formula>NOT(ISERROR(SEARCH("Alta",AA10)))</formula>
    </cfRule>
    <cfRule type="containsText" dxfId="6045" priority="374" operator="containsText" text="Media">
      <formula>NOT(ISERROR(SEARCH("Media",AA10)))</formula>
    </cfRule>
    <cfRule type="containsText" dxfId="6044" priority="375" operator="containsText" text="Baja">
      <formula>NOT(ISERROR(SEARCH("Baja",AA10)))</formula>
    </cfRule>
    <cfRule type="containsText" dxfId="6043" priority="376" operator="containsText" text="Muy Baja">
      <formula>NOT(ISERROR(SEARCH("Muy Baja",AA10)))</formula>
    </cfRule>
  </conditionalFormatting>
  <conditionalFormatting sqref="AE10:AE14">
    <cfRule type="containsText" dxfId="6042" priority="367" operator="containsText" text="Catastrófico">
      <formula>NOT(ISERROR(SEARCH("Catastrófico",AE10)))</formula>
    </cfRule>
    <cfRule type="containsText" dxfId="6041" priority="368" operator="containsText" text="Moderado">
      <formula>NOT(ISERROR(SEARCH("Moderado",AE10)))</formula>
    </cfRule>
    <cfRule type="containsText" dxfId="6040" priority="369" operator="containsText" text="Menor">
      <formula>NOT(ISERROR(SEARCH("Menor",AE10)))</formula>
    </cfRule>
    <cfRule type="containsText" dxfId="6039" priority="370" operator="containsText" text="Leve">
      <formula>NOT(ISERROR(SEARCH("Leve",AE10)))</formula>
    </cfRule>
    <cfRule type="containsText" dxfId="6038" priority="371" operator="containsText" text="Mayor">
      <formula>NOT(ISERROR(SEARCH("Mayor",AE10)))</formula>
    </cfRule>
  </conditionalFormatting>
  <conditionalFormatting sqref="I15 I20 I25">
    <cfRule type="containsText" dxfId="6037" priority="344" operator="containsText" text="Muy Baja">
      <formula>NOT(ISERROR(SEARCH("Muy Baja",I15)))</formula>
    </cfRule>
    <cfRule type="containsText" dxfId="6036" priority="345" operator="containsText" text="Baja">
      <formula>NOT(ISERROR(SEARCH("Baja",I15)))</formula>
    </cfRule>
    <cfRule type="containsText" dxfId="6035" priority="347" operator="containsText" text="Muy Alta">
      <formula>NOT(ISERROR(SEARCH("Muy Alta",I15)))</formula>
    </cfRule>
    <cfRule type="containsText" dxfId="6034" priority="348" operator="containsText" text="Alta">
      <formula>NOT(ISERROR(SEARCH("Alta",I15)))</formula>
    </cfRule>
    <cfRule type="containsText" dxfId="6033" priority="349" operator="containsText" text="Media">
      <formula>NOT(ISERROR(SEARCH("Media",I15)))</formula>
    </cfRule>
    <cfRule type="containsText" dxfId="6032" priority="350" operator="containsText" text="Media">
      <formula>NOT(ISERROR(SEARCH("Media",I15)))</formula>
    </cfRule>
    <cfRule type="containsText" dxfId="6031" priority="351" operator="containsText" text="Media">
      <formula>NOT(ISERROR(SEARCH("Media",I15)))</formula>
    </cfRule>
    <cfRule type="containsText" dxfId="6030" priority="352" operator="containsText" text="Muy Baja">
      <formula>NOT(ISERROR(SEARCH("Muy Baja",I15)))</formula>
    </cfRule>
    <cfRule type="containsText" dxfId="6029" priority="353" operator="containsText" text="Baja">
      <formula>NOT(ISERROR(SEARCH("Baja",I15)))</formula>
    </cfRule>
    <cfRule type="containsText" dxfId="6028" priority="354" operator="containsText" text="Muy Baja">
      <formula>NOT(ISERROR(SEARCH("Muy Baja",I15)))</formula>
    </cfRule>
    <cfRule type="containsText" dxfId="6027" priority="355" operator="containsText" text="Muy Baja">
      <formula>NOT(ISERROR(SEARCH("Muy Baja",I15)))</formula>
    </cfRule>
    <cfRule type="containsText" dxfId="6026" priority="356" operator="containsText" text="Muy Baja">
      <formula>NOT(ISERROR(SEARCH("Muy Baja",I15)))</formula>
    </cfRule>
    <cfRule type="containsText" dxfId="6025" priority="357" operator="containsText" text="Muy Baja'Tabla probabilidad'!">
      <formula>NOT(ISERROR(SEARCH("Muy Baja'Tabla probabilidad'!",I15)))</formula>
    </cfRule>
    <cfRule type="containsText" dxfId="6024" priority="358" operator="containsText" text="Muy bajo">
      <formula>NOT(ISERROR(SEARCH("Muy bajo",I15)))</formula>
    </cfRule>
    <cfRule type="containsText" dxfId="6023" priority="359" operator="containsText" text="Alta">
      <formula>NOT(ISERROR(SEARCH("Alta",I15)))</formula>
    </cfRule>
    <cfRule type="containsText" dxfId="6022" priority="360" operator="containsText" text="Media">
      <formula>NOT(ISERROR(SEARCH("Media",I15)))</formula>
    </cfRule>
    <cfRule type="containsText" dxfId="6021" priority="361" operator="containsText" text="Baja">
      <formula>NOT(ISERROR(SEARCH("Baja",I15)))</formula>
    </cfRule>
    <cfRule type="containsText" dxfId="6020" priority="362" operator="containsText" text="Muy baja">
      <formula>NOT(ISERROR(SEARCH("Muy baja",I15)))</formula>
    </cfRule>
    <cfRule type="cellIs" dxfId="6019" priority="365" operator="between">
      <formula>1</formula>
      <formula>2</formula>
    </cfRule>
    <cfRule type="cellIs" dxfId="6018" priority="366" operator="between">
      <formula>0</formula>
      <formula>2</formula>
    </cfRule>
  </conditionalFormatting>
  <conditionalFormatting sqref="I15 I20 I25">
    <cfRule type="containsText" dxfId="6017" priority="346" operator="containsText" text="Muy Alta">
      <formula>NOT(ISERROR(SEARCH("Muy Alta",I15)))</formula>
    </cfRule>
  </conditionalFormatting>
  <conditionalFormatting sqref="Y15:Y19">
    <cfRule type="containsText" dxfId="6016" priority="338" operator="containsText" text="Muy Alta">
      <formula>NOT(ISERROR(SEARCH("Muy Alta",Y15)))</formula>
    </cfRule>
    <cfRule type="containsText" dxfId="6015" priority="339" operator="containsText" text="Alta">
      <formula>NOT(ISERROR(SEARCH("Alta",Y15)))</formula>
    </cfRule>
    <cfRule type="containsText" dxfId="6014" priority="340" operator="containsText" text="Media">
      <formula>NOT(ISERROR(SEARCH("Media",Y15)))</formula>
    </cfRule>
    <cfRule type="containsText" dxfId="6013" priority="341" operator="containsText" text="Muy Baja">
      <formula>NOT(ISERROR(SEARCH("Muy Baja",Y15)))</formula>
    </cfRule>
    <cfRule type="containsText" dxfId="6012" priority="342" operator="containsText" text="Baja">
      <formula>NOT(ISERROR(SEARCH("Baja",Y15)))</formula>
    </cfRule>
    <cfRule type="containsText" dxfId="6011" priority="343" operator="containsText" text="Muy Baja">
      <formula>NOT(ISERROR(SEARCH("Muy Baja",Y15)))</formula>
    </cfRule>
  </conditionalFormatting>
  <conditionalFormatting sqref="AC15:AC19">
    <cfRule type="containsText" dxfId="6010" priority="333" operator="containsText" text="Catastrófico">
      <formula>NOT(ISERROR(SEARCH("Catastrófico",AC15)))</formula>
    </cfRule>
    <cfRule type="containsText" dxfId="6009" priority="334" operator="containsText" text="Mayor">
      <formula>NOT(ISERROR(SEARCH("Mayor",AC15)))</formula>
    </cfRule>
    <cfRule type="containsText" dxfId="6008" priority="335" operator="containsText" text="Moderado">
      <formula>NOT(ISERROR(SEARCH("Moderado",AC15)))</formula>
    </cfRule>
    <cfRule type="containsText" dxfId="6007" priority="336" operator="containsText" text="Menor">
      <formula>NOT(ISERROR(SEARCH("Menor",AC15)))</formula>
    </cfRule>
    <cfRule type="containsText" dxfId="6006" priority="337" operator="containsText" text="Leve">
      <formula>NOT(ISERROR(SEARCH("Leve",AC15)))</formula>
    </cfRule>
  </conditionalFormatting>
  <conditionalFormatting sqref="AG15">
    <cfRule type="containsText" dxfId="6005" priority="324" operator="containsText" text="Extremo">
      <formula>NOT(ISERROR(SEARCH("Extremo",AG15)))</formula>
    </cfRule>
    <cfRule type="containsText" dxfId="6004" priority="325" operator="containsText" text="Alto">
      <formula>NOT(ISERROR(SEARCH("Alto",AG15)))</formula>
    </cfRule>
    <cfRule type="containsText" dxfId="6003" priority="326" operator="containsText" text="Moderado">
      <formula>NOT(ISERROR(SEARCH("Moderado",AG15)))</formula>
    </cfRule>
    <cfRule type="containsText" dxfId="6002" priority="327" operator="containsText" text="Menor">
      <formula>NOT(ISERROR(SEARCH("Menor",AG15)))</formula>
    </cfRule>
    <cfRule type="containsText" dxfId="6001" priority="328" operator="containsText" text="Bajo">
      <formula>NOT(ISERROR(SEARCH("Bajo",AG15)))</formula>
    </cfRule>
    <cfRule type="containsText" dxfId="6000" priority="329" operator="containsText" text="Moderado">
      <formula>NOT(ISERROR(SEARCH("Moderado",AG15)))</formula>
    </cfRule>
    <cfRule type="containsText" dxfId="5999" priority="330" operator="containsText" text="Extremo">
      <formula>NOT(ISERROR(SEARCH("Extremo",AG15)))</formula>
    </cfRule>
    <cfRule type="containsText" dxfId="5998" priority="331" operator="containsText" text="Baja">
      <formula>NOT(ISERROR(SEARCH("Baja",AG15)))</formula>
    </cfRule>
    <cfRule type="containsText" dxfId="5997" priority="332" operator="containsText" text="Alto">
      <formula>NOT(ISERROR(SEARCH("Alto",AG15)))</formula>
    </cfRule>
  </conditionalFormatting>
  <conditionalFormatting sqref="AE15:AE19">
    <cfRule type="containsText" dxfId="5996" priority="319" operator="containsText" text="Catastrófico">
      <formula>NOT(ISERROR(SEARCH("Catastrófico",AE15)))</formula>
    </cfRule>
    <cfRule type="containsText" dxfId="5995" priority="320" operator="containsText" text="Moderado">
      <formula>NOT(ISERROR(SEARCH("Moderado",AE15)))</formula>
    </cfRule>
    <cfRule type="containsText" dxfId="5994" priority="321" operator="containsText" text="Menor">
      <formula>NOT(ISERROR(SEARCH("Menor",AE15)))</formula>
    </cfRule>
    <cfRule type="containsText" dxfId="5993" priority="322" operator="containsText" text="Leve">
      <formula>NOT(ISERROR(SEARCH("Leve",AE15)))</formula>
    </cfRule>
    <cfRule type="containsText" dxfId="5992" priority="323" operator="containsText" text="Mayor">
      <formula>NOT(ISERROR(SEARCH("Mayor",AE15)))</formula>
    </cfRule>
  </conditionalFormatting>
  <conditionalFormatting sqref="Y20:Y24">
    <cfRule type="containsText" dxfId="5991" priority="313" operator="containsText" text="Muy Alta">
      <formula>NOT(ISERROR(SEARCH("Muy Alta",Y20)))</formula>
    </cfRule>
    <cfRule type="containsText" dxfId="5990" priority="314" operator="containsText" text="Alta">
      <formula>NOT(ISERROR(SEARCH("Alta",Y20)))</formula>
    </cfRule>
    <cfRule type="containsText" dxfId="5989" priority="315" operator="containsText" text="Media">
      <formula>NOT(ISERROR(SEARCH("Media",Y20)))</formula>
    </cfRule>
    <cfRule type="containsText" dxfId="5988" priority="316" operator="containsText" text="Muy Baja">
      <formula>NOT(ISERROR(SEARCH("Muy Baja",Y20)))</formula>
    </cfRule>
    <cfRule type="containsText" dxfId="5987" priority="317" operator="containsText" text="Baja">
      <formula>NOT(ISERROR(SEARCH("Baja",Y20)))</formula>
    </cfRule>
    <cfRule type="containsText" dxfId="5986" priority="318" operator="containsText" text="Muy Baja">
      <formula>NOT(ISERROR(SEARCH("Muy Baja",Y20)))</formula>
    </cfRule>
  </conditionalFormatting>
  <conditionalFormatting sqref="AC20:AC24">
    <cfRule type="containsText" dxfId="5985" priority="308" operator="containsText" text="Catastrófico">
      <formula>NOT(ISERROR(SEARCH("Catastrófico",AC20)))</formula>
    </cfRule>
    <cfRule type="containsText" dxfId="5984" priority="309" operator="containsText" text="Mayor">
      <formula>NOT(ISERROR(SEARCH("Mayor",AC20)))</formula>
    </cfRule>
    <cfRule type="containsText" dxfId="5983" priority="310" operator="containsText" text="Moderado">
      <formula>NOT(ISERROR(SEARCH("Moderado",AC20)))</formula>
    </cfRule>
    <cfRule type="containsText" dxfId="5982" priority="311" operator="containsText" text="Menor">
      <formula>NOT(ISERROR(SEARCH("Menor",AC20)))</formula>
    </cfRule>
    <cfRule type="containsText" dxfId="5981" priority="312" operator="containsText" text="Leve">
      <formula>NOT(ISERROR(SEARCH("Leve",AC20)))</formula>
    </cfRule>
  </conditionalFormatting>
  <conditionalFormatting sqref="AG20">
    <cfRule type="containsText" dxfId="5980" priority="299" operator="containsText" text="Extremo">
      <formula>NOT(ISERROR(SEARCH("Extremo",AG20)))</formula>
    </cfRule>
    <cfRule type="containsText" dxfId="5979" priority="300" operator="containsText" text="Alto">
      <formula>NOT(ISERROR(SEARCH("Alto",AG20)))</formula>
    </cfRule>
    <cfRule type="containsText" dxfId="5978" priority="301" operator="containsText" text="Moderado">
      <formula>NOT(ISERROR(SEARCH("Moderado",AG20)))</formula>
    </cfRule>
    <cfRule type="containsText" dxfId="5977" priority="302" operator="containsText" text="Menor">
      <formula>NOT(ISERROR(SEARCH("Menor",AG20)))</formula>
    </cfRule>
    <cfRule type="containsText" dxfId="5976" priority="303" operator="containsText" text="Bajo">
      <formula>NOT(ISERROR(SEARCH("Bajo",AG20)))</formula>
    </cfRule>
    <cfRule type="containsText" dxfId="5975" priority="304" operator="containsText" text="Moderado">
      <formula>NOT(ISERROR(SEARCH("Moderado",AG20)))</formula>
    </cfRule>
    <cfRule type="containsText" dxfId="5974" priority="305" operator="containsText" text="Extremo">
      <formula>NOT(ISERROR(SEARCH("Extremo",AG20)))</formula>
    </cfRule>
    <cfRule type="containsText" dxfId="5973" priority="306" operator="containsText" text="Baja">
      <formula>NOT(ISERROR(SEARCH("Baja",AG20)))</formula>
    </cfRule>
    <cfRule type="containsText" dxfId="5972" priority="307" operator="containsText" text="Alto">
      <formula>NOT(ISERROR(SEARCH("Alto",AG20)))</formula>
    </cfRule>
  </conditionalFormatting>
  <conditionalFormatting sqref="AE20:AE24">
    <cfRule type="containsText" dxfId="5971" priority="294" operator="containsText" text="Catastrófico">
      <formula>NOT(ISERROR(SEARCH("Catastrófico",AE20)))</formula>
    </cfRule>
    <cfRule type="containsText" dxfId="5970" priority="295" operator="containsText" text="Moderado">
      <formula>NOT(ISERROR(SEARCH("Moderado",AE20)))</formula>
    </cfRule>
    <cfRule type="containsText" dxfId="5969" priority="296" operator="containsText" text="Menor">
      <formula>NOT(ISERROR(SEARCH("Menor",AE20)))</formula>
    </cfRule>
    <cfRule type="containsText" dxfId="5968" priority="297" operator="containsText" text="Leve">
      <formula>NOT(ISERROR(SEARCH("Leve",AE20)))</formula>
    </cfRule>
    <cfRule type="containsText" dxfId="5967" priority="298" operator="containsText" text="Mayor">
      <formula>NOT(ISERROR(SEARCH("Mayor",AE20)))</formula>
    </cfRule>
  </conditionalFormatting>
  <conditionalFormatting sqref="Y25:Y29">
    <cfRule type="containsText" dxfId="5966" priority="288" operator="containsText" text="Muy Alta">
      <formula>NOT(ISERROR(SEARCH("Muy Alta",Y25)))</formula>
    </cfRule>
    <cfRule type="containsText" dxfId="5965" priority="289" operator="containsText" text="Alta">
      <formula>NOT(ISERROR(SEARCH("Alta",Y25)))</formula>
    </cfRule>
    <cfRule type="containsText" dxfId="5964" priority="290" operator="containsText" text="Media">
      <formula>NOT(ISERROR(SEARCH("Media",Y25)))</formula>
    </cfRule>
    <cfRule type="containsText" dxfId="5963" priority="291" operator="containsText" text="Muy Baja">
      <formula>NOT(ISERROR(SEARCH("Muy Baja",Y25)))</formula>
    </cfRule>
    <cfRule type="containsText" dxfId="5962" priority="292" operator="containsText" text="Baja">
      <formula>NOT(ISERROR(SEARCH("Baja",Y25)))</formula>
    </cfRule>
    <cfRule type="containsText" dxfId="5961" priority="293" operator="containsText" text="Muy Baja">
      <formula>NOT(ISERROR(SEARCH("Muy Baja",Y25)))</formula>
    </cfRule>
  </conditionalFormatting>
  <conditionalFormatting sqref="AC25:AC29">
    <cfRule type="containsText" dxfId="5960" priority="283" operator="containsText" text="Catastrófico">
      <formula>NOT(ISERROR(SEARCH("Catastrófico",AC25)))</formula>
    </cfRule>
    <cfRule type="containsText" dxfId="5959" priority="284" operator="containsText" text="Mayor">
      <formula>NOT(ISERROR(SEARCH("Mayor",AC25)))</formula>
    </cfRule>
    <cfRule type="containsText" dxfId="5958" priority="285" operator="containsText" text="Moderado">
      <formula>NOT(ISERROR(SEARCH("Moderado",AC25)))</formula>
    </cfRule>
    <cfRule type="containsText" dxfId="5957" priority="286" operator="containsText" text="Menor">
      <formula>NOT(ISERROR(SEARCH("Menor",AC25)))</formula>
    </cfRule>
    <cfRule type="containsText" dxfId="5956" priority="287" operator="containsText" text="Leve">
      <formula>NOT(ISERROR(SEARCH("Leve",AC25)))</formula>
    </cfRule>
  </conditionalFormatting>
  <conditionalFormatting sqref="AG25">
    <cfRule type="containsText" dxfId="5955" priority="274" operator="containsText" text="Extremo">
      <formula>NOT(ISERROR(SEARCH("Extremo",AG25)))</formula>
    </cfRule>
    <cfRule type="containsText" dxfId="5954" priority="275" operator="containsText" text="Alto">
      <formula>NOT(ISERROR(SEARCH("Alto",AG25)))</formula>
    </cfRule>
    <cfRule type="containsText" dxfId="5953" priority="276" operator="containsText" text="Moderado">
      <formula>NOT(ISERROR(SEARCH("Moderado",AG25)))</formula>
    </cfRule>
    <cfRule type="containsText" dxfId="5952" priority="277" operator="containsText" text="Menor">
      <formula>NOT(ISERROR(SEARCH("Menor",AG25)))</formula>
    </cfRule>
    <cfRule type="containsText" dxfId="5951" priority="278" operator="containsText" text="Bajo">
      <formula>NOT(ISERROR(SEARCH("Bajo",AG25)))</formula>
    </cfRule>
    <cfRule type="containsText" dxfId="5950" priority="279" operator="containsText" text="Moderado">
      <formula>NOT(ISERROR(SEARCH("Moderado",AG25)))</formula>
    </cfRule>
    <cfRule type="containsText" dxfId="5949" priority="280" operator="containsText" text="Extremo">
      <formula>NOT(ISERROR(SEARCH("Extremo",AG25)))</formula>
    </cfRule>
    <cfRule type="containsText" dxfId="5948" priority="281" operator="containsText" text="Baja">
      <formula>NOT(ISERROR(SEARCH("Baja",AG25)))</formula>
    </cfRule>
    <cfRule type="containsText" dxfId="5947" priority="282" operator="containsText" text="Alto">
      <formula>NOT(ISERROR(SEARCH("Alto",AG25)))</formula>
    </cfRule>
  </conditionalFormatting>
  <conditionalFormatting sqref="AE25:AE29">
    <cfRule type="containsText" dxfId="5946" priority="269" operator="containsText" text="Catastrófico">
      <formula>NOT(ISERROR(SEARCH("Catastrófico",AE25)))</formula>
    </cfRule>
    <cfRule type="containsText" dxfId="5945" priority="270" operator="containsText" text="Moderado">
      <formula>NOT(ISERROR(SEARCH("Moderado",AE25)))</formula>
    </cfRule>
    <cfRule type="containsText" dxfId="5944" priority="271" operator="containsText" text="Menor">
      <formula>NOT(ISERROR(SEARCH("Menor",AE25)))</formula>
    </cfRule>
    <cfRule type="containsText" dxfId="5943" priority="272" operator="containsText" text="Leve">
      <formula>NOT(ISERROR(SEARCH("Leve",AE25)))</formula>
    </cfRule>
    <cfRule type="containsText" dxfId="5942" priority="273" operator="containsText" text="Mayor">
      <formula>NOT(ISERROR(SEARCH("Mayor",AE25)))</formula>
    </cfRule>
  </conditionalFormatting>
  <conditionalFormatting sqref="N30 N35">
    <cfRule type="containsText" dxfId="5941" priority="264" operator="containsText" text="Extremo">
      <formula>NOT(ISERROR(SEARCH("Extremo",N30)))</formula>
    </cfRule>
    <cfRule type="containsText" dxfId="5940" priority="265" operator="containsText" text="Alto">
      <formula>NOT(ISERROR(SEARCH("Alto",N30)))</formula>
    </cfRule>
    <cfRule type="containsText" dxfId="5939" priority="266" operator="containsText" text="Bajo">
      <formula>NOT(ISERROR(SEARCH("Bajo",N30)))</formula>
    </cfRule>
    <cfRule type="containsText" dxfId="5938" priority="267" operator="containsText" text="Moderado">
      <formula>NOT(ISERROR(SEARCH("Moderado",N30)))</formula>
    </cfRule>
    <cfRule type="containsText" dxfId="5937" priority="268" operator="containsText" text="Extremo">
      <formula>NOT(ISERROR(SEARCH("Extremo",N30)))</formula>
    </cfRule>
  </conditionalFormatting>
  <conditionalFormatting sqref="I30 I35 I40">
    <cfRule type="containsText" dxfId="5936" priority="241" operator="containsText" text="Muy Baja">
      <formula>NOT(ISERROR(SEARCH("Muy Baja",I30)))</formula>
    </cfRule>
    <cfRule type="containsText" dxfId="5935" priority="242" operator="containsText" text="Baja">
      <formula>NOT(ISERROR(SEARCH("Baja",I30)))</formula>
    </cfRule>
    <cfRule type="containsText" dxfId="5934" priority="244" operator="containsText" text="Muy Alta">
      <formula>NOT(ISERROR(SEARCH("Muy Alta",I30)))</formula>
    </cfRule>
    <cfRule type="containsText" dxfId="5933" priority="245" operator="containsText" text="Alta">
      <formula>NOT(ISERROR(SEARCH("Alta",I30)))</formula>
    </cfRule>
    <cfRule type="containsText" dxfId="5932" priority="246" operator="containsText" text="Media">
      <formula>NOT(ISERROR(SEARCH("Media",I30)))</formula>
    </cfRule>
    <cfRule type="containsText" dxfId="5931" priority="247" operator="containsText" text="Media">
      <formula>NOT(ISERROR(SEARCH("Media",I30)))</formula>
    </cfRule>
    <cfRule type="containsText" dxfId="5930" priority="248" operator="containsText" text="Media">
      <formula>NOT(ISERROR(SEARCH("Media",I30)))</formula>
    </cfRule>
    <cfRule type="containsText" dxfId="5929" priority="249" operator="containsText" text="Muy Baja">
      <formula>NOT(ISERROR(SEARCH("Muy Baja",I30)))</formula>
    </cfRule>
    <cfRule type="containsText" dxfId="5928" priority="250" operator="containsText" text="Baja">
      <formula>NOT(ISERROR(SEARCH("Baja",I30)))</formula>
    </cfRule>
    <cfRule type="containsText" dxfId="5927" priority="251" operator="containsText" text="Muy Baja">
      <formula>NOT(ISERROR(SEARCH("Muy Baja",I30)))</formula>
    </cfRule>
    <cfRule type="containsText" dxfId="5926" priority="252" operator="containsText" text="Muy Baja">
      <formula>NOT(ISERROR(SEARCH("Muy Baja",I30)))</formula>
    </cfRule>
    <cfRule type="containsText" dxfId="5925" priority="253" operator="containsText" text="Muy Baja">
      <formula>NOT(ISERROR(SEARCH("Muy Baja",I30)))</formula>
    </cfRule>
    <cfRule type="containsText" dxfId="5924" priority="254" operator="containsText" text="Muy Baja'Tabla probabilidad'!">
      <formula>NOT(ISERROR(SEARCH("Muy Baja'Tabla probabilidad'!",I30)))</formula>
    </cfRule>
    <cfRule type="containsText" dxfId="5923" priority="255" operator="containsText" text="Muy bajo">
      <formula>NOT(ISERROR(SEARCH("Muy bajo",I30)))</formula>
    </cfRule>
    <cfRule type="containsText" dxfId="5922" priority="256" operator="containsText" text="Alta">
      <formula>NOT(ISERROR(SEARCH("Alta",I30)))</formula>
    </cfRule>
    <cfRule type="containsText" dxfId="5921" priority="257" operator="containsText" text="Media">
      <formula>NOT(ISERROR(SEARCH("Media",I30)))</formula>
    </cfRule>
    <cfRule type="containsText" dxfId="5920" priority="258" operator="containsText" text="Baja">
      <formula>NOT(ISERROR(SEARCH("Baja",I30)))</formula>
    </cfRule>
    <cfRule type="containsText" dxfId="5919" priority="259" operator="containsText" text="Muy baja">
      <formula>NOT(ISERROR(SEARCH("Muy baja",I30)))</formula>
    </cfRule>
    <cfRule type="cellIs" dxfId="5918" priority="262" operator="between">
      <formula>1</formula>
      <formula>2</formula>
    </cfRule>
    <cfRule type="cellIs" dxfId="5917" priority="263" operator="between">
      <formula>0</formula>
      <formula>2</formula>
    </cfRule>
  </conditionalFormatting>
  <conditionalFormatting sqref="I30 I35 I40">
    <cfRule type="containsText" dxfId="5916" priority="243" operator="containsText" text="Muy Alta">
      <formula>NOT(ISERROR(SEARCH("Muy Alta",I30)))</formula>
    </cfRule>
  </conditionalFormatting>
  <conditionalFormatting sqref="Y30:Y34">
    <cfRule type="containsText" dxfId="5915" priority="235" operator="containsText" text="Muy Alta">
      <formula>NOT(ISERROR(SEARCH("Muy Alta",Y30)))</formula>
    </cfRule>
    <cfRule type="containsText" dxfId="5914" priority="236" operator="containsText" text="Alta">
      <formula>NOT(ISERROR(SEARCH("Alta",Y30)))</formula>
    </cfRule>
    <cfRule type="containsText" dxfId="5913" priority="237" operator="containsText" text="Media">
      <formula>NOT(ISERROR(SEARCH("Media",Y30)))</formula>
    </cfRule>
    <cfRule type="containsText" dxfId="5912" priority="238" operator="containsText" text="Muy Baja">
      <formula>NOT(ISERROR(SEARCH("Muy Baja",Y30)))</formula>
    </cfRule>
    <cfRule type="containsText" dxfId="5911" priority="239" operator="containsText" text="Baja">
      <formula>NOT(ISERROR(SEARCH("Baja",Y30)))</formula>
    </cfRule>
    <cfRule type="containsText" dxfId="5910" priority="240" operator="containsText" text="Muy Baja">
      <formula>NOT(ISERROR(SEARCH("Muy Baja",Y30)))</formula>
    </cfRule>
  </conditionalFormatting>
  <conditionalFormatting sqref="AC30:AC34">
    <cfRule type="containsText" dxfId="5909" priority="230" operator="containsText" text="Catastrófico">
      <formula>NOT(ISERROR(SEARCH("Catastrófico",AC30)))</formula>
    </cfRule>
    <cfRule type="containsText" dxfId="5908" priority="231" operator="containsText" text="Mayor">
      <formula>NOT(ISERROR(SEARCH("Mayor",AC30)))</formula>
    </cfRule>
    <cfRule type="containsText" dxfId="5907" priority="232" operator="containsText" text="Moderado">
      <formula>NOT(ISERROR(SEARCH("Moderado",AC30)))</formula>
    </cfRule>
    <cfRule type="containsText" dxfId="5906" priority="233" operator="containsText" text="Menor">
      <formula>NOT(ISERROR(SEARCH("Menor",AC30)))</formula>
    </cfRule>
    <cfRule type="containsText" dxfId="5905" priority="234" operator="containsText" text="Leve">
      <formula>NOT(ISERROR(SEARCH("Leve",AC30)))</formula>
    </cfRule>
  </conditionalFormatting>
  <conditionalFormatting sqref="AG30">
    <cfRule type="containsText" dxfId="5904" priority="221" operator="containsText" text="Extremo">
      <formula>NOT(ISERROR(SEARCH("Extremo",AG30)))</formula>
    </cfRule>
    <cfRule type="containsText" dxfId="5903" priority="222" operator="containsText" text="Alto">
      <formula>NOT(ISERROR(SEARCH("Alto",AG30)))</formula>
    </cfRule>
    <cfRule type="containsText" dxfId="5902" priority="223" operator="containsText" text="Moderado">
      <formula>NOT(ISERROR(SEARCH("Moderado",AG30)))</formula>
    </cfRule>
    <cfRule type="containsText" dxfId="5901" priority="224" operator="containsText" text="Menor">
      <formula>NOT(ISERROR(SEARCH("Menor",AG30)))</formula>
    </cfRule>
    <cfRule type="containsText" dxfId="5900" priority="225" operator="containsText" text="Bajo">
      <formula>NOT(ISERROR(SEARCH("Bajo",AG30)))</formula>
    </cfRule>
    <cfRule type="containsText" dxfId="5899" priority="226" operator="containsText" text="Moderado">
      <formula>NOT(ISERROR(SEARCH("Moderado",AG30)))</formula>
    </cfRule>
    <cfRule type="containsText" dxfId="5898" priority="227" operator="containsText" text="Extremo">
      <formula>NOT(ISERROR(SEARCH("Extremo",AG30)))</formula>
    </cfRule>
    <cfRule type="containsText" dxfId="5897" priority="228" operator="containsText" text="Baja">
      <formula>NOT(ISERROR(SEARCH("Baja",AG30)))</formula>
    </cfRule>
    <cfRule type="containsText" dxfId="5896" priority="229" operator="containsText" text="Alto">
      <formula>NOT(ISERROR(SEARCH("Alto",AG30)))</formula>
    </cfRule>
  </conditionalFormatting>
  <conditionalFormatting sqref="AE30:AE34">
    <cfRule type="containsText" dxfId="5895" priority="216" operator="containsText" text="Catastrófico">
      <formula>NOT(ISERROR(SEARCH("Catastrófico",AE30)))</formula>
    </cfRule>
    <cfRule type="containsText" dxfId="5894" priority="217" operator="containsText" text="Moderado">
      <formula>NOT(ISERROR(SEARCH("Moderado",AE30)))</formula>
    </cfRule>
    <cfRule type="containsText" dxfId="5893" priority="218" operator="containsText" text="Menor">
      <formula>NOT(ISERROR(SEARCH("Menor",AE30)))</formula>
    </cfRule>
    <cfRule type="containsText" dxfId="5892" priority="219" operator="containsText" text="Leve">
      <formula>NOT(ISERROR(SEARCH("Leve",AE30)))</formula>
    </cfRule>
    <cfRule type="containsText" dxfId="5891" priority="220" operator="containsText" text="Mayor">
      <formula>NOT(ISERROR(SEARCH("Mayor",AE30)))</formula>
    </cfRule>
  </conditionalFormatting>
  <conditionalFormatting sqref="Y35:Y39">
    <cfRule type="containsText" dxfId="5890" priority="210" operator="containsText" text="Muy Alta">
      <formula>NOT(ISERROR(SEARCH("Muy Alta",Y35)))</formula>
    </cfRule>
    <cfRule type="containsText" dxfId="5889" priority="211" operator="containsText" text="Alta">
      <formula>NOT(ISERROR(SEARCH("Alta",Y35)))</formula>
    </cfRule>
    <cfRule type="containsText" dxfId="5888" priority="212" operator="containsText" text="Media">
      <formula>NOT(ISERROR(SEARCH("Media",Y35)))</formula>
    </cfRule>
    <cfRule type="containsText" dxfId="5887" priority="213" operator="containsText" text="Muy Baja">
      <formula>NOT(ISERROR(SEARCH("Muy Baja",Y35)))</formula>
    </cfRule>
    <cfRule type="containsText" dxfId="5886" priority="214" operator="containsText" text="Baja">
      <formula>NOT(ISERROR(SEARCH("Baja",Y35)))</formula>
    </cfRule>
    <cfRule type="containsText" dxfId="5885" priority="215" operator="containsText" text="Muy Baja">
      <formula>NOT(ISERROR(SEARCH("Muy Baja",Y35)))</formula>
    </cfRule>
  </conditionalFormatting>
  <conditionalFormatting sqref="AC35:AC39">
    <cfRule type="containsText" dxfId="5884" priority="205" operator="containsText" text="Catastrófico">
      <formula>NOT(ISERROR(SEARCH("Catastrófico",AC35)))</formula>
    </cfRule>
    <cfRule type="containsText" dxfId="5883" priority="206" operator="containsText" text="Mayor">
      <formula>NOT(ISERROR(SEARCH("Mayor",AC35)))</formula>
    </cfRule>
    <cfRule type="containsText" dxfId="5882" priority="207" operator="containsText" text="Moderado">
      <formula>NOT(ISERROR(SEARCH("Moderado",AC35)))</formula>
    </cfRule>
    <cfRule type="containsText" dxfId="5881" priority="208" operator="containsText" text="Menor">
      <formula>NOT(ISERROR(SEARCH("Menor",AC35)))</formula>
    </cfRule>
    <cfRule type="containsText" dxfId="5880" priority="209" operator="containsText" text="Leve">
      <formula>NOT(ISERROR(SEARCH("Leve",AC35)))</formula>
    </cfRule>
  </conditionalFormatting>
  <conditionalFormatting sqref="AG35">
    <cfRule type="containsText" dxfId="5879" priority="196" operator="containsText" text="Extremo">
      <formula>NOT(ISERROR(SEARCH("Extremo",AG35)))</formula>
    </cfRule>
    <cfRule type="containsText" dxfId="5878" priority="197" operator="containsText" text="Alto">
      <formula>NOT(ISERROR(SEARCH("Alto",AG35)))</formula>
    </cfRule>
    <cfRule type="containsText" dxfId="5877" priority="198" operator="containsText" text="Moderado">
      <formula>NOT(ISERROR(SEARCH("Moderado",AG35)))</formula>
    </cfRule>
    <cfRule type="containsText" dxfId="5876" priority="199" operator="containsText" text="Menor">
      <formula>NOT(ISERROR(SEARCH("Menor",AG35)))</formula>
    </cfRule>
    <cfRule type="containsText" dxfId="5875" priority="200" operator="containsText" text="Bajo">
      <formula>NOT(ISERROR(SEARCH("Bajo",AG35)))</formula>
    </cfRule>
    <cfRule type="containsText" dxfId="5874" priority="201" operator="containsText" text="Moderado">
      <formula>NOT(ISERROR(SEARCH("Moderado",AG35)))</formula>
    </cfRule>
    <cfRule type="containsText" dxfId="5873" priority="202" operator="containsText" text="Extremo">
      <formula>NOT(ISERROR(SEARCH("Extremo",AG35)))</formula>
    </cfRule>
    <cfRule type="containsText" dxfId="5872" priority="203" operator="containsText" text="Baja">
      <formula>NOT(ISERROR(SEARCH("Baja",AG35)))</formula>
    </cfRule>
    <cfRule type="containsText" dxfId="5871" priority="204" operator="containsText" text="Alto">
      <formula>NOT(ISERROR(SEARCH("Alto",AG35)))</formula>
    </cfRule>
  </conditionalFormatting>
  <conditionalFormatting sqref="AE35:AE39">
    <cfRule type="containsText" dxfId="5870" priority="191" operator="containsText" text="Catastrófico">
      <formula>NOT(ISERROR(SEARCH("Catastrófico",AE35)))</formula>
    </cfRule>
    <cfRule type="containsText" dxfId="5869" priority="192" operator="containsText" text="Moderado">
      <formula>NOT(ISERROR(SEARCH("Moderado",AE35)))</formula>
    </cfRule>
    <cfRule type="containsText" dxfId="5868" priority="193" operator="containsText" text="Menor">
      <formula>NOT(ISERROR(SEARCH("Menor",AE35)))</formula>
    </cfRule>
    <cfRule type="containsText" dxfId="5867" priority="194" operator="containsText" text="Leve">
      <formula>NOT(ISERROR(SEARCH("Leve",AE35)))</formula>
    </cfRule>
    <cfRule type="containsText" dxfId="5866" priority="195" operator="containsText" text="Mayor">
      <formula>NOT(ISERROR(SEARCH("Mayor",AE35)))</formula>
    </cfRule>
  </conditionalFormatting>
  <conditionalFormatting sqref="N40">
    <cfRule type="containsText" dxfId="5865" priority="186" operator="containsText" text="Extremo">
      <formula>NOT(ISERROR(SEARCH("Extremo",N40)))</formula>
    </cfRule>
    <cfRule type="containsText" dxfId="5864" priority="187" operator="containsText" text="Alto">
      <formula>NOT(ISERROR(SEARCH("Alto",N40)))</formula>
    </cfRule>
    <cfRule type="containsText" dxfId="5863" priority="188" operator="containsText" text="Bajo">
      <formula>NOT(ISERROR(SEARCH("Bajo",N40)))</formula>
    </cfRule>
    <cfRule type="containsText" dxfId="5862" priority="189" operator="containsText" text="Moderado">
      <formula>NOT(ISERROR(SEARCH("Moderado",N40)))</formula>
    </cfRule>
    <cfRule type="containsText" dxfId="5861" priority="190" operator="containsText" text="Extremo">
      <formula>NOT(ISERROR(SEARCH("Extremo",N40)))</formula>
    </cfRule>
  </conditionalFormatting>
  <conditionalFormatting sqref="Y40:Y44">
    <cfRule type="containsText" dxfId="5860" priority="180" operator="containsText" text="Muy Alta">
      <formula>NOT(ISERROR(SEARCH("Muy Alta",Y40)))</formula>
    </cfRule>
    <cfRule type="containsText" dxfId="5859" priority="181" operator="containsText" text="Alta">
      <formula>NOT(ISERROR(SEARCH("Alta",Y40)))</formula>
    </cfRule>
    <cfRule type="containsText" dxfId="5858" priority="182" operator="containsText" text="Media">
      <formula>NOT(ISERROR(SEARCH("Media",Y40)))</formula>
    </cfRule>
    <cfRule type="containsText" dxfId="5857" priority="183" operator="containsText" text="Muy Baja">
      <formula>NOT(ISERROR(SEARCH("Muy Baja",Y40)))</formula>
    </cfRule>
    <cfRule type="containsText" dxfId="5856" priority="184" operator="containsText" text="Baja">
      <formula>NOT(ISERROR(SEARCH("Baja",Y40)))</formula>
    </cfRule>
    <cfRule type="containsText" dxfId="5855" priority="185" operator="containsText" text="Muy Baja">
      <formula>NOT(ISERROR(SEARCH("Muy Baja",Y40)))</formula>
    </cfRule>
  </conditionalFormatting>
  <conditionalFormatting sqref="AC40:AC44">
    <cfRule type="containsText" dxfId="5854" priority="175" operator="containsText" text="Catastrófico">
      <formula>NOT(ISERROR(SEARCH("Catastrófico",AC40)))</formula>
    </cfRule>
    <cfRule type="containsText" dxfId="5853" priority="176" operator="containsText" text="Mayor">
      <formula>NOT(ISERROR(SEARCH("Mayor",AC40)))</formula>
    </cfRule>
    <cfRule type="containsText" dxfId="5852" priority="177" operator="containsText" text="Moderado">
      <formula>NOT(ISERROR(SEARCH("Moderado",AC40)))</formula>
    </cfRule>
    <cfRule type="containsText" dxfId="5851" priority="178" operator="containsText" text="Menor">
      <formula>NOT(ISERROR(SEARCH("Menor",AC40)))</formula>
    </cfRule>
    <cfRule type="containsText" dxfId="5850" priority="179" operator="containsText" text="Leve">
      <formula>NOT(ISERROR(SEARCH("Leve",AC40)))</formula>
    </cfRule>
  </conditionalFormatting>
  <conditionalFormatting sqref="AG40">
    <cfRule type="containsText" dxfId="5849" priority="166" operator="containsText" text="Extremo">
      <formula>NOT(ISERROR(SEARCH("Extremo",AG40)))</formula>
    </cfRule>
    <cfRule type="containsText" dxfId="5848" priority="167" operator="containsText" text="Alto">
      <formula>NOT(ISERROR(SEARCH("Alto",AG40)))</formula>
    </cfRule>
    <cfRule type="containsText" dxfId="5847" priority="168" operator="containsText" text="Moderado">
      <formula>NOT(ISERROR(SEARCH("Moderado",AG40)))</formula>
    </cfRule>
    <cfRule type="containsText" dxfId="5846" priority="169" operator="containsText" text="Menor">
      <formula>NOT(ISERROR(SEARCH("Menor",AG40)))</formula>
    </cfRule>
    <cfRule type="containsText" dxfId="5845" priority="170" operator="containsText" text="Bajo">
      <formula>NOT(ISERROR(SEARCH("Bajo",AG40)))</formula>
    </cfRule>
    <cfRule type="containsText" dxfId="5844" priority="171" operator="containsText" text="Moderado">
      <formula>NOT(ISERROR(SEARCH("Moderado",AG40)))</formula>
    </cfRule>
    <cfRule type="containsText" dxfId="5843" priority="172" operator="containsText" text="Extremo">
      <formula>NOT(ISERROR(SEARCH("Extremo",AG40)))</formula>
    </cfRule>
    <cfRule type="containsText" dxfId="5842" priority="173" operator="containsText" text="Baja">
      <formula>NOT(ISERROR(SEARCH("Baja",AG40)))</formula>
    </cfRule>
    <cfRule type="containsText" dxfId="5841" priority="174" operator="containsText" text="Alto">
      <formula>NOT(ISERROR(SEARCH("Alto",AG40)))</formula>
    </cfRule>
  </conditionalFormatting>
  <conditionalFormatting sqref="AE40:AE44">
    <cfRule type="containsText" dxfId="5840" priority="161" operator="containsText" text="Catastrófico">
      <formula>NOT(ISERROR(SEARCH("Catastrófico",AE40)))</formula>
    </cfRule>
    <cfRule type="containsText" dxfId="5839" priority="162" operator="containsText" text="Moderado">
      <formula>NOT(ISERROR(SEARCH("Moderado",AE40)))</formula>
    </cfRule>
    <cfRule type="containsText" dxfId="5838" priority="163" operator="containsText" text="Menor">
      <formula>NOT(ISERROR(SEARCH("Menor",AE40)))</formula>
    </cfRule>
    <cfRule type="containsText" dxfId="5837" priority="164" operator="containsText" text="Leve">
      <formula>NOT(ISERROR(SEARCH("Leve",AE40)))</formula>
    </cfRule>
    <cfRule type="containsText" dxfId="5836" priority="165" operator="containsText" text="Mayor">
      <formula>NOT(ISERROR(SEARCH("Mayor",AE40)))</formula>
    </cfRule>
  </conditionalFormatting>
  <conditionalFormatting sqref="N45">
    <cfRule type="containsText" dxfId="5835" priority="156" operator="containsText" text="Extremo">
      <formula>NOT(ISERROR(SEARCH("Extremo",N45)))</formula>
    </cfRule>
    <cfRule type="containsText" dxfId="5834" priority="157" operator="containsText" text="Alto">
      <formula>NOT(ISERROR(SEARCH("Alto",N45)))</formula>
    </cfRule>
    <cfRule type="containsText" dxfId="5833" priority="158" operator="containsText" text="Bajo">
      <formula>NOT(ISERROR(SEARCH("Bajo",N45)))</formula>
    </cfRule>
    <cfRule type="containsText" dxfId="5832" priority="159" operator="containsText" text="Moderado">
      <formula>NOT(ISERROR(SEARCH("Moderado",N45)))</formula>
    </cfRule>
    <cfRule type="containsText" dxfId="5831" priority="160" operator="containsText" text="Extremo">
      <formula>NOT(ISERROR(SEARCH("Extremo",N45)))</formula>
    </cfRule>
  </conditionalFormatting>
  <conditionalFormatting sqref="I45">
    <cfRule type="containsText" dxfId="5830" priority="133" operator="containsText" text="Muy Baja">
      <formula>NOT(ISERROR(SEARCH("Muy Baja",I45)))</formula>
    </cfRule>
    <cfRule type="containsText" dxfId="5829" priority="134" operator="containsText" text="Baja">
      <formula>NOT(ISERROR(SEARCH("Baja",I45)))</formula>
    </cfRule>
    <cfRule type="containsText" dxfId="5828" priority="136" operator="containsText" text="Muy Alta">
      <formula>NOT(ISERROR(SEARCH("Muy Alta",I45)))</formula>
    </cfRule>
    <cfRule type="containsText" dxfId="5827" priority="137" operator="containsText" text="Alta">
      <formula>NOT(ISERROR(SEARCH("Alta",I45)))</formula>
    </cfRule>
    <cfRule type="containsText" dxfId="5826" priority="138" operator="containsText" text="Media">
      <formula>NOT(ISERROR(SEARCH("Media",I45)))</formula>
    </cfRule>
    <cfRule type="containsText" dxfId="5825" priority="139" operator="containsText" text="Media">
      <formula>NOT(ISERROR(SEARCH("Media",I45)))</formula>
    </cfRule>
    <cfRule type="containsText" dxfId="5824" priority="140" operator="containsText" text="Media">
      <formula>NOT(ISERROR(SEARCH("Media",I45)))</formula>
    </cfRule>
    <cfRule type="containsText" dxfId="5823" priority="141" operator="containsText" text="Muy Baja">
      <formula>NOT(ISERROR(SEARCH("Muy Baja",I45)))</formula>
    </cfRule>
    <cfRule type="containsText" dxfId="5822" priority="142" operator="containsText" text="Baja">
      <formula>NOT(ISERROR(SEARCH("Baja",I45)))</formula>
    </cfRule>
    <cfRule type="containsText" dxfId="5821" priority="143" operator="containsText" text="Muy Baja">
      <formula>NOT(ISERROR(SEARCH("Muy Baja",I45)))</formula>
    </cfRule>
    <cfRule type="containsText" dxfId="5820" priority="144" operator="containsText" text="Muy Baja">
      <formula>NOT(ISERROR(SEARCH("Muy Baja",I45)))</formula>
    </cfRule>
    <cfRule type="containsText" dxfId="5819" priority="145" operator="containsText" text="Muy Baja">
      <formula>NOT(ISERROR(SEARCH("Muy Baja",I45)))</formula>
    </cfRule>
    <cfRule type="containsText" dxfId="5818" priority="146" operator="containsText" text="Muy Baja'Tabla probabilidad'!">
      <formula>NOT(ISERROR(SEARCH("Muy Baja'Tabla probabilidad'!",I45)))</formula>
    </cfRule>
    <cfRule type="containsText" dxfId="5817" priority="147" operator="containsText" text="Muy bajo">
      <formula>NOT(ISERROR(SEARCH("Muy bajo",I45)))</formula>
    </cfRule>
    <cfRule type="containsText" dxfId="5816" priority="148" operator="containsText" text="Alta">
      <formula>NOT(ISERROR(SEARCH("Alta",I45)))</formula>
    </cfRule>
    <cfRule type="containsText" dxfId="5815" priority="149" operator="containsText" text="Media">
      <formula>NOT(ISERROR(SEARCH("Media",I45)))</formula>
    </cfRule>
    <cfRule type="containsText" dxfId="5814" priority="150" operator="containsText" text="Baja">
      <formula>NOT(ISERROR(SEARCH("Baja",I45)))</formula>
    </cfRule>
    <cfRule type="containsText" dxfId="5813" priority="151" operator="containsText" text="Muy baja">
      <formula>NOT(ISERROR(SEARCH("Muy baja",I45)))</formula>
    </cfRule>
    <cfRule type="cellIs" dxfId="5812" priority="154" operator="between">
      <formula>1</formula>
      <formula>2</formula>
    </cfRule>
    <cfRule type="cellIs" dxfId="5811" priority="155" operator="between">
      <formula>0</formula>
      <formula>2</formula>
    </cfRule>
  </conditionalFormatting>
  <conditionalFormatting sqref="I45">
    <cfRule type="containsText" dxfId="5810" priority="135" operator="containsText" text="Muy Alta">
      <formula>NOT(ISERROR(SEARCH("Muy Alta",I45)))</formula>
    </cfRule>
  </conditionalFormatting>
  <conditionalFormatting sqref="Y45:Y49">
    <cfRule type="containsText" dxfId="5809" priority="127" operator="containsText" text="Muy Alta">
      <formula>NOT(ISERROR(SEARCH("Muy Alta",Y45)))</formula>
    </cfRule>
    <cfRule type="containsText" dxfId="5808" priority="128" operator="containsText" text="Alta">
      <formula>NOT(ISERROR(SEARCH("Alta",Y45)))</formula>
    </cfRule>
    <cfRule type="containsText" dxfId="5807" priority="129" operator="containsText" text="Media">
      <formula>NOT(ISERROR(SEARCH("Media",Y45)))</formula>
    </cfRule>
    <cfRule type="containsText" dxfId="5806" priority="130" operator="containsText" text="Muy Baja">
      <formula>NOT(ISERROR(SEARCH("Muy Baja",Y45)))</formula>
    </cfRule>
    <cfRule type="containsText" dxfId="5805" priority="131" operator="containsText" text="Baja">
      <formula>NOT(ISERROR(SEARCH("Baja",Y45)))</formula>
    </cfRule>
    <cfRule type="containsText" dxfId="5804" priority="132" operator="containsText" text="Muy Baja">
      <formula>NOT(ISERROR(SEARCH("Muy Baja",Y45)))</formula>
    </cfRule>
  </conditionalFormatting>
  <conditionalFormatting sqref="AC45:AC49">
    <cfRule type="containsText" dxfId="5803" priority="122" operator="containsText" text="Catastrófico">
      <formula>NOT(ISERROR(SEARCH("Catastrófico",AC45)))</formula>
    </cfRule>
    <cfRule type="containsText" dxfId="5802" priority="123" operator="containsText" text="Mayor">
      <formula>NOT(ISERROR(SEARCH("Mayor",AC45)))</formula>
    </cfRule>
    <cfRule type="containsText" dxfId="5801" priority="124" operator="containsText" text="Moderado">
      <formula>NOT(ISERROR(SEARCH("Moderado",AC45)))</formula>
    </cfRule>
    <cfRule type="containsText" dxfId="5800" priority="125" operator="containsText" text="Menor">
      <formula>NOT(ISERROR(SEARCH("Menor",AC45)))</formula>
    </cfRule>
    <cfRule type="containsText" dxfId="5799" priority="126" operator="containsText" text="Leve">
      <formula>NOT(ISERROR(SEARCH("Leve",AC45)))</formula>
    </cfRule>
  </conditionalFormatting>
  <conditionalFormatting sqref="AG45">
    <cfRule type="containsText" dxfId="5798" priority="113" operator="containsText" text="Extremo">
      <formula>NOT(ISERROR(SEARCH("Extremo",AG45)))</formula>
    </cfRule>
    <cfRule type="containsText" dxfId="5797" priority="114" operator="containsText" text="Alto">
      <formula>NOT(ISERROR(SEARCH("Alto",AG45)))</formula>
    </cfRule>
    <cfRule type="containsText" dxfId="5796" priority="115" operator="containsText" text="Moderado">
      <formula>NOT(ISERROR(SEARCH("Moderado",AG45)))</formula>
    </cfRule>
    <cfRule type="containsText" dxfId="5795" priority="116" operator="containsText" text="Menor">
      <formula>NOT(ISERROR(SEARCH("Menor",AG45)))</formula>
    </cfRule>
    <cfRule type="containsText" dxfId="5794" priority="117" operator="containsText" text="Bajo">
      <formula>NOT(ISERROR(SEARCH("Bajo",AG45)))</formula>
    </cfRule>
    <cfRule type="containsText" dxfId="5793" priority="118" operator="containsText" text="Moderado">
      <formula>NOT(ISERROR(SEARCH("Moderado",AG45)))</formula>
    </cfRule>
    <cfRule type="containsText" dxfId="5792" priority="119" operator="containsText" text="Extremo">
      <formula>NOT(ISERROR(SEARCH("Extremo",AG45)))</formula>
    </cfRule>
    <cfRule type="containsText" dxfId="5791" priority="120" operator="containsText" text="Baja">
      <formula>NOT(ISERROR(SEARCH("Baja",AG45)))</formula>
    </cfRule>
    <cfRule type="containsText" dxfId="5790" priority="121" operator="containsText" text="Alto">
      <formula>NOT(ISERROR(SEARCH("Alto",AG45)))</formula>
    </cfRule>
  </conditionalFormatting>
  <conditionalFormatting sqref="AE45:AE49">
    <cfRule type="containsText" dxfId="5789" priority="108" operator="containsText" text="Catastrófico">
      <formula>NOT(ISERROR(SEARCH("Catastrófico",AE45)))</formula>
    </cfRule>
    <cfRule type="containsText" dxfId="5788" priority="109" operator="containsText" text="Moderado">
      <formula>NOT(ISERROR(SEARCH("Moderado",AE45)))</formula>
    </cfRule>
    <cfRule type="containsText" dxfId="5787" priority="110" operator="containsText" text="Menor">
      <formula>NOT(ISERROR(SEARCH("Menor",AE45)))</formula>
    </cfRule>
    <cfRule type="containsText" dxfId="5786" priority="111" operator="containsText" text="Leve">
      <formula>NOT(ISERROR(SEARCH("Leve",AE45)))</formula>
    </cfRule>
    <cfRule type="containsText" dxfId="5785" priority="112" operator="containsText" text="Mayor">
      <formula>NOT(ISERROR(SEARCH("Mayor",AE45)))</formula>
    </cfRule>
  </conditionalFormatting>
  <conditionalFormatting sqref="N50">
    <cfRule type="containsText" dxfId="5784" priority="103" operator="containsText" text="Extremo">
      <formula>NOT(ISERROR(SEARCH("Extremo",N50)))</formula>
    </cfRule>
    <cfRule type="containsText" dxfId="5783" priority="104" operator="containsText" text="Alto">
      <formula>NOT(ISERROR(SEARCH("Alto",N50)))</formula>
    </cfRule>
    <cfRule type="containsText" dxfId="5782" priority="105" operator="containsText" text="Bajo">
      <formula>NOT(ISERROR(SEARCH("Bajo",N50)))</formula>
    </cfRule>
    <cfRule type="containsText" dxfId="5781" priority="106" operator="containsText" text="Moderado">
      <formula>NOT(ISERROR(SEARCH("Moderado",N50)))</formula>
    </cfRule>
    <cfRule type="containsText" dxfId="5780" priority="107" operator="containsText" text="Extremo">
      <formula>NOT(ISERROR(SEARCH("Extremo",N50)))</formula>
    </cfRule>
  </conditionalFormatting>
  <conditionalFormatting sqref="I50">
    <cfRule type="containsText" dxfId="5779" priority="80" operator="containsText" text="Muy Baja">
      <formula>NOT(ISERROR(SEARCH("Muy Baja",I50)))</formula>
    </cfRule>
    <cfRule type="containsText" dxfId="5778" priority="81" operator="containsText" text="Baja">
      <formula>NOT(ISERROR(SEARCH("Baja",I50)))</formula>
    </cfRule>
    <cfRule type="containsText" dxfId="5777" priority="83" operator="containsText" text="Muy Alta">
      <formula>NOT(ISERROR(SEARCH("Muy Alta",I50)))</formula>
    </cfRule>
    <cfRule type="containsText" dxfId="5776" priority="84" operator="containsText" text="Alta">
      <formula>NOT(ISERROR(SEARCH("Alta",I50)))</formula>
    </cfRule>
    <cfRule type="containsText" dxfId="5775" priority="85" operator="containsText" text="Media">
      <formula>NOT(ISERROR(SEARCH("Media",I50)))</formula>
    </cfRule>
    <cfRule type="containsText" dxfId="5774" priority="86" operator="containsText" text="Media">
      <formula>NOT(ISERROR(SEARCH("Media",I50)))</formula>
    </cfRule>
    <cfRule type="containsText" dxfId="5773" priority="87" operator="containsText" text="Media">
      <formula>NOT(ISERROR(SEARCH("Media",I50)))</formula>
    </cfRule>
    <cfRule type="containsText" dxfId="5772" priority="88" operator="containsText" text="Muy Baja">
      <formula>NOT(ISERROR(SEARCH("Muy Baja",I50)))</formula>
    </cfRule>
    <cfRule type="containsText" dxfId="5771" priority="89" operator="containsText" text="Baja">
      <formula>NOT(ISERROR(SEARCH("Baja",I50)))</formula>
    </cfRule>
    <cfRule type="containsText" dxfId="5770" priority="90" operator="containsText" text="Muy Baja">
      <formula>NOT(ISERROR(SEARCH("Muy Baja",I50)))</formula>
    </cfRule>
    <cfRule type="containsText" dxfId="5769" priority="91" operator="containsText" text="Muy Baja">
      <formula>NOT(ISERROR(SEARCH("Muy Baja",I50)))</formula>
    </cfRule>
    <cfRule type="containsText" dxfId="5768" priority="92" operator="containsText" text="Muy Baja">
      <formula>NOT(ISERROR(SEARCH("Muy Baja",I50)))</formula>
    </cfRule>
    <cfRule type="containsText" dxfId="5767" priority="93" operator="containsText" text="Muy Baja'Tabla probabilidad'!">
      <formula>NOT(ISERROR(SEARCH("Muy Baja'Tabla probabilidad'!",I50)))</formula>
    </cfRule>
    <cfRule type="containsText" dxfId="5766" priority="94" operator="containsText" text="Muy bajo">
      <formula>NOT(ISERROR(SEARCH("Muy bajo",I50)))</formula>
    </cfRule>
    <cfRule type="containsText" dxfId="5765" priority="95" operator="containsText" text="Alta">
      <formula>NOT(ISERROR(SEARCH("Alta",I50)))</formula>
    </cfRule>
    <cfRule type="containsText" dxfId="5764" priority="96" operator="containsText" text="Media">
      <formula>NOT(ISERROR(SEARCH("Media",I50)))</formula>
    </cfRule>
    <cfRule type="containsText" dxfId="5763" priority="97" operator="containsText" text="Baja">
      <formula>NOT(ISERROR(SEARCH("Baja",I50)))</formula>
    </cfRule>
    <cfRule type="containsText" dxfId="5762" priority="98" operator="containsText" text="Muy baja">
      <formula>NOT(ISERROR(SEARCH("Muy baja",I50)))</formula>
    </cfRule>
    <cfRule type="cellIs" dxfId="5761" priority="101" operator="between">
      <formula>1</formula>
      <formula>2</formula>
    </cfRule>
    <cfRule type="cellIs" dxfId="5760" priority="102" operator="between">
      <formula>0</formula>
      <formula>2</formula>
    </cfRule>
  </conditionalFormatting>
  <conditionalFormatting sqref="I50">
    <cfRule type="containsText" dxfId="5759" priority="82" operator="containsText" text="Muy Alta">
      <formula>NOT(ISERROR(SEARCH("Muy Alta",I50)))</formula>
    </cfRule>
  </conditionalFormatting>
  <conditionalFormatting sqref="Y50:Y54">
    <cfRule type="containsText" dxfId="5758" priority="74" operator="containsText" text="Muy Alta">
      <formula>NOT(ISERROR(SEARCH("Muy Alta",Y50)))</formula>
    </cfRule>
    <cfRule type="containsText" dxfId="5757" priority="75" operator="containsText" text="Alta">
      <formula>NOT(ISERROR(SEARCH("Alta",Y50)))</formula>
    </cfRule>
    <cfRule type="containsText" dxfId="5756" priority="76" operator="containsText" text="Media">
      <formula>NOT(ISERROR(SEARCH("Media",Y50)))</formula>
    </cfRule>
    <cfRule type="containsText" dxfId="5755" priority="77" operator="containsText" text="Muy Baja">
      <formula>NOT(ISERROR(SEARCH("Muy Baja",Y50)))</formula>
    </cfRule>
    <cfRule type="containsText" dxfId="5754" priority="78" operator="containsText" text="Baja">
      <formula>NOT(ISERROR(SEARCH("Baja",Y50)))</formula>
    </cfRule>
    <cfRule type="containsText" dxfId="5753" priority="79" operator="containsText" text="Muy Baja">
      <formula>NOT(ISERROR(SEARCH("Muy Baja",Y50)))</formula>
    </cfRule>
  </conditionalFormatting>
  <conditionalFormatting sqref="AC50:AC54">
    <cfRule type="containsText" dxfId="5752" priority="69" operator="containsText" text="Catastrófico">
      <formula>NOT(ISERROR(SEARCH("Catastrófico",AC50)))</formula>
    </cfRule>
    <cfRule type="containsText" dxfId="5751" priority="70" operator="containsText" text="Mayor">
      <formula>NOT(ISERROR(SEARCH("Mayor",AC50)))</formula>
    </cfRule>
    <cfRule type="containsText" dxfId="5750" priority="71" operator="containsText" text="Moderado">
      <formula>NOT(ISERROR(SEARCH("Moderado",AC50)))</formula>
    </cfRule>
    <cfRule type="containsText" dxfId="5749" priority="72" operator="containsText" text="Menor">
      <formula>NOT(ISERROR(SEARCH("Menor",AC50)))</formula>
    </cfRule>
    <cfRule type="containsText" dxfId="5748" priority="73" operator="containsText" text="Leve">
      <formula>NOT(ISERROR(SEARCH("Leve",AC50)))</formula>
    </cfRule>
  </conditionalFormatting>
  <conditionalFormatting sqref="AG50">
    <cfRule type="containsText" dxfId="5747" priority="60" operator="containsText" text="Extremo">
      <formula>NOT(ISERROR(SEARCH("Extremo",AG50)))</formula>
    </cfRule>
    <cfRule type="containsText" dxfId="5746" priority="61" operator="containsText" text="Alto">
      <formula>NOT(ISERROR(SEARCH("Alto",AG50)))</formula>
    </cfRule>
    <cfRule type="containsText" dxfId="5745" priority="62" operator="containsText" text="Moderado">
      <formula>NOT(ISERROR(SEARCH("Moderado",AG50)))</formula>
    </cfRule>
    <cfRule type="containsText" dxfId="5744" priority="63" operator="containsText" text="Menor">
      <formula>NOT(ISERROR(SEARCH("Menor",AG50)))</formula>
    </cfRule>
    <cfRule type="containsText" dxfId="5743" priority="64" operator="containsText" text="Bajo">
      <formula>NOT(ISERROR(SEARCH("Bajo",AG50)))</formula>
    </cfRule>
    <cfRule type="containsText" dxfId="5742" priority="65" operator="containsText" text="Moderado">
      <formula>NOT(ISERROR(SEARCH("Moderado",AG50)))</formula>
    </cfRule>
    <cfRule type="containsText" dxfId="5741" priority="66" operator="containsText" text="Extremo">
      <formula>NOT(ISERROR(SEARCH("Extremo",AG50)))</formula>
    </cfRule>
    <cfRule type="containsText" dxfId="5740" priority="67" operator="containsText" text="Baja">
      <formula>NOT(ISERROR(SEARCH("Baja",AG50)))</formula>
    </cfRule>
    <cfRule type="containsText" dxfId="5739" priority="68" operator="containsText" text="Alto">
      <formula>NOT(ISERROR(SEARCH("Alto",AG50)))</formula>
    </cfRule>
  </conditionalFormatting>
  <conditionalFormatting sqref="AE50:AE54">
    <cfRule type="containsText" dxfId="5738" priority="55" operator="containsText" text="Catastrófico">
      <formula>NOT(ISERROR(SEARCH("Catastrófico",AE50)))</formula>
    </cfRule>
    <cfRule type="containsText" dxfId="5737" priority="56" operator="containsText" text="Moderado">
      <formula>NOT(ISERROR(SEARCH("Moderado",AE50)))</formula>
    </cfRule>
    <cfRule type="containsText" dxfId="5736" priority="57" operator="containsText" text="Menor">
      <formula>NOT(ISERROR(SEARCH("Menor",AE50)))</formula>
    </cfRule>
    <cfRule type="containsText" dxfId="5735" priority="58" operator="containsText" text="Leve">
      <formula>NOT(ISERROR(SEARCH("Leve",AE50)))</formula>
    </cfRule>
    <cfRule type="containsText" dxfId="5734" priority="59" operator="containsText" text="Mayor">
      <formula>NOT(ISERROR(SEARCH("Mayor",AE50)))</formula>
    </cfRule>
  </conditionalFormatting>
  <conditionalFormatting sqref="N55">
    <cfRule type="containsText" dxfId="5733" priority="50" operator="containsText" text="Extremo">
      <formula>NOT(ISERROR(SEARCH("Extremo",N55)))</formula>
    </cfRule>
    <cfRule type="containsText" dxfId="5732" priority="51" operator="containsText" text="Alto">
      <formula>NOT(ISERROR(SEARCH("Alto",N55)))</formula>
    </cfRule>
    <cfRule type="containsText" dxfId="5731" priority="52" operator="containsText" text="Bajo">
      <formula>NOT(ISERROR(SEARCH("Bajo",N55)))</formula>
    </cfRule>
    <cfRule type="containsText" dxfId="5730" priority="53" operator="containsText" text="Moderado">
      <formula>NOT(ISERROR(SEARCH("Moderado",N55)))</formula>
    </cfRule>
    <cfRule type="containsText" dxfId="5729" priority="54" operator="containsText" text="Extremo">
      <formula>NOT(ISERROR(SEARCH("Extremo",N55)))</formula>
    </cfRule>
  </conditionalFormatting>
  <conditionalFormatting sqref="I55">
    <cfRule type="containsText" dxfId="5728" priority="27" operator="containsText" text="Muy Baja">
      <formula>NOT(ISERROR(SEARCH("Muy Baja",I55)))</formula>
    </cfRule>
    <cfRule type="containsText" dxfId="5727" priority="28" operator="containsText" text="Baja">
      <formula>NOT(ISERROR(SEARCH("Baja",I55)))</formula>
    </cfRule>
    <cfRule type="containsText" dxfId="5726" priority="30" operator="containsText" text="Muy Alta">
      <formula>NOT(ISERROR(SEARCH("Muy Alta",I55)))</formula>
    </cfRule>
    <cfRule type="containsText" dxfId="5725" priority="31" operator="containsText" text="Alta">
      <formula>NOT(ISERROR(SEARCH("Alta",I55)))</formula>
    </cfRule>
    <cfRule type="containsText" dxfId="5724" priority="32" operator="containsText" text="Media">
      <formula>NOT(ISERROR(SEARCH("Media",I55)))</formula>
    </cfRule>
    <cfRule type="containsText" dxfId="5723" priority="33" operator="containsText" text="Media">
      <formula>NOT(ISERROR(SEARCH("Media",I55)))</formula>
    </cfRule>
    <cfRule type="containsText" dxfId="5722" priority="34" operator="containsText" text="Media">
      <formula>NOT(ISERROR(SEARCH("Media",I55)))</formula>
    </cfRule>
    <cfRule type="containsText" dxfId="5721" priority="35" operator="containsText" text="Muy Baja">
      <formula>NOT(ISERROR(SEARCH("Muy Baja",I55)))</formula>
    </cfRule>
    <cfRule type="containsText" dxfId="5720" priority="36" operator="containsText" text="Baja">
      <formula>NOT(ISERROR(SEARCH("Baja",I55)))</formula>
    </cfRule>
    <cfRule type="containsText" dxfId="5719" priority="37" operator="containsText" text="Muy Baja">
      <formula>NOT(ISERROR(SEARCH("Muy Baja",I55)))</formula>
    </cfRule>
    <cfRule type="containsText" dxfId="5718" priority="38" operator="containsText" text="Muy Baja">
      <formula>NOT(ISERROR(SEARCH("Muy Baja",I55)))</formula>
    </cfRule>
    <cfRule type="containsText" dxfId="5717" priority="39" operator="containsText" text="Muy Baja">
      <formula>NOT(ISERROR(SEARCH("Muy Baja",I55)))</formula>
    </cfRule>
    <cfRule type="containsText" dxfId="5716" priority="40" operator="containsText" text="Muy Baja'Tabla probabilidad'!">
      <formula>NOT(ISERROR(SEARCH("Muy Baja'Tabla probabilidad'!",I55)))</formula>
    </cfRule>
    <cfRule type="containsText" dxfId="5715" priority="41" operator="containsText" text="Muy bajo">
      <formula>NOT(ISERROR(SEARCH("Muy bajo",I55)))</formula>
    </cfRule>
    <cfRule type="containsText" dxfId="5714" priority="42" operator="containsText" text="Alta">
      <formula>NOT(ISERROR(SEARCH("Alta",I55)))</formula>
    </cfRule>
    <cfRule type="containsText" dxfId="5713" priority="43" operator="containsText" text="Media">
      <formula>NOT(ISERROR(SEARCH("Media",I55)))</formula>
    </cfRule>
    <cfRule type="containsText" dxfId="5712" priority="44" operator="containsText" text="Baja">
      <formula>NOT(ISERROR(SEARCH("Baja",I55)))</formula>
    </cfRule>
    <cfRule type="containsText" dxfId="5711" priority="45" operator="containsText" text="Muy baja">
      <formula>NOT(ISERROR(SEARCH("Muy baja",I55)))</formula>
    </cfRule>
    <cfRule type="cellIs" dxfId="5710" priority="48" operator="between">
      <formula>1</formula>
      <formula>2</formula>
    </cfRule>
    <cfRule type="cellIs" dxfId="5709" priority="49" operator="between">
      <formula>0</formula>
      <formula>2</formula>
    </cfRule>
  </conditionalFormatting>
  <conditionalFormatting sqref="I55">
    <cfRule type="containsText" dxfId="5708" priority="29" operator="containsText" text="Muy Alta">
      <formula>NOT(ISERROR(SEARCH("Muy Alta",I55)))</formula>
    </cfRule>
  </conditionalFormatting>
  <conditionalFormatting sqref="Y55:Y59">
    <cfRule type="containsText" dxfId="5707" priority="21" operator="containsText" text="Muy Alta">
      <formula>NOT(ISERROR(SEARCH("Muy Alta",Y55)))</formula>
    </cfRule>
    <cfRule type="containsText" dxfId="5706" priority="22" operator="containsText" text="Alta">
      <formula>NOT(ISERROR(SEARCH("Alta",Y55)))</formula>
    </cfRule>
    <cfRule type="containsText" dxfId="5705" priority="23" operator="containsText" text="Media">
      <formula>NOT(ISERROR(SEARCH("Media",Y55)))</formula>
    </cfRule>
    <cfRule type="containsText" dxfId="5704" priority="24" operator="containsText" text="Muy Baja">
      <formula>NOT(ISERROR(SEARCH("Muy Baja",Y55)))</formula>
    </cfRule>
    <cfRule type="containsText" dxfId="5703" priority="25" operator="containsText" text="Baja">
      <formula>NOT(ISERROR(SEARCH("Baja",Y55)))</formula>
    </cfRule>
    <cfRule type="containsText" dxfId="5702" priority="26" operator="containsText" text="Muy Baja">
      <formula>NOT(ISERROR(SEARCH("Muy Baja",Y55)))</formula>
    </cfRule>
  </conditionalFormatting>
  <conditionalFormatting sqref="AC55:AC59">
    <cfRule type="containsText" dxfId="5701" priority="16" operator="containsText" text="Catastrófico">
      <formula>NOT(ISERROR(SEARCH("Catastrófico",AC55)))</formula>
    </cfRule>
    <cfRule type="containsText" dxfId="5700" priority="17" operator="containsText" text="Mayor">
      <formula>NOT(ISERROR(SEARCH("Mayor",AC55)))</formula>
    </cfRule>
    <cfRule type="containsText" dxfId="5699" priority="18" operator="containsText" text="Moderado">
      <formula>NOT(ISERROR(SEARCH("Moderado",AC55)))</formula>
    </cfRule>
    <cfRule type="containsText" dxfId="5698" priority="19" operator="containsText" text="Menor">
      <formula>NOT(ISERROR(SEARCH("Menor",AC55)))</formula>
    </cfRule>
    <cfRule type="containsText" dxfId="5697" priority="20" operator="containsText" text="Leve">
      <formula>NOT(ISERROR(SEARCH("Leve",AC55)))</formula>
    </cfRule>
  </conditionalFormatting>
  <conditionalFormatting sqref="AG55">
    <cfRule type="containsText" dxfId="5696" priority="7" operator="containsText" text="Extremo">
      <formula>NOT(ISERROR(SEARCH("Extremo",AG55)))</formula>
    </cfRule>
    <cfRule type="containsText" dxfId="5695" priority="8" operator="containsText" text="Alto">
      <formula>NOT(ISERROR(SEARCH("Alto",AG55)))</formula>
    </cfRule>
    <cfRule type="containsText" dxfId="5694" priority="9" operator="containsText" text="Moderado">
      <formula>NOT(ISERROR(SEARCH("Moderado",AG55)))</formula>
    </cfRule>
    <cfRule type="containsText" dxfId="5693" priority="10" operator="containsText" text="Menor">
      <formula>NOT(ISERROR(SEARCH("Menor",AG55)))</formula>
    </cfRule>
    <cfRule type="containsText" dxfId="5692" priority="11" operator="containsText" text="Bajo">
      <formula>NOT(ISERROR(SEARCH("Bajo",AG55)))</formula>
    </cfRule>
    <cfRule type="containsText" dxfId="5691" priority="12" operator="containsText" text="Moderado">
      <formula>NOT(ISERROR(SEARCH("Moderado",AG55)))</formula>
    </cfRule>
    <cfRule type="containsText" dxfId="5690" priority="13" operator="containsText" text="Extremo">
      <formula>NOT(ISERROR(SEARCH("Extremo",AG55)))</formula>
    </cfRule>
    <cfRule type="containsText" dxfId="5689" priority="14" operator="containsText" text="Baja">
      <formula>NOT(ISERROR(SEARCH("Baja",AG55)))</formula>
    </cfRule>
    <cfRule type="containsText" dxfId="5688" priority="15" operator="containsText" text="Alto">
      <formula>NOT(ISERROR(SEARCH("Alto",AG55)))</formula>
    </cfRule>
  </conditionalFormatting>
  <conditionalFormatting sqref="AE55:AE59">
    <cfRule type="containsText" dxfId="5687" priority="2" operator="containsText" text="Catastrófico">
      <formula>NOT(ISERROR(SEARCH("Catastrófico",AE55)))</formula>
    </cfRule>
    <cfRule type="containsText" dxfId="5686" priority="3" operator="containsText" text="Moderado">
      <formula>NOT(ISERROR(SEARCH("Moderado",AE55)))</formula>
    </cfRule>
    <cfRule type="containsText" dxfId="5685" priority="4" operator="containsText" text="Menor">
      <formula>NOT(ISERROR(SEARCH("Menor",AE55)))</formula>
    </cfRule>
    <cfRule type="containsText" dxfId="5684" priority="5" operator="containsText" text="Leve">
      <formula>NOT(ISERROR(SEARCH("Leve",AE55)))</formula>
    </cfRule>
    <cfRule type="containsText" dxfId="5683" priority="6" operator="containsText" text="Mayor">
      <formula>NOT(ISERROR(SEARCH("Mayor",AE55)))</formula>
    </cfRule>
  </conditionalFormatting>
  <dataValidations count="1">
    <dataValidation allowBlank="1" showInputMessage="1" showErrorMessage="1" prompt="Enunciar cuál es el control" sqref="P13 P10:P11 P15:P18 P20:P23" xr:uid="{00000000-0002-0000-04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33" operator="containsText" id="{9FA49E06-7020-4463-B562-0E91B51B6301}">
            <xm:f>NOT(ISERROR(SEARCH('\Users\ymarting\Documents\2021\Bienestar\[Matriz de Riesgos SIGCMA 5x5 Bienestar.xlsx]Tabla probabilidad'!#REF!,I10)))</xm:f>
            <xm:f>'\Users\ymarting\Documents\2021\Bienestar\[Matriz de Riesgos SIGCMA 5x5 Bienestar.xlsx]Tabla probabilidad'!#REF!</xm:f>
            <x14:dxf>
              <font>
                <color rgb="FF006100"/>
              </font>
              <fill>
                <patternFill>
                  <bgColor rgb="FFC6EFCE"/>
                </patternFill>
              </fill>
            </x14:dxf>
          </x14:cfRule>
          <x14:cfRule type="containsText" priority="434" operator="containsText" id="{9EB910E0-2581-462A-BF51-91D82F0A9245}">
            <xm:f>NOT(ISERROR(SEARCH('\Users\ymarting\Documents\2021\Bienestar\[Matriz de Riesgos SIGCMA 5x5 Bienestar.xlsx]Tabla probabilidad'!#REF!,I10)))</xm:f>
            <xm:f>'\Users\ymarting\Documents\2021\Bienestar\[Matriz de Riesgos SIGCMA 5x5 Bienestar.xlsx]Tabla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363" operator="containsText" id="{0C93437C-343D-43EC-8FAB-8B758BDCDB03}">
            <xm:f>NOT(ISERROR(SEARCH('\Users\ymarting\Documents\2021\Bienestar\[Matriz de Riesgos SIGCMA 5x5 Bienestar.xlsx]Tabla probabilidad'!#REF!,I15)))</xm:f>
            <xm:f>'\Users\ymarting\Documents\2021\Bienestar\[Matriz de Riesgos SIGCMA 5x5 Bienestar.xlsx]Tabla probabilidad'!#REF!</xm:f>
            <x14:dxf>
              <font>
                <color rgb="FF006100"/>
              </font>
              <fill>
                <patternFill>
                  <bgColor rgb="FFC6EFCE"/>
                </patternFill>
              </fill>
            </x14:dxf>
          </x14:cfRule>
          <x14:cfRule type="containsText" priority="364" operator="containsText" id="{FFE1ECA4-3882-4217-9BBA-444C03E16840}">
            <xm:f>NOT(ISERROR(SEARCH('\Users\ymarting\Documents\2021\Bienestar\[Matriz de Riesgos SIGCMA 5x5 Bienestar.xlsx]Tabla probabilidad'!#REF!,I15)))</xm:f>
            <xm:f>'\Users\ymarting\Documents\2021\Bienestar\[Matriz de Riesgos SIGCMA 5x5 Bienestar.xlsx]Tabla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260" operator="containsText" id="{328465D5-F442-4D09-AFDE-9BDC50F9AEC2}">
            <xm:f>NOT(ISERROR(SEARCH('\Users\ymarting\Documents\2021\Bienestar\[Matriz de Riesgos SIGCMA 5x5 Bienestar.xlsx]Tabla probabilidad'!#REF!,I30)))</xm:f>
            <xm:f>'\Users\ymarting\Documents\2021\Bienestar\[Matriz de Riesgos SIGCMA 5x5 Bienestar.xlsx]Tabla probabilidad'!#REF!</xm:f>
            <x14:dxf>
              <font>
                <color rgb="FF006100"/>
              </font>
              <fill>
                <patternFill>
                  <bgColor rgb="FFC6EFCE"/>
                </patternFill>
              </fill>
            </x14:dxf>
          </x14:cfRule>
          <x14:cfRule type="containsText" priority="261" operator="containsText" id="{3D9CF34D-540C-4333-92C4-D1B98C476AC2}">
            <xm:f>NOT(ISERROR(SEARCH('\Users\ymarting\Documents\2021\Bienestar\[Matriz de Riesgos SIGCMA 5x5 Bienestar.xlsx]Tabla probabilidad'!#REF!,I30)))</xm:f>
            <xm:f>'\Users\ymarting\Documents\2021\Bienestar\[Matriz de Riesgos SIGCMA 5x5 Bienestar.xlsx]Tabla probabilidad'!#REF!</xm:f>
            <x14:dxf>
              <font>
                <color rgb="FF9C0006"/>
              </font>
              <fill>
                <patternFill>
                  <bgColor rgb="FFFFC7CE"/>
                </patternFill>
              </fill>
            </x14:dxf>
          </x14:cfRule>
          <xm:sqref>I30 I35 I40</xm:sqref>
        </x14:conditionalFormatting>
        <x14:conditionalFormatting xmlns:xm="http://schemas.microsoft.com/office/excel/2006/main">
          <x14:cfRule type="containsText" priority="152" operator="containsText" id="{3FF9B640-2856-47E9-ABAB-30D6D27A732B}">
            <xm:f>NOT(ISERROR(SEARCH('\Users\ymarting\Documents\2021\Bienestar\[Matriz de Riesgos SIGCMA 5x5 Bienestar.xlsx]Tabla probabilidad'!#REF!,I45)))</xm:f>
            <xm:f>'\Users\ymarting\Documents\2021\Bienestar\[Matriz de Riesgos SIGCMA 5x5 Bienestar.xlsx]Tabla probabilidad'!#REF!</xm:f>
            <x14:dxf>
              <font>
                <color rgb="FF006100"/>
              </font>
              <fill>
                <patternFill>
                  <bgColor rgb="FFC6EFCE"/>
                </patternFill>
              </fill>
            </x14:dxf>
          </x14:cfRule>
          <x14:cfRule type="containsText" priority="153" operator="containsText" id="{85631A7A-996A-447C-9F7C-41EFD07AA005}">
            <xm:f>NOT(ISERROR(SEARCH('\Users\ymarting\Documents\2021\Bienestar\[Matriz de Riesgos SIGCMA 5x5 Bienestar.xlsx]Tabla probabilidad'!#REF!,I45)))</xm:f>
            <xm:f>'\Users\ymarting\Documents\2021\Bienestar\[Matriz de Riesgos SIGCMA 5x5 Bienestar.xlsx]Tabla probabilidad'!#REF!</xm:f>
            <x14:dxf>
              <font>
                <color rgb="FF9C0006"/>
              </font>
              <fill>
                <patternFill>
                  <bgColor rgb="FFFFC7CE"/>
                </patternFill>
              </fill>
            </x14:dxf>
          </x14:cfRule>
          <xm:sqref>I45</xm:sqref>
        </x14:conditionalFormatting>
        <x14:conditionalFormatting xmlns:xm="http://schemas.microsoft.com/office/excel/2006/main">
          <x14:cfRule type="containsText" priority="99" operator="containsText" id="{9268B29E-A444-4441-9AD1-F4BE49D44799}">
            <xm:f>NOT(ISERROR(SEARCH('\Users\ymarting\Documents\2021\Bienestar\[Matriz de Riesgos SIGCMA 5x5 Bienestar.xlsx]Tabla probabilidad'!#REF!,I50)))</xm:f>
            <xm:f>'\Users\ymarting\Documents\2021\Bienestar\[Matriz de Riesgos SIGCMA 5x5 Bienestar.xlsx]Tabla probabilidad'!#REF!</xm:f>
            <x14:dxf>
              <font>
                <color rgb="FF006100"/>
              </font>
              <fill>
                <patternFill>
                  <bgColor rgb="FFC6EFCE"/>
                </patternFill>
              </fill>
            </x14:dxf>
          </x14:cfRule>
          <x14:cfRule type="containsText" priority="100" operator="containsText" id="{CCD616EC-E1EE-4F92-AD5D-6EACE36255E8}">
            <xm:f>NOT(ISERROR(SEARCH('\Users\ymarting\Documents\2021\Bienestar\[Matriz de Riesgos SIGCMA 5x5 Bienestar.xlsx]Tabla probabilidad'!#REF!,I50)))</xm:f>
            <xm:f>'\Users\ymarting\Documents\2021\Bienestar\[Matriz de Riesgos SIGCMA 5x5 Bienestar.xlsx]Tabla probabilidad'!#REF!</xm:f>
            <x14:dxf>
              <font>
                <color rgb="FF9C0006"/>
              </font>
              <fill>
                <patternFill>
                  <bgColor rgb="FFFFC7CE"/>
                </patternFill>
              </fill>
            </x14:dxf>
          </x14:cfRule>
          <xm:sqref>I50</xm:sqref>
        </x14:conditionalFormatting>
        <x14:conditionalFormatting xmlns:xm="http://schemas.microsoft.com/office/excel/2006/main">
          <x14:cfRule type="containsText" priority="46" operator="containsText" id="{69BBB8B2-7482-4EF4-8D00-8C210B400B6A}">
            <xm:f>NOT(ISERROR(SEARCH('\Users\ymarting\Documents\2021\Bienestar\[Matriz de Riesgos SIGCMA 5x5 Bienestar.xlsx]Tabla probabilidad'!#REF!,I55)))</xm:f>
            <xm:f>'\Users\ymarting\Documents\2021\Bienestar\[Matriz de Riesgos SIGCMA 5x5 Bienestar.xlsx]Tabla probabilidad'!#REF!</xm:f>
            <x14:dxf>
              <font>
                <color rgb="FF006100"/>
              </font>
              <fill>
                <patternFill>
                  <bgColor rgb="FFC6EFCE"/>
                </patternFill>
              </fill>
            </x14:dxf>
          </x14:cfRule>
          <x14:cfRule type="containsText" priority="47" operator="containsText" id="{B7B54DE0-2D15-4F72-8625-DF3DE4D39225}">
            <xm:f>NOT(ISERROR(SEARCH('\Users\ymarting\Documents\2021\Bienestar\[Matriz de Riesgos SIGCMA 5x5 Bienestar.xlsx]Tabla probabilidad'!#REF!,I55)))</xm:f>
            <xm:f>'\Users\ymarting\Documents\2021\Bienestar\[Matriz de Riesgos SIGCMA 5x5 Bienestar.xlsx]Tabla probabilidad'!#REF!</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'C:\Users\pcram\OneDrive - Consejo Superior de la Judicatura\Centro de Servicio\SIGCMA\Riesgos\2021\Bienestar\[Matriz de Riesgos SIGCMA 5x5 Bienestar.xlsx]LISTA'!#REF!</xm:f>
          </x14:formula1>
          <xm:sqref>C10:C59</xm:sqref>
        </x14:dataValidation>
        <x14:dataValidation type="list" allowBlank="1" showInputMessage="1" showErrorMessage="1" xr:uid="{00000000-0002-0000-0400-000002000000}">
          <x14:formula1>
            <xm:f>'C:\Users\pcram\OneDrive - Consejo Superior de la Judicatura\Centro de Servicio\SIGCMA\Riesgos\2021\Bienestar\[Matriz de Riesgos SIGCMA 5x5 Bienestar.xlsx]LISTA'!#REF!</xm:f>
          </x14:formula1>
          <xm:sqref>K10:K59 AN10 AN15 AN20 AN25 AN30 AN35 AN40 AN45 AN50 AN55 AH10 AH15 AH20 AH25 AH30 AH35 AH40 AH45 AH50 AH55 R10:S59 U10:W59 G10:G59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KL59"/>
  <sheetViews>
    <sheetView topLeftCell="A29" zoomScale="130" zoomScaleNormal="130" workbookViewId="0">
      <selection activeCell="C30" sqref="C30:C34"/>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25" customWidth="1"/>
    <col min="36" max="36" width="15" customWidth="1"/>
    <col min="37" max="37" width="16.140625" customWidth="1"/>
    <col min="38" max="38" width="17.85546875" bestFit="1" customWidth="1"/>
    <col min="39" max="39" width="12" bestFit="1" customWidth="1"/>
    <col min="41" max="298" width="11.42578125" style="15"/>
    <col min="299" max="16384" width="11.42578125" style="16"/>
  </cols>
  <sheetData>
    <row r="1" spans="1:298" s="2" customFormat="1" ht="16.5" customHeight="1">
      <c r="A1" s="157"/>
      <c r="B1" s="158"/>
      <c r="C1" s="158"/>
      <c r="D1" s="161" t="s">
        <v>0</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3" t="s">
        <v>1</v>
      </c>
      <c r="AM1" s="163"/>
      <c r="AN1" s="163"/>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row>
    <row r="2" spans="1:298" s="2" customFormat="1" ht="39.75" customHeight="1">
      <c r="A2" s="159"/>
      <c r="B2" s="160"/>
      <c r="C2" s="160"/>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3"/>
      <c r="AN2" s="163"/>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row>
    <row r="3" spans="1:298" s="2" customFormat="1" ht="16.5">
      <c r="A3" s="3"/>
      <c r="B3" s="3"/>
      <c r="C3" s="4"/>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c r="AM3" s="163"/>
      <c r="AN3" s="163"/>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row>
    <row r="4" spans="1:298" s="2" customFormat="1" ht="26.25" customHeight="1">
      <c r="A4" s="148" t="s">
        <v>2</v>
      </c>
      <c r="B4" s="149"/>
      <c r="C4" s="150"/>
      <c r="D4" s="164" t="s">
        <v>169</v>
      </c>
      <c r="E4" s="165"/>
      <c r="F4" s="165"/>
      <c r="G4" s="165"/>
      <c r="H4" s="165"/>
      <c r="I4" s="165"/>
      <c r="J4" s="165"/>
      <c r="K4" s="165"/>
      <c r="L4" s="165"/>
      <c r="M4" s="165"/>
      <c r="N4" s="166"/>
      <c r="O4" s="167"/>
      <c r="P4" s="167"/>
      <c r="Q4" s="167"/>
      <c r="R4" s="5"/>
      <c r="S4" s="5"/>
      <c r="T4" s="5"/>
      <c r="U4" s="5"/>
      <c r="V4" s="5"/>
      <c r="W4" s="5"/>
      <c r="X4" s="5"/>
      <c r="Y4" s="5"/>
      <c r="Z4" s="5"/>
      <c r="AA4" s="5"/>
      <c r="AB4" s="5"/>
      <c r="AC4" s="5"/>
      <c r="AD4" s="5"/>
      <c r="AE4" s="5"/>
      <c r="AF4" s="5"/>
      <c r="AG4" s="5"/>
      <c r="AH4" s="5"/>
      <c r="AI4" s="5"/>
      <c r="AJ4" s="5"/>
      <c r="AK4" s="5"/>
      <c r="AL4" s="5"/>
      <c r="AM4" s="5"/>
      <c r="AN4" s="5"/>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2" customFormat="1" ht="44.25" customHeight="1">
      <c r="A5" s="148" t="s">
        <v>3</v>
      </c>
      <c r="B5" s="149"/>
      <c r="C5" s="150"/>
      <c r="D5" s="151" t="s">
        <v>170</v>
      </c>
      <c r="E5" s="152"/>
      <c r="F5" s="152"/>
      <c r="G5" s="152"/>
      <c r="H5" s="152"/>
      <c r="I5" s="152"/>
      <c r="J5" s="152"/>
      <c r="K5" s="152"/>
      <c r="L5" s="152"/>
      <c r="M5" s="152"/>
      <c r="N5" s="153"/>
      <c r="O5" s="5"/>
      <c r="P5" s="5"/>
      <c r="Q5" s="5"/>
      <c r="R5" s="5"/>
      <c r="S5" s="5"/>
      <c r="T5" s="5"/>
      <c r="U5" s="5"/>
      <c r="V5" s="5"/>
      <c r="W5" s="5"/>
      <c r="X5" s="5"/>
      <c r="Y5" s="5"/>
      <c r="Z5" s="5"/>
      <c r="AA5" s="5"/>
      <c r="AB5" s="5"/>
      <c r="AC5" s="5"/>
      <c r="AD5" s="5"/>
      <c r="AE5" s="5"/>
      <c r="AF5" s="5"/>
      <c r="AG5" s="5"/>
      <c r="AH5" s="5"/>
      <c r="AI5" s="5"/>
      <c r="AJ5" s="5"/>
      <c r="AK5" s="5"/>
      <c r="AL5" s="5"/>
      <c r="AM5" s="5"/>
      <c r="AN5" s="5"/>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row>
    <row r="6" spans="1:298" s="2" customFormat="1" ht="49.5" customHeight="1">
      <c r="A6" s="148" t="s">
        <v>5</v>
      </c>
      <c r="B6" s="149"/>
      <c r="C6" s="150"/>
      <c r="D6" s="151" t="s">
        <v>171</v>
      </c>
      <c r="E6" s="152"/>
      <c r="F6" s="152"/>
      <c r="G6" s="152"/>
      <c r="H6" s="152"/>
      <c r="I6" s="152"/>
      <c r="J6" s="152"/>
      <c r="K6" s="152"/>
      <c r="L6" s="152"/>
      <c r="M6" s="152"/>
      <c r="N6" s="153"/>
      <c r="O6" s="5"/>
      <c r="P6" s="5"/>
      <c r="Q6" s="5"/>
      <c r="R6" s="5"/>
      <c r="S6" s="5"/>
      <c r="T6" s="5"/>
      <c r="U6" s="5"/>
      <c r="V6" s="5"/>
      <c r="W6" s="5"/>
      <c r="X6" s="5"/>
      <c r="Y6" s="5"/>
      <c r="Z6" s="5"/>
      <c r="AA6" s="5"/>
      <c r="AB6" s="5"/>
      <c r="AC6" s="5"/>
      <c r="AD6" s="5"/>
      <c r="AE6" s="5"/>
      <c r="AF6" s="5"/>
      <c r="AG6" s="5"/>
      <c r="AH6" s="5"/>
      <c r="AI6" s="5"/>
      <c r="AJ6" s="5"/>
      <c r="AK6" s="5"/>
      <c r="AL6" s="5"/>
      <c r="AM6" s="5"/>
      <c r="AN6" s="5"/>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 customFormat="1" ht="16.5">
      <c r="A7" s="154" t="s">
        <v>7</v>
      </c>
      <c r="B7" s="155"/>
      <c r="C7" s="155"/>
      <c r="D7" s="155"/>
      <c r="E7" s="155"/>
      <c r="F7" s="155"/>
      <c r="G7" s="155"/>
      <c r="H7" s="156"/>
      <c r="I7" s="154" t="s">
        <v>8</v>
      </c>
      <c r="J7" s="155"/>
      <c r="K7" s="155"/>
      <c r="L7" s="155"/>
      <c r="M7" s="155"/>
      <c r="N7" s="156"/>
      <c r="O7" s="154" t="s">
        <v>9</v>
      </c>
      <c r="P7" s="155"/>
      <c r="Q7" s="155"/>
      <c r="R7" s="155"/>
      <c r="S7" s="155"/>
      <c r="T7" s="155"/>
      <c r="U7" s="155"/>
      <c r="V7" s="155"/>
      <c r="W7" s="156"/>
      <c r="X7" s="154" t="s">
        <v>10</v>
      </c>
      <c r="Y7" s="155"/>
      <c r="Z7" s="155"/>
      <c r="AA7" s="155"/>
      <c r="AB7" s="155"/>
      <c r="AC7" s="155"/>
      <c r="AD7" s="155"/>
      <c r="AE7" s="155"/>
      <c r="AF7" s="155"/>
      <c r="AG7" s="155"/>
      <c r="AH7" s="156"/>
      <c r="AI7" s="154" t="s">
        <v>11</v>
      </c>
      <c r="AJ7" s="155"/>
      <c r="AK7" s="155"/>
      <c r="AL7" s="155"/>
      <c r="AM7" s="155"/>
      <c r="AN7" s="168"/>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row>
    <row r="8" spans="1:298" s="2" customFormat="1" ht="16.5" customHeight="1">
      <c r="A8" s="169" t="s">
        <v>12</v>
      </c>
      <c r="B8" s="171" t="s">
        <v>13</v>
      </c>
      <c r="C8" s="173" t="s">
        <v>14</v>
      </c>
      <c r="D8" s="174" t="s">
        <v>15</v>
      </c>
      <c r="E8" s="174" t="s">
        <v>16</v>
      </c>
      <c r="F8" s="176" t="s">
        <v>17</v>
      </c>
      <c r="G8" s="175" t="s">
        <v>18</v>
      </c>
      <c r="H8" s="174" t="s">
        <v>19</v>
      </c>
      <c r="I8" s="177" t="s">
        <v>20</v>
      </c>
      <c r="J8" s="181" t="s">
        <v>21</v>
      </c>
      <c r="K8" s="175" t="s">
        <v>22</v>
      </c>
      <c r="L8" s="175" t="s">
        <v>23</v>
      </c>
      <c r="M8" s="181" t="s">
        <v>21</v>
      </c>
      <c r="N8" s="174" t="s">
        <v>24</v>
      </c>
      <c r="O8" s="182" t="s">
        <v>25</v>
      </c>
      <c r="P8" s="178" t="s">
        <v>26</v>
      </c>
      <c r="Q8" s="175" t="s">
        <v>27</v>
      </c>
      <c r="R8" s="178" t="s">
        <v>28</v>
      </c>
      <c r="S8" s="178"/>
      <c r="T8" s="178"/>
      <c r="U8" s="178"/>
      <c r="V8" s="178"/>
      <c r="W8" s="178"/>
      <c r="X8" s="184" t="s">
        <v>29</v>
      </c>
      <c r="Y8" s="182" t="s">
        <v>30</v>
      </c>
      <c r="Z8" s="182" t="s">
        <v>21</v>
      </c>
      <c r="AA8" s="6"/>
      <c r="AB8" s="6"/>
      <c r="AC8" s="182" t="s">
        <v>31</v>
      </c>
      <c r="AD8" s="182" t="s">
        <v>21</v>
      </c>
      <c r="AE8" s="6"/>
      <c r="AF8" s="6"/>
      <c r="AG8" s="184" t="s">
        <v>32</v>
      </c>
      <c r="AH8" s="182" t="s">
        <v>33</v>
      </c>
      <c r="AI8" s="178" t="s">
        <v>11</v>
      </c>
      <c r="AJ8" s="178" t="s">
        <v>34</v>
      </c>
      <c r="AK8" s="178" t="s">
        <v>35</v>
      </c>
      <c r="AL8" s="178" t="s">
        <v>36</v>
      </c>
      <c r="AM8" s="179" t="s">
        <v>37</v>
      </c>
      <c r="AN8" s="179" t="s">
        <v>38</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row>
    <row r="9" spans="1:298" s="11" customFormat="1" ht="94.5" customHeight="1" thickBot="1">
      <c r="A9" s="170"/>
      <c r="B9" s="172"/>
      <c r="C9" s="171"/>
      <c r="D9" s="175"/>
      <c r="E9" s="175"/>
      <c r="F9" s="171"/>
      <c r="G9" s="177"/>
      <c r="H9" s="175"/>
      <c r="I9" s="177"/>
      <c r="J9" s="181"/>
      <c r="K9" s="177"/>
      <c r="L9" s="177"/>
      <c r="M9" s="181"/>
      <c r="N9" s="175"/>
      <c r="O9" s="185"/>
      <c r="P9" s="175"/>
      <c r="Q9" s="177"/>
      <c r="R9" s="7" t="s">
        <v>39</v>
      </c>
      <c r="S9" s="7" t="s">
        <v>40</v>
      </c>
      <c r="T9" s="7" t="s">
        <v>41</v>
      </c>
      <c r="U9" s="7" t="s">
        <v>42</v>
      </c>
      <c r="V9" s="7" t="s">
        <v>43</v>
      </c>
      <c r="W9" s="7" t="s">
        <v>44</v>
      </c>
      <c r="X9" s="182"/>
      <c r="Y9" s="183"/>
      <c r="Z9" s="183"/>
      <c r="AA9" s="8" t="s">
        <v>45</v>
      </c>
      <c r="AB9" s="8" t="s">
        <v>21</v>
      </c>
      <c r="AC9" s="183"/>
      <c r="AD9" s="183"/>
      <c r="AE9" s="9" t="s">
        <v>31</v>
      </c>
      <c r="AF9" s="9" t="s">
        <v>21</v>
      </c>
      <c r="AG9" s="182"/>
      <c r="AH9" s="185"/>
      <c r="AI9" s="175"/>
      <c r="AJ9" s="175"/>
      <c r="AK9" s="175"/>
      <c r="AL9" s="175"/>
      <c r="AM9" s="180"/>
      <c r="AN9" s="18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row>
    <row r="10" spans="1:298" ht="57.75" customHeight="1">
      <c r="A10" s="186">
        <v>1</v>
      </c>
      <c r="B10" s="187" t="s">
        <v>172</v>
      </c>
      <c r="C10" s="186" t="s">
        <v>78</v>
      </c>
      <c r="D10" s="190" t="s">
        <v>173</v>
      </c>
      <c r="E10" s="186" t="s">
        <v>174</v>
      </c>
      <c r="F10" s="186" t="s">
        <v>175</v>
      </c>
      <c r="G10" s="186" t="s">
        <v>71</v>
      </c>
      <c r="H10" s="186">
        <v>12</v>
      </c>
      <c r="I10" s="194" t="str">
        <f>IF(H10&lt;=2,'[12]Tabla probabilidad'!$B$5,IF(H10&lt;=24,'[12]Tabla probabilidad'!$B$6,IF(H10&lt;=500,'[12]Tabla probabilidad'!$B$7,IF(H10&lt;=5000,'[12]Tabla probabilidad'!$B$8,IF(H10&gt;5000,'[12]Tabla probabilidad'!$B$9)))))</f>
        <v>Baja</v>
      </c>
      <c r="J10" s="195">
        <f>IF(H10&lt;=2,'[12]Tabla probabilidad'!$D$5,IF(H10&lt;=24,'[12]Tabla probabilidad'!$D$6,IF(H10&lt;=500,'[12]Tabla probabilidad'!$D$7,IF(H10&lt;=5000,'[12]Tabla probabilidad'!$D$8,IF(H10&gt;5000,'[12]Tabla probabilidad'!$D$9)))))</f>
        <v>0.4</v>
      </c>
      <c r="K10" s="186" t="s">
        <v>119</v>
      </c>
      <c r="L10" s="1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1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186" t="str">
        <f>VLOOKUP((I10&amp;L10),[12]Hoja1!$B$4:$C$28,2,0)</f>
        <v>Moderado</v>
      </c>
      <c r="O10" s="12">
        <v>1</v>
      </c>
      <c r="P10" s="13" t="s">
        <v>176</v>
      </c>
      <c r="Q10" s="12" t="str">
        <f t="shared" ref="Q10:Q35" si="0">IF(R10="Preventivo","Probabilidad",IF(R10="Detectivo","Probabilidad", IF(R10="Correctivo","Impacto")))</f>
        <v>Probabilidad</v>
      </c>
      <c r="R10" s="12" t="s">
        <v>54</v>
      </c>
      <c r="S10" s="12" t="s">
        <v>55</v>
      </c>
      <c r="T10" s="14">
        <f>VLOOKUP(R10&amp;S10,[12]Hoja1!$Q$4:$R$9,2,0)</f>
        <v>0.45</v>
      </c>
      <c r="U10" s="12" t="s">
        <v>56</v>
      </c>
      <c r="V10" s="12" t="s">
        <v>57</v>
      </c>
      <c r="W10" s="12" t="s">
        <v>58</v>
      </c>
      <c r="X10" s="14">
        <f>IF(Q10="Probabilidad",($J$10*T10),IF(Q10="Impacto"," "))</f>
        <v>0.18000000000000002</v>
      </c>
      <c r="Y10" s="14" t="str">
        <f>IF(Z10&lt;=20%,'[12]Tabla probabilidad'!$B$5,IF(Z10&lt;=40%,'[12]Tabla probabilidad'!$B$6,IF(Z10&lt;=60%,'[12]Tabla probabilidad'!$B$7,IF(Z10&lt;=80%,'[12]Tabla probabilidad'!$B$8,IF(Z10&lt;=100%,'[12]Tabla probabilidad'!$B$9)))))</f>
        <v>Baja</v>
      </c>
      <c r="Z10" s="14">
        <f>IF(R10="Preventivo",(J10-(J10*T10)),IF(R10="Detectivo",(J10-(J10*T10)),IF(R10="Correctivo",(J10))))</f>
        <v>0.22</v>
      </c>
      <c r="AA10" s="191" t="str">
        <f>IF(AB10&lt;=20%,'[12]Tabla probabilidad'!$B$5,IF(AB10&lt;=40%,'[12]Tabla probabilidad'!$B$6,IF(AB10&lt;=60%,'[12]Tabla probabilidad'!$B$7,IF(AB10&lt;=80%,'[12]Tabla probabilidad'!$B$8,IF(AB10&lt;=100%,'[12]Tabla probabilidad'!$B$9)))))</f>
        <v>Baja</v>
      </c>
      <c r="AB10" s="191">
        <f>AVERAGE(Z10:Z14)</f>
        <v>0.22</v>
      </c>
      <c r="AC10" s="14" t="str">
        <f t="shared" ref="AC10:AC59" si="1">IF(AD10&lt;=20%,"Leve",IF(AD10&lt;=40%,"Menor",IF(AD10&lt;=60%,"Moderado",IF(AD10&lt;=80%,"Mayor",IF(AD10&lt;=100%,"Catastrófico")))))</f>
        <v>Moderado</v>
      </c>
      <c r="AD10" s="14">
        <f>IF(Q10="Probabilidad",(($M$10-0)),IF(Q10="Impacto",($M$10-($M$10*T10))))</f>
        <v>0.6</v>
      </c>
      <c r="AE10" s="191" t="str">
        <f>IF(AF10&lt;=20%,"Leve",IF(AF10&lt;=40%,"Menor",IF(AF10&lt;=60%,"Moderado",IF(AF10&lt;=80%,"Mayor",IF(AF10&lt;=100%,"Catastrófico")))))</f>
        <v>Moderado</v>
      </c>
      <c r="AF10" s="191">
        <f>AVERAGE(AD10:AD14)</f>
        <v>0.6</v>
      </c>
      <c r="AG10" s="200" t="str">
        <f>VLOOKUP(AA10&amp;AE10,[12]Hoja1!$B$4:$C$28,2,0)</f>
        <v>Moderado</v>
      </c>
      <c r="AH10" s="200" t="s">
        <v>59</v>
      </c>
      <c r="AI10" s="200" t="s">
        <v>177</v>
      </c>
      <c r="AJ10" s="200" t="s">
        <v>61</v>
      </c>
      <c r="AK10" s="206">
        <v>44926</v>
      </c>
      <c r="AL10" s="206">
        <v>44926</v>
      </c>
      <c r="AM10" s="197" t="s">
        <v>178</v>
      </c>
      <c r="AN10" s="186" t="s">
        <v>63</v>
      </c>
    </row>
    <row r="11" spans="1:298" ht="57.75" customHeight="1">
      <c r="A11" s="186"/>
      <c r="B11" s="188"/>
      <c r="C11" s="186"/>
      <c r="D11" s="190"/>
      <c r="E11" s="186"/>
      <c r="F11" s="186"/>
      <c r="G11" s="186"/>
      <c r="H11" s="186"/>
      <c r="I11" s="194"/>
      <c r="J11" s="195"/>
      <c r="K11" s="186"/>
      <c r="L11" s="196"/>
      <c r="M11" s="196"/>
      <c r="N11" s="186"/>
      <c r="O11" s="12">
        <v>2</v>
      </c>
      <c r="P11" s="17" t="s">
        <v>179</v>
      </c>
      <c r="Q11" s="12" t="str">
        <f t="shared" si="0"/>
        <v>Probabilidad</v>
      </c>
      <c r="R11" s="12" t="s">
        <v>54</v>
      </c>
      <c r="S11" s="12" t="s">
        <v>55</v>
      </c>
      <c r="T11" s="14">
        <f>VLOOKUP(R11&amp;S11,[12]Hoja1!$Q$4:$R$9,2,0)</f>
        <v>0.45</v>
      </c>
      <c r="U11" s="12" t="s">
        <v>56</v>
      </c>
      <c r="V11" s="12" t="s">
        <v>57</v>
      </c>
      <c r="W11" s="12" t="s">
        <v>58</v>
      </c>
      <c r="X11" s="14">
        <f>IF(Q11="Probabilidad",($J$10*T11),IF(Q11="Impacto"," "))</f>
        <v>0.18000000000000002</v>
      </c>
      <c r="Y11" s="14" t="str">
        <f>IF(Z11&lt;=20%,'[12]Tabla probabilidad'!$B$5,IF(Z11&lt;=40%,'[12]Tabla probabilidad'!$B$6,IF(Z11&lt;=60%,'[12]Tabla probabilidad'!$B$7,IF(Z11&lt;=80%,'[12]Tabla probabilidad'!$B$8,IF(Z11&lt;=100%,'[12]Tabla probabilidad'!$B$9)))))</f>
        <v>Baja</v>
      </c>
      <c r="Z11" s="14">
        <f>IF(R11="Preventivo",(J10-(J10*T11)),IF(R11="Detectivo",(J10-(J10*T11)),IF(R11="Correctivo",(J10))))</f>
        <v>0.22</v>
      </c>
      <c r="AA11" s="192"/>
      <c r="AB11" s="192"/>
      <c r="AC11" s="14" t="str">
        <f t="shared" si="1"/>
        <v>Moderado</v>
      </c>
      <c r="AD11" s="14">
        <f>IF(Q11="Probabilidad",(($M$10-0)),IF(Q11="Impacto",($M$10-($M$10*T11))))</f>
        <v>0.6</v>
      </c>
      <c r="AE11" s="192"/>
      <c r="AF11" s="192"/>
      <c r="AG11" s="201"/>
      <c r="AH11" s="201"/>
      <c r="AI11" s="201"/>
      <c r="AJ11" s="201"/>
      <c r="AK11" s="201"/>
      <c r="AL11" s="201"/>
      <c r="AM11" s="198"/>
      <c r="AN11" s="186"/>
    </row>
    <row r="12" spans="1:298" ht="69.75" customHeight="1">
      <c r="A12" s="186"/>
      <c r="B12" s="188"/>
      <c r="C12" s="186"/>
      <c r="D12" s="190"/>
      <c r="E12" s="186"/>
      <c r="F12" s="186"/>
      <c r="G12" s="186"/>
      <c r="H12" s="186"/>
      <c r="I12" s="194"/>
      <c r="J12" s="195"/>
      <c r="K12" s="186"/>
      <c r="L12" s="196"/>
      <c r="M12" s="196"/>
      <c r="N12" s="186"/>
      <c r="O12" s="12">
        <v>3</v>
      </c>
      <c r="P12" s="17"/>
      <c r="Q12" s="12"/>
      <c r="R12" s="12"/>
      <c r="S12" s="12"/>
      <c r="T12" s="14"/>
      <c r="U12" s="12"/>
      <c r="V12" s="12"/>
      <c r="W12" s="12"/>
      <c r="X12" s="14" t="b">
        <f t="shared" ref="X12:X14" si="2">IF(Q12="Probabilidad",($J$10*T12),IF(Q12="Impacto"," "))</f>
        <v>0</v>
      </c>
      <c r="Y12" s="14" t="b">
        <f>IF(Z12&lt;=20%,'[12]Tabla probabilidad'!$B$5,IF(Z12&lt;=40%,'[12]Tabla probabilidad'!$B$6,IF(Z12&lt;=60%,'[12]Tabla probabilidad'!$B$7,IF(Z12&lt;=80%,'[12]Tabla probabilidad'!$B$8,IF(Z12&lt;=100%,'[12]Tabla probabilidad'!$B$9)))))</f>
        <v>0</v>
      </c>
      <c r="Z12" s="14" t="b">
        <f>IF(R12="Preventivo",(J10-(J10*T12)),IF(R12="Detectivo",(J10-(J10*T12)),IF(R12="Correctivo",(J10))))</f>
        <v>0</v>
      </c>
      <c r="AA12" s="192"/>
      <c r="AB12" s="192"/>
      <c r="AC12" s="14" t="b">
        <f t="shared" si="1"/>
        <v>0</v>
      </c>
      <c r="AD12" s="14" t="b">
        <f>IF(Q12="Probabilidad",(($M$10-0)),IF(Q12="Impacto",($M$10-($M$10*T12))))</f>
        <v>0</v>
      </c>
      <c r="AE12" s="192"/>
      <c r="AF12" s="192"/>
      <c r="AG12" s="201"/>
      <c r="AH12" s="201"/>
      <c r="AI12" s="201"/>
      <c r="AJ12" s="201"/>
      <c r="AK12" s="201"/>
      <c r="AL12" s="201"/>
      <c r="AM12" s="198"/>
      <c r="AN12" s="186"/>
    </row>
    <row r="13" spans="1:298" ht="72" customHeight="1">
      <c r="A13" s="186"/>
      <c r="B13" s="188"/>
      <c r="C13" s="186"/>
      <c r="D13" s="190"/>
      <c r="E13" s="186"/>
      <c r="F13" s="186"/>
      <c r="G13" s="186"/>
      <c r="H13" s="186"/>
      <c r="I13" s="194"/>
      <c r="J13" s="195"/>
      <c r="K13" s="186"/>
      <c r="L13" s="196"/>
      <c r="M13" s="196"/>
      <c r="N13" s="186"/>
      <c r="O13" s="12">
        <v>4</v>
      </c>
      <c r="P13" s="18"/>
      <c r="Q13" s="12"/>
      <c r="R13" s="12"/>
      <c r="S13" s="12"/>
      <c r="T13" s="14"/>
      <c r="U13" s="12"/>
      <c r="V13" s="12"/>
      <c r="W13" s="12"/>
      <c r="X13" s="14" t="b">
        <f t="shared" si="2"/>
        <v>0</v>
      </c>
      <c r="Y13" s="14" t="b">
        <f>IF(Z13&lt;=20%,'[12]Tabla probabilidad'!$B$5,IF(Z13&lt;=40%,'[12]Tabla probabilidad'!$B$6,IF(Z13&lt;=60%,'[12]Tabla probabilidad'!$B$7,IF(Z13&lt;=80%,'[12]Tabla probabilidad'!$B$8,IF(Z13&lt;=100%,'[12]Tabla probabilidad'!$B$9)))))</f>
        <v>0</v>
      </c>
      <c r="Z13" s="14" t="b">
        <f>IF(R13="Preventivo",(J10-(J10*T13)),IF(R13="Detectivo",(J10-(J10*T13)),IF(R13="Correctivo",(J10))))</f>
        <v>0</v>
      </c>
      <c r="AA13" s="192"/>
      <c r="AB13" s="192"/>
      <c r="AC13" s="14" t="b">
        <f t="shared" si="1"/>
        <v>0</v>
      </c>
      <c r="AD13" s="14" t="b">
        <f>IF(Q13="Probabilidad",(($M$10-0)),IF(Q13="Impacto",($M$10-($M$10*T13))))</f>
        <v>0</v>
      </c>
      <c r="AE13" s="192"/>
      <c r="AF13" s="192"/>
      <c r="AG13" s="201"/>
      <c r="AH13" s="201"/>
      <c r="AI13" s="201"/>
      <c r="AJ13" s="201"/>
      <c r="AK13" s="201"/>
      <c r="AL13" s="201"/>
      <c r="AM13" s="198"/>
      <c r="AN13" s="186"/>
    </row>
    <row r="14" spans="1:298" ht="54" customHeight="1" thickBot="1">
      <c r="A14" s="186"/>
      <c r="B14" s="189"/>
      <c r="C14" s="186"/>
      <c r="D14" s="190"/>
      <c r="E14" s="186"/>
      <c r="F14" s="186"/>
      <c r="G14" s="186"/>
      <c r="H14" s="186"/>
      <c r="I14" s="194"/>
      <c r="J14" s="195"/>
      <c r="K14" s="186"/>
      <c r="L14" s="196"/>
      <c r="M14" s="196"/>
      <c r="N14" s="186"/>
      <c r="O14" s="12">
        <v>5</v>
      </c>
      <c r="P14" s="18"/>
      <c r="Q14" s="12"/>
      <c r="R14" s="12"/>
      <c r="S14" s="12"/>
      <c r="T14" s="14"/>
      <c r="U14" s="12"/>
      <c r="V14" s="12"/>
      <c r="W14" s="12"/>
      <c r="X14" s="14" t="b">
        <f t="shared" si="2"/>
        <v>0</v>
      </c>
      <c r="Y14" s="14" t="b">
        <f>IF(Z14&lt;=20%,'[12]Tabla probabilidad'!$B$5,IF(Z14&lt;=40%,'[12]Tabla probabilidad'!$B$6,IF(Z14&lt;=60%,'[12]Tabla probabilidad'!$B$7,IF(Z14&lt;=80%,'[12]Tabla probabilidad'!$B$8,IF(Z14&lt;=100%,'[12]Tabla probabilidad'!$B$9)))))</f>
        <v>0</v>
      </c>
      <c r="Z14" s="14" t="b">
        <f>IF(R14="Preventivo",(J10-(J10*T14)),IF(R14="Detectivo",(J10-(J10*T14)),IF(R14="Correctivo",(J10))))</f>
        <v>0</v>
      </c>
      <c r="AA14" s="193"/>
      <c r="AB14" s="193"/>
      <c r="AC14" s="14" t="b">
        <f t="shared" si="1"/>
        <v>0</v>
      </c>
      <c r="AD14" s="14" t="b">
        <f>IF(Q14="Probabilidad",(($M$10-0)),IF(Q14="Impacto",($M$10-($M$10*T14))))</f>
        <v>0</v>
      </c>
      <c r="AE14" s="193"/>
      <c r="AF14" s="193"/>
      <c r="AG14" s="202"/>
      <c r="AH14" s="202"/>
      <c r="AI14" s="202"/>
      <c r="AJ14" s="202"/>
      <c r="AK14" s="202"/>
      <c r="AL14" s="202"/>
      <c r="AM14" s="199"/>
      <c r="AN14" s="186"/>
    </row>
    <row r="15" spans="1:298" ht="75" customHeight="1">
      <c r="A15" s="186">
        <v>2</v>
      </c>
      <c r="B15" s="200" t="s">
        <v>180</v>
      </c>
      <c r="C15" s="186" t="s">
        <v>78</v>
      </c>
      <c r="D15" s="203" t="s">
        <v>181</v>
      </c>
      <c r="E15" s="200" t="s">
        <v>182</v>
      </c>
      <c r="F15" s="200" t="s">
        <v>183</v>
      </c>
      <c r="G15" s="186" t="s">
        <v>71</v>
      </c>
      <c r="H15" s="200">
        <v>6</v>
      </c>
      <c r="I15" s="194" t="str">
        <f>IF(H15&lt;=2,'[12]Tabla probabilidad'!$B$5,IF(H15&lt;=24,'[12]Tabla probabilidad'!$B$6,IF(H15&lt;=500,'[12]Tabla probabilidad'!$B$7,IF(H15&lt;=5000,'[12]Tabla probabilidad'!$B$8,IF(H15&gt;5000,'[12]Tabla probabilidad'!$B$9)))))</f>
        <v>Baja</v>
      </c>
      <c r="J15" s="195">
        <f>IF(H15&lt;=2,'[12]Tabla probabilidad'!$D$5,IF(H15&lt;=24,'[12]Tabla probabilidad'!$D$6,IF(H15&lt;=500,'[12]Tabla probabilidad'!$D$7,IF(H15&lt;=5000,'[12]Tabla probabilidad'!$D$8,IF(H15&gt;5000,'[12]Tabla probabilidad'!$D$9)))))</f>
        <v>0.4</v>
      </c>
      <c r="K15" s="186" t="s">
        <v>184</v>
      </c>
      <c r="L15" s="18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18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186" t="str">
        <f>VLOOKUP((I15&amp;L15),[12]Hoja1!$B$4:$C$28,2,0)</f>
        <v xml:space="preserve">Alto </v>
      </c>
      <c r="O15" s="12">
        <v>1</v>
      </c>
      <c r="P15" s="13" t="s">
        <v>185</v>
      </c>
      <c r="Q15" s="12" t="str">
        <f t="shared" si="0"/>
        <v>Probabilidad</v>
      </c>
      <c r="R15" s="12" t="s">
        <v>54</v>
      </c>
      <c r="S15" s="12" t="s">
        <v>55</v>
      </c>
      <c r="T15" s="14">
        <f>VLOOKUP(R15&amp;S15,[12]Hoja1!$Q$4:$R$9,2,0)</f>
        <v>0.45</v>
      </c>
      <c r="U15" s="12" t="s">
        <v>56</v>
      </c>
      <c r="V15" s="12" t="s">
        <v>57</v>
      </c>
      <c r="W15" s="12" t="s">
        <v>58</v>
      </c>
      <c r="X15" s="14">
        <f>IF(Q15="Probabilidad",($J$15*T15),IF(Q15="Impacto"," "))</f>
        <v>0.18000000000000002</v>
      </c>
      <c r="Y15" s="14" t="str">
        <f>IF(Z15&lt;=20%,'[12]Tabla probabilidad'!$B$5,IF(Z15&lt;=40%,'[12]Tabla probabilidad'!$B$6,IF(Z15&lt;=60%,'[12]Tabla probabilidad'!$B$7,IF(Z15&lt;=80%,'[12]Tabla probabilidad'!$B$8,IF(Z15&lt;=100%,'[12]Tabla probabilidad'!$B$9)))))</f>
        <v>Baja</v>
      </c>
      <c r="Z15" s="14">
        <f>IF(R15="Preventivo",(J15-(J15*T15)),IF(R15="Detectivo",(J15-(J15*T15)),IF(R15="Correctivo",(J15))))</f>
        <v>0.22</v>
      </c>
      <c r="AA15" s="191" t="str">
        <f>IF(AB15&lt;=20%,'[12]Tabla probabilidad'!$B$5,IF(AB15&lt;=40%,'[12]Tabla probabilidad'!$B$6,IF(AB15&lt;=60%,'[12]Tabla probabilidad'!$B$7,IF(AB15&lt;=80%,'[12]Tabla probabilidad'!$B$8,IF(AB15&lt;=100%,'[12]Tabla probabilidad'!$B$9)))))</f>
        <v>Baja</v>
      </c>
      <c r="AB15" s="191">
        <f>AVERAGE(Z15:Z19)</f>
        <v>0.22</v>
      </c>
      <c r="AC15" s="14" t="str">
        <f t="shared" si="1"/>
        <v>Mayor</v>
      </c>
      <c r="AD15" s="14">
        <f>IF(Q15="Probabilidad",(($M$15-0)),IF(Q15="Impacto",($M$15-($M$15*T15))))</f>
        <v>0.8</v>
      </c>
      <c r="AE15" s="191" t="str">
        <f>IF(AF15&lt;=20%,"Leve",IF(AF15&lt;=40%,"Menor",IF(AF15&lt;=60%,"Moderado",IF(AF15&lt;=80%,"Mayor",IF(AF15&lt;=100%,"Catastrófico")))))</f>
        <v>Mayor</v>
      </c>
      <c r="AF15" s="191">
        <f>AVERAGE(AD15:AD19)</f>
        <v>0.80000000000000016</v>
      </c>
      <c r="AG15" s="200" t="str">
        <f>VLOOKUP(AA15&amp;AE15,[12]Hoja1!$B$4:$C$28,2,0)</f>
        <v xml:space="preserve">Alto </v>
      </c>
      <c r="AH15" s="200" t="s">
        <v>59</v>
      </c>
      <c r="AI15" s="200" t="s">
        <v>186</v>
      </c>
      <c r="AJ15" s="200" t="s">
        <v>61</v>
      </c>
      <c r="AK15" s="206">
        <v>44926</v>
      </c>
      <c r="AL15" s="206">
        <v>44926</v>
      </c>
      <c r="AM15" s="197" t="s">
        <v>178</v>
      </c>
      <c r="AN15" s="186" t="s">
        <v>63</v>
      </c>
    </row>
    <row r="16" spans="1:298" ht="25.5" customHeight="1">
      <c r="A16" s="186"/>
      <c r="B16" s="201"/>
      <c r="C16" s="186"/>
      <c r="D16" s="204"/>
      <c r="E16" s="201"/>
      <c r="F16" s="201"/>
      <c r="G16" s="186"/>
      <c r="H16" s="201"/>
      <c r="I16" s="194"/>
      <c r="J16" s="195"/>
      <c r="K16" s="186"/>
      <c r="L16" s="196"/>
      <c r="M16" s="196"/>
      <c r="N16" s="186"/>
      <c r="O16" s="12">
        <v>2</v>
      </c>
      <c r="P16" s="17" t="s">
        <v>187</v>
      </c>
      <c r="Q16" s="12" t="str">
        <f t="shared" si="0"/>
        <v>Probabilidad</v>
      </c>
      <c r="R16" s="12" t="s">
        <v>54</v>
      </c>
      <c r="S16" s="12" t="s">
        <v>55</v>
      </c>
      <c r="T16" s="14">
        <f>VLOOKUP(R16&amp;S16,[12]Hoja1!$Q$4:$R$9,2,0)</f>
        <v>0.45</v>
      </c>
      <c r="U16" s="12" t="s">
        <v>56</v>
      </c>
      <c r="V16" s="12" t="s">
        <v>57</v>
      </c>
      <c r="W16" s="12" t="s">
        <v>58</v>
      </c>
      <c r="X16" s="14">
        <f>IF(Q16="Probabilidad",($J$15*T16),IF(Q16="Impacto"," "))</f>
        <v>0.18000000000000002</v>
      </c>
      <c r="Y16" s="14" t="str">
        <f>IF(Z16&lt;=20%,'[12]Tabla probabilidad'!$B$5,IF(Z16&lt;=40%,'[12]Tabla probabilidad'!$B$6,IF(Z16&lt;=60%,'[12]Tabla probabilidad'!$B$7,IF(Z16&lt;=80%,'[12]Tabla probabilidad'!$B$8,IF(Z16&lt;=100%,'[12]Tabla probabilidad'!$B$9)))))</f>
        <v>Baja</v>
      </c>
      <c r="Z16" s="14">
        <f>IF(R16="Preventivo",(J15-(J15*T16)),IF(R16="Detectivo",(J15-(J15*T16)),IF(R16="Correctivo",(J15))))</f>
        <v>0.22</v>
      </c>
      <c r="AA16" s="192"/>
      <c r="AB16" s="192"/>
      <c r="AC16" s="14" t="str">
        <f t="shared" si="1"/>
        <v>Mayor</v>
      </c>
      <c r="AD16" s="14">
        <f t="shared" ref="AD16:AD19" si="3">IF(Q16="Probabilidad",(($M$15-0)),IF(Q16="Impacto",($M$15-($M$15*T16))))</f>
        <v>0.8</v>
      </c>
      <c r="AE16" s="192"/>
      <c r="AF16" s="192"/>
      <c r="AG16" s="201"/>
      <c r="AH16" s="201"/>
      <c r="AI16" s="201"/>
      <c r="AJ16" s="201"/>
      <c r="AK16" s="201"/>
      <c r="AL16" s="201"/>
      <c r="AM16" s="198"/>
      <c r="AN16" s="186"/>
    </row>
    <row r="17" spans="1:40" ht="115.5" customHeight="1">
      <c r="A17" s="186"/>
      <c r="B17" s="201"/>
      <c r="C17" s="186"/>
      <c r="D17" s="204"/>
      <c r="E17" s="201"/>
      <c r="F17" s="201"/>
      <c r="G17" s="186"/>
      <c r="H17" s="201"/>
      <c r="I17" s="194"/>
      <c r="J17" s="195"/>
      <c r="K17" s="186"/>
      <c r="L17" s="196"/>
      <c r="M17" s="196"/>
      <c r="N17" s="186"/>
      <c r="O17" s="12">
        <v>3</v>
      </c>
      <c r="P17" s="17" t="s">
        <v>188</v>
      </c>
      <c r="Q17" s="12" t="str">
        <f t="shared" si="0"/>
        <v>Probabilidad</v>
      </c>
      <c r="R17" s="12" t="s">
        <v>54</v>
      </c>
      <c r="S17" s="12" t="s">
        <v>55</v>
      </c>
      <c r="T17" s="14">
        <f>VLOOKUP(R17&amp;S17,[12]Hoja1!$Q$4:$R$9,2,0)</f>
        <v>0.45</v>
      </c>
      <c r="U17" s="12" t="s">
        <v>56</v>
      </c>
      <c r="V17" s="12" t="s">
        <v>57</v>
      </c>
      <c r="W17" s="12" t="s">
        <v>58</v>
      </c>
      <c r="X17" s="14">
        <f t="shared" ref="X17:X19" si="4">IF(Q17="Probabilidad",($J$15*T17),IF(Q17="Impacto"," "))</f>
        <v>0.18000000000000002</v>
      </c>
      <c r="Y17" s="14" t="str">
        <f>IF(Z17&lt;=20%,'[12]Tabla probabilidad'!$B$5,IF(Z17&lt;=40%,'[12]Tabla probabilidad'!$B$6,IF(Z17&lt;=60%,'[12]Tabla probabilidad'!$B$7,IF(Z17&lt;=80%,'[12]Tabla probabilidad'!$B$8,IF(Z17&lt;=100%,'[12]Tabla probabilidad'!$B$9)))))</f>
        <v>Baja</v>
      </c>
      <c r="Z17" s="14">
        <f>IF(R17="Preventivo",(J15-(J15*T17)),IF(R17="Detectivo",(J15-(J15*T17)),IF(R17="Correctivo",(J15))))</f>
        <v>0.22</v>
      </c>
      <c r="AA17" s="192"/>
      <c r="AB17" s="192"/>
      <c r="AC17" s="14" t="str">
        <f t="shared" si="1"/>
        <v>Mayor</v>
      </c>
      <c r="AD17" s="14">
        <f t="shared" si="3"/>
        <v>0.8</v>
      </c>
      <c r="AE17" s="192"/>
      <c r="AF17" s="192"/>
      <c r="AG17" s="201"/>
      <c r="AH17" s="201"/>
      <c r="AI17" s="201"/>
      <c r="AJ17" s="201"/>
      <c r="AK17" s="201"/>
      <c r="AL17" s="201"/>
      <c r="AM17" s="198"/>
      <c r="AN17" s="186"/>
    </row>
    <row r="18" spans="1:40" ht="60" customHeight="1">
      <c r="A18" s="186"/>
      <c r="B18" s="201"/>
      <c r="C18" s="186"/>
      <c r="D18" s="204"/>
      <c r="E18" s="201"/>
      <c r="F18" s="201"/>
      <c r="G18" s="186"/>
      <c r="H18" s="201"/>
      <c r="I18" s="194"/>
      <c r="J18" s="195"/>
      <c r="K18" s="186"/>
      <c r="L18" s="196"/>
      <c r="M18" s="196"/>
      <c r="N18" s="186"/>
      <c r="O18" s="12">
        <v>4</v>
      </c>
      <c r="P18" s="17"/>
      <c r="Q18" s="12"/>
      <c r="R18" s="12"/>
      <c r="S18" s="12"/>
      <c r="T18" s="14"/>
      <c r="U18" s="12"/>
      <c r="V18" s="12"/>
      <c r="W18" s="12"/>
      <c r="X18" s="14" t="b">
        <f t="shared" si="4"/>
        <v>0</v>
      </c>
      <c r="Y18" s="14" t="b">
        <f>IF(Z18&lt;=20%,'[12]Tabla probabilidad'!$B$5,IF(Z18&lt;=40%,'[12]Tabla probabilidad'!$B$6,IF(Z18&lt;=60%,'[12]Tabla probabilidad'!$B$7,IF(Z18&lt;=80%,'[12]Tabla probabilidad'!$B$8,IF(Z18&lt;=100%,'[12]Tabla probabilidad'!$B$9)))))</f>
        <v>0</v>
      </c>
      <c r="Z18" s="14" t="b">
        <f>IF(R18="Preventivo",(J15-(J15*T18)),IF(R18="Detectivo",(J15-(J15*T18)),IF(R18="Correctivo",(J15))))</f>
        <v>0</v>
      </c>
      <c r="AA18" s="192"/>
      <c r="AB18" s="192"/>
      <c r="AC18" s="14" t="b">
        <f t="shared" si="1"/>
        <v>0</v>
      </c>
      <c r="AD18" s="14" t="b">
        <f t="shared" si="3"/>
        <v>0</v>
      </c>
      <c r="AE18" s="192"/>
      <c r="AF18" s="192"/>
      <c r="AG18" s="201"/>
      <c r="AH18" s="201"/>
      <c r="AI18" s="201"/>
      <c r="AJ18" s="201"/>
      <c r="AK18" s="201"/>
      <c r="AL18" s="201"/>
      <c r="AM18" s="198"/>
      <c r="AN18" s="186"/>
    </row>
    <row r="19" spans="1:40" ht="40.5" customHeight="1" thickBot="1">
      <c r="A19" s="186"/>
      <c r="B19" s="202"/>
      <c r="C19" s="186"/>
      <c r="D19" s="205"/>
      <c r="E19" s="202"/>
      <c r="F19" s="202"/>
      <c r="G19" s="186"/>
      <c r="H19" s="202"/>
      <c r="I19" s="194"/>
      <c r="J19" s="195"/>
      <c r="K19" s="186"/>
      <c r="L19" s="196"/>
      <c r="M19" s="196"/>
      <c r="N19" s="186"/>
      <c r="O19" s="12">
        <v>5</v>
      </c>
      <c r="P19" s="19"/>
      <c r="Q19" s="12"/>
      <c r="R19" s="12"/>
      <c r="S19" s="12"/>
      <c r="T19" s="14"/>
      <c r="U19" s="12"/>
      <c r="V19" s="12"/>
      <c r="W19" s="12"/>
      <c r="X19" s="14" t="b">
        <f t="shared" si="4"/>
        <v>0</v>
      </c>
      <c r="Y19" s="14" t="b">
        <f>IF(Z19&lt;=20%,'[12]Tabla probabilidad'!$B$5,IF(Z19&lt;=40%,'[12]Tabla probabilidad'!$B$6,IF(Z19&lt;=60%,'[12]Tabla probabilidad'!$B$7,IF(Z19&lt;=80%,'[12]Tabla probabilidad'!$B$8,IF(Z19&lt;=100%,'[12]Tabla probabilidad'!$B$9)))))</f>
        <v>0</v>
      </c>
      <c r="Z19" s="14" t="b">
        <f>IF(R19="Preventivo",(J15-(J15*T19)),IF(R19="Detectivo",(J15-(J15*T19)),IF(R19="Correctivo",(J15))))</f>
        <v>0</v>
      </c>
      <c r="AA19" s="193"/>
      <c r="AB19" s="193"/>
      <c r="AC19" s="14" t="b">
        <f t="shared" si="1"/>
        <v>0</v>
      </c>
      <c r="AD19" s="14" t="b">
        <f t="shared" si="3"/>
        <v>0</v>
      </c>
      <c r="AE19" s="193"/>
      <c r="AF19" s="193"/>
      <c r="AG19" s="202"/>
      <c r="AH19" s="202"/>
      <c r="AI19" s="202"/>
      <c r="AJ19" s="202"/>
      <c r="AK19" s="202"/>
      <c r="AL19" s="202"/>
      <c r="AM19" s="199"/>
      <c r="AN19" s="186"/>
    </row>
    <row r="20" spans="1:40" ht="66.75" customHeight="1">
      <c r="A20" s="186">
        <v>3</v>
      </c>
      <c r="B20" s="187" t="s">
        <v>146</v>
      </c>
      <c r="C20" s="186" t="s">
        <v>147</v>
      </c>
      <c r="D20" s="203" t="s">
        <v>148</v>
      </c>
      <c r="E20" s="186" t="s">
        <v>149</v>
      </c>
      <c r="F20" s="186" t="s">
        <v>189</v>
      </c>
      <c r="G20" s="186" t="s">
        <v>71</v>
      </c>
      <c r="H20" s="186">
        <v>12</v>
      </c>
      <c r="I20" s="194" t="str">
        <f>IF(H20&lt;=2,'[12]Tabla probabilidad'!$B$5,IF(H20&lt;=24,'[12]Tabla probabilidad'!$B$6,IF(H20&lt;=500,'[12]Tabla probabilidad'!$B$7,IF(H20&lt;=5000,'[12]Tabla probabilidad'!$B$8,IF(H20&gt;5000,'[12]Tabla probabilidad'!$B$9)))))</f>
        <v>Baja</v>
      </c>
      <c r="J20" s="195">
        <f>IF(H20&lt;=2,'[12]Tabla probabilidad'!$D$5,IF(H20&lt;=24,'[12]Tabla probabilidad'!$D$6,IF(H20&lt;=500,'[12]Tabla probabilidad'!$D$7,IF(H20&lt;=5000,'[12]Tabla probabilidad'!$D$8,IF(H20&gt;5000,'[12]Tabla probabilidad'!$D$9)))))</f>
        <v>0.4</v>
      </c>
      <c r="K20" s="186" t="s">
        <v>151</v>
      </c>
      <c r="L20" s="1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1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186" t="str">
        <f>VLOOKUP((I20&amp;L20),[12]Hoja1!$B$4:$C$28,2,0)</f>
        <v>Moderado</v>
      </c>
      <c r="O20" s="12">
        <v>1</v>
      </c>
      <c r="P20" s="13" t="s">
        <v>152</v>
      </c>
      <c r="Q20" s="12" t="str">
        <f t="shared" si="0"/>
        <v>Probabilidad</v>
      </c>
      <c r="R20" s="12" t="s">
        <v>54</v>
      </c>
      <c r="S20" s="12" t="s">
        <v>55</v>
      </c>
      <c r="T20" s="14">
        <f>VLOOKUP(R20&amp;S20,[12]Hoja1!$Q$4:$R$9,2,0)</f>
        <v>0.45</v>
      </c>
      <c r="U20" s="12" t="s">
        <v>56</v>
      </c>
      <c r="V20" s="12" t="s">
        <v>57</v>
      </c>
      <c r="W20" s="12" t="s">
        <v>58</v>
      </c>
      <c r="X20" s="14">
        <f>IF(Q20="Probabilidad",($J$20*T20),IF(Q20="Impacto"," "))</f>
        <v>0.18000000000000002</v>
      </c>
      <c r="Y20" s="14" t="str">
        <f>IF(Z20&lt;=20%,'[12]Tabla probabilidad'!$B$5,IF(Z20&lt;=40%,'[12]Tabla probabilidad'!$B$6,IF(Z20&lt;=60%,'[12]Tabla probabilidad'!$B$7,IF(Z20&lt;=80%,'[12]Tabla probabilidad'!$B$8,IF(Z20&lt;=100%,'[12]Tabla probabilidad'!$B$9)))))</f>
        <v>Baja</v>
      </c>
      <c r="Z20" s="14">
        <f>IF(R20="Preventivo",(J20-(J20*T20)),IF(R20="Detectivo",(J20-(J20*T20)),IF(R20="Correctivo",(J20))))</f>
        <v>0.22</v>
      </c>
      <c r="AA20" s="191" t="str">
        <f>IF(AB20&lt;=20%,'[12]Tabla probabilidad'!$B$5,IF(AB20&lt;=40%,'[12]Tabla probabilidad'!$B$6,IF(AB20&lt;=60%,'[12]Tabla probabilidad'!$B$7,IF(AB20&lt;=80%,'[12]Tabla probabilidad'!$B$8,IF(AB20&lt;=100%,'[12]Tabla probabilidad'!$B$9)))))</f>
        <v>Baja</v>
      </c>
      <c r="AB20" s="191">
        <f>AVERAGE(Z20:Z24)</f>
        <v>0.22</v>
      </c>
      <c r="AC20" s="14" t="str">
        <f t="shared" si="1"/>
        <v>Menor</v>
      </c>
      <c r="AD20" s="14">
        <f>IF(Q20="Probabilidad",(($M$20-0)),IF(Q20="Impacto",($M$20-($M$20*T20))))</f>
        <v>0.4</v>
      </c>
      <c r="AE20" s="191" t="str">
        <f>IF(AF20&lt;=20%,"Leve",IF(AF20&lt;=40%,"Menor",IF(AF20&lt;=60%,"Moderado",IF(AF20&lt;=80%,"Mayor",IF(AF20&lt;=100%,"Catastrófico")))))</f>
        <v>Menor</v>
      </c>
      <c r="AF20" s="191">
        <f>AVERAGE(AD20:AD24)</f>
        <v>0.4</v>
      </c>
      <c r="AG20" s="200" t="str">
        <f>VLOOKUP(AA20&amp;AE20,[12]Hoja1!$B$4:$C$28,2,0)</f>
        <v>Moderado</v>
      </c>
      <c r="AH20" s="200" t="s">
        <v>84</v>
      </c>
      <c r="AI20" s="200" t="s">
        <v>153</v>
      </c>
      <c r="AJ20" s="200" t="s">
        <v>61</v>
      </c>
      <c r="AK20" s="206">
        <v>44926</v>
      </c>
      <c r="AL20" s="206">
        <v>44926</v>
      </c>
      <c r="AM20" s="197" t="s">
        <v>74</v>
      </c>
      <c r="AN20" s="186" t="s">
        <v>63</v>
      </c>
    </row>
    <row r="21" spans="1:40" ht="69.75" customHeight="1">
      <c r="A21" s="186"/>
      <c r="B21" s="188"/>
      <c r="C21" s="186"/>
      <c r="D21" s="204"/>
      <c r="E21" s="186"/>
      <c r="F21" s="186"/>
      <c r="G21" s="186"/>
      <c r="H21" s="186"/>
      <c r="I21" s="194"/>
      <c r="J21" s="195"/>
      <c r="K21" s="186"/>
      <c r="L21" s="196"/>
      <c r="M21" s="196"/>
      <c r="N21" s="186"/>
      <c r="O21" s="12">
        <v>2</v>
      </c>
      <c r="P21" s="17" t="s">
        <v>154</v>
      </c>
      <c r="Q21" s="12" t="str">
        <f t="shared" si="0"/>
        <v>Probabilidad</v>
      </c>
      <c r="R21" s="12" t="s">
        <v>54</v>
      </c>
      <c r="S21" s="12" t="s">
        <v>55</v>
      </c>
      <c r="T21" s="14">
        <f>VLOOKUP(R21&amp;S21,[12]Hoja1!$Q$4:$R$9,2,0)</f>
        <v>0.45</v>
      </c>
      <c r="U21" s="12" t="s">
        <v>56</v>
      </c>
      <c r="V21" s="12" t="s">
        <v>57</v>
      </c>
      <c r="W21" s="12" t="s">
        <v>58</v>
      </c>
      <c r="X21" s="14">
        <f t="shared" ref="X21:X24" si="5">IF(Q21="Probabilidad",($J$20*T21),IF(Q21="Impacto"," "))</f>
        <v>0.18000000000000002</v>
      </c>
      <c r="Y21" s="14" t="str">
        <f>IF(Z21&lt;=20%,'[12]Tabla probabilidad'!$B$5,IF(Z21&lt;=40%,'[12]Tabla probabilidad'!$B$6,IF(Z21&lt;=60%,'[12]Tabla probabilidad'!$B$7,IF(Z21&lt;=80%,'[12]Tabla probabilidad'!$B$8,IF(Z21&lt;=100%,'[12]Tabla probabilidad'!$B$9)))))</f>
        <v>Baja</v>
      </c>
      <c r="Z21" s="14">
        <f>IF(R21="Preventivo",(J20-(J20*T21)),IF(R21="Detectivo",(J20-(J20*T21)),IF(R21="Correctivo",(J20))))</f>
        <v>0.22</v>
      </c>
      <c r="AA21" s="192"/>
      <c r="AB21" s="192"/>
      <c r="AC21" s="14" t="str">
        <f t="shared" si="1"/>
        <v>Menor</v>
      </c>
      <c r="AD21" s="14">
        <f t="shared" ref="AD21:AD24" si="6">IF(Q21="Probabilidad",(($M$20-0)),IF(Q21="Impacto",($M$20-($M$20*T21))))</f>
        <v>0.4</v>
      </c>
      <c r="AE21" s="192"/>
      <c r="AF21" s="192"/>
      <c r="AG21" s="201"/>
      <c r="AH21" s="201"/>
      <c r="AI21" s="201"/>
      <c r="AJ21" s="201"/>
      <c r="AK21" s="201"/>
      <c r="AL21" s="201"/>
      <c r="AM21" s="198"/>
      <c r="AN21" s="186"/>
    </row>
    <row r="22" spans="1:40" ht="69" customHeight="1">
      <c r="A22" s="186"/>
      <c r="B22" s="188"/>
      <c r="C22" s="186"/>
      <c r="D22" s="204"/>
      <c r="E22" s="186"/>
      <c r="F22" s="186"/>
      <c r="G22" s="186"/>
      <c r="H22" s="186"/>
      <c r="I22" s="194"/>
      <c r="J22" s="195"/>
      <c r="K22" s="186"/>
      <c r="L22" s="196"/>
      <c r="M22" s="196"/>
      <c r="N22" s="186"/>
      <c r="O22" s="12">
        <v>3</v>
      </c>
      <c r="P22" s="17"/>
      <c r="Q22" s="12"/>
      <c r="R22" s="12"/>
      <c r="S22" s="12"/>
      <c r="T22" s="14"/>
      <c r="U22" s="12"/>
      <c r="V22" s="12"/>
      <c r="W22" s="12"/>
      <c r="X22" s="14" t="b">
        <f t="shared" si="5"/>
        <v>0</v>
      </c>
      <c r="Y22" s="14" t="b">
        <f>IF(Z22&lt;=20%,'[12]Tabla probabilidad'!$B$5,IF(Z22&lt;=40%,'[12]Tabla probabilidad'!$B$6,IF(Z22&lt;=60%,'[12]Tabla probabilidad'!$B$7,IF(Z22&lt;=80%,'[12]Tabla probabilidad'!$B$8,IF(Z22&lt;=100%,'[12]Tabla probabilidad'!$B$9)))))</f>
        <v>0</v>
      </c>
      <c r="Z22" s="14" t="b">
        <f>IF(R22="Preventivo",(J20-(J20*T22)),IF(R22="Detectivo",(J20-(J20*T22)),IF(R22="Correctivo",(J20))))</f>
        <v>0</v>
      </c>
      <c r="AA22" s="192"/>
      <c r="AB22" s="192"/>
      <c r="AC22" s="14" t="b">
        <f t="shared" si="1"/>
        <v>0</v>
      </c>
      <c r="AD22" s="14" t="b">
        <f t="shared" si="6"/>
        <v>0</v>
      </c>
      <c r="AE22" s="192"/>
      <c r="AF22" s="192"/>
      <c r="AG22" s="201"/>
      <c r="AH22" s="201"/>
      <c r="AI22" s="201"/>
      <c r="AJ22" s="201"/>
      <c r="AK22" s="201"/>
      <c r="AL22" s="201"/>
      <c r="AM22" s="198"/>
      <c r="AN22" s="186"/>
    </row>
    <row r="23" spans="1:40" ht="75.75" customHeight="1">
      <c r="A23" s="186"/>
      <c r="B23" s="188"/>
      <c r="C23" s="186"/>
      <c r="D23" s="204"/>
      <c r="E23" s="186"/>
      <c r="F23" s="186"/>
      <c r="G23" s="186"/>
      <c r="H23" s="186"/>
      <c r="I23" s="194"/>
      <c r="J23" s="195"/>
      <c r="K23" s="186"/>
      <c r="L23" s="196"/>
      <c r="M23" s="196"/>
      <c r="N23" s="186"/>
      <c r="O23" s="12">
        <v>4</v>
      </c>
      <c r="P23" s="17"/>
      <c r="Q23" s="12"/>
      <c r="R23" s="12"/>
      <c r="S23" s="12"/>
      <c r="T23" s="14"/>
      <c r="U23" s="12"/>
      <c r="V23" s="12"/>
      <c r="W23" s="12"/>
      <c r="X23" s="14" t="b">
        <f t="shared" si="5"/>
        <v>0</v>
      </c>
      <c r="Y23" s="14" t="b">
        <f>IF(Z23&lt;=20%,'[12]Tabla probabilidad'!$B$5,IF(Z23&lt;=40%,'[12]Tabla probabilidad'!$B$6,IF(Z23&lt;=60%,'[12]Tabla probabilidad'!$B$7,IF(Z23&lt;=80%,'[12]Tabla probabilidad'!$B$8,IF(Z23&lt;=100%,'[12]Tabla probabilidad'!$B$9)))))</f>
        <v>0</v>
      </c>
      <c r="Z23" s="14" t="b">
        <f>IF(R23="Preventivo",(J20-(J20*T23)),IF(R23="Detectivo",(J20-(J20*T23)),IF(R23="Correctivo",(J20))))</f>
        <v>0</v>
      </c>
      <c r="AA23" s="192"/>
      <c r="AB23" s="192"/>
      <c r="AC23" s="14" t="b">
        <f t="shared" si="1"/>
        <v>0</v>
      </c>
      <c r="AD23" s="14" t="b">
        <f t="shared" si="6"/>
        <v>0</v>
      </c>
      <c r="AE23" s="192"/>
      <c r="AF23" s="192"/>
      <c r="AG23" s="201"/>
      <c r="AH23" s="201"/>
      <c r="AI23" s="201"/>
      <c r="AJ23" s="201"/>
      <c r="AK23" s="201"/>
      <c r="AL23" s="201"/>
      <c r="AM23" s="198"/>
      <c r="AN23" s="186"/>
    </row>
    <row r="24" spans="1:40" ht="64.5" customHeight="1" thickBot="1">
      <c r="A24" s="186"/>
      <c r="B24" s="189"/>
      <c r="C24" s="186"/>
      <c r="D24" s="205"/>
      <c r="E24" s="186"/>
      <c r="F24" s="186"/>
      <c r="G24" s="186"/>
      <c r="H24" s="186"/>
      <c r="I24" s="194"/>
      <c r="J24" s="195"/>
      <c r="K24" s="186"/>
      <c r="L24" s="196"/>
      <c r="M24" s="196"/>
      <c r="N24" s="186"/>
      <c r="O24" s="12">
        <v>5</v>
      </c>
      <c r="P24" s="20"/>
      <c r="Q24" s="12"/>
      <c r="R24" s="12"/>
      <c r="S24" s="12"/>
      <c r="T24" s="14"/>
      <c r="U24" s="12"/>
      <c r="V24" s="12"/>
      <c r="W24" s="12"/>
      <c r="X24" s="14" t="b">
        <f t="shared" si="5"/>
        <v>0</v>
      </c>
      <c r="Y24" s="14" t="b">
        <f>IF(Z24&lt;=20%,'[12]Tabla probabilidad'!$B$5,IF(Z24&lt;=40%,'[12]Tabla probabilidad'!$B$6,IF(Z24&lt;=60%,'[12]Tabla probabilidad'!$B$7,IF(Z24&lt;=80%,'[12]Tabla probabilidad'!$B$8,IF(Z24&lt;=100%,'[12]Tabla probabilidad'!$B$9)))))</f>
        <v>0</v>
      </c>
      <c r="Z24" s="14" t="b">
        <f>IF(R24="Preventivo",(J20-(J20*T24)),IF(R24="Detectivo",(J20-(J20*T24)),IF(R24="Correctivo",(J20))))</f>
        <v>0</v>
      </c>
      <c r="AA24" s="193"/>
      <c r="AB24" s="193"/>
      <c r="AC24" s="14" t="b">
        <f t="shared" si="1"/>
        <v>0</v>
      </c>
      <c r="AD24" s="14" t="b">
        <f t="shared" si="6"/>
        <v>0</v>
      </c>
      <c r="AE24" s="193"/>
      <c r="AF24" s="193"/>
      <c r="AG24" s="202"/>
      <c r="AH24" s="202"/>
      <c r="AI24" s="202"/>
      <c r="AJ24" s="202"/>
      <c r="AK24" s="202"/>
      <c r="AL24" s="202"/>
      <c r="AM24" s="199"/>
      <c r="AN24" s="186"/>
    </row>
    <row r="25" spans="1:40" ht="57" customHeight="1">
      <c r="A25" s="186">
        <v>4</v>
      </c>
      <c r="B25" s="200" t="s">
        <v>89</v>
      </c>
      <c r="C25" s="186" t="s">
        <v>90</v>
      </c>
      <c r="D25" s="203" t="s">
        <v>91</v>
      </c>
      <c r="E25" s="186" t="s">
        <v>92</v>
      </c>
      <c r="F25" s="186" t="s">
        <v>93</v>
      </c>
      <c r="G25" s="186" t="s">
        <v>94</v>
      </c>
      <c r="H25" s="186">
        <v>6</v>
      </c>
      <c r="I25" s="194" t="str">
        <f>IF(H25&lt;=2,'[12]Tabla probabilidad'!$B$5,IF(H25&lt;=24,'[12]Tabla probabilidad'!$B$6,IF(H25&lt;=500,'[12]Tabla probabilidad'!$B$7,IF(H25&lt;=5000,'[12]Tabla probabilidad'!$B$8,IF(H25&gt;5000,'[12]Tabla probabilidad'!$B$9)))))</f>
        <v>Baja</v>
      </c>
      <c r="J25" s="195">
        <f>IF(H25&lt;=2,'[12]Tabla probabilidad'!$D$5,IF(H25&lt;=24,'[12]Tabla probabilidad'!$D$6,IF(H25&lt;=500,'[12]Tabla probabilidad'!$D$7,IF(H25&lt;=5000,'[12]Tabla probabilidad'!$D$8,IF(H25&gt;5000,'[12]Tabla probabilidad'!$D$9)))))</f>
        <v>0.4</v>
      </c>
      <c r="K25" s="186" t="s">
        <v>190</v>
      </c>
      <c r="L25" s="18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Catastrófico</v>
      </c>
      <c r="M25" s="18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100%</v>
      </c>
      <c r="N25" s="186" t="str">
        <f>VLOOKUP((I25&amp;L25),[12]Hoja1!$B$4:$C$28,2,0)</f>
        <v>Extremo</v>
      </c>
      <c r="O25" s="12">
        <v>1</v>
      </c>
      <c r="P25" s="17" t="s">
        <v>96</v>
      </c>
      <c r="Q25" s="12" t="str">
        <f t="shared" si="0"/>
        <v>Probabilidad</v>
      </c>
      <c r="R25" s="12" t="s">
        <v>54</v>
      </c>
      <c r="S25" s="12" t="s">
        <v>55</v>
      </c>
      <c r="T25" s="14">
        <f>VLOOKUP(R25&amp;S25,[12]Hoja1!$Q$4:$R$9,2,0)</f>
        <v>0.45</v>
      </c>
      <c r="U25" s="12" t="s">
        <v>56</v>
      </c>
      <c r="V25" s="12" t="s">
        <v>57</v>
      </c>
      <c r="W25" s="12" t="s">
        <v>58</v>
      </c>
      <c r="X25" s="14">
        <f>IF(Q25="Probabilidad",($J$25*T25),IF(Q25="Impacto"," "))</f>
        <v>0.18000000000000002</v>
      </c>
      <c r="Y25" s="14" t="str">
        <f>IF(Z25&lt;=20%,'[12]Tabla probabilidad'!$B$5,IF(Z25&lt;=40%,'[12]Tabla probabilidad'!$B$6,IF(Z25&lt;=60%,'[12]Tabla probabilidad'!$B$7,IF(Z25&lt;=80%,'[12]Tabla probabilidad'!$B$8,IF(Z25&lt;=100%,'[12]Tabla probabilidad'!$B$9)))))</f>
        <v>Baja</v>
      </c>
      <c r="Z25" s="14">
        <f>IF(R25="Preventivo",(J25-(J25*T25)),IF(R25="Detectivo",(J25-(J25*T25)),IF(R25="Correctivo",(J25))))</f>
        <v>0.22</v>
      </c>
      <c r="AA25" s="191" t="str">
        <f>IF(AB25&lt;=20%,'[12]Tabla probabilidad'!$B$5,IF(AB25&lt;=40%,'[12]Tabla probabilidad'!$B$6,IF(AB25&lt;=60%,'[12]Tabla probabilidad'!$B$7,IF(AB25&lt;=80%,'[12]Tabla probabilidad'!$B$8,IF(AB25&lt;=100%,'[12]Tabla probabilidad'!$B$9)))))</f>
        <v>Baja</v>
      </c>
      <c r="AB25" s="191">
        <f>AVERAGE(Z25:Z29)</f>
        <v>0.23600000000000004</v>
      </c>
      <c r="AC25" s="14" t="str">
        <f t="shared" si="1"/>
        <v>Catastrófico</v>
      </c>
      <c r="AD25" s="14">
        <f>IF(Q25="Probabilidad",(($M$25-0)),IF(Q25="Impacto",($M$25-($M$25*T25))))</f>
        <v>1</v>
      </c>
      <c r="AE25" s="191" t="str">
        <f>IF(AF25&lt;=20%,"Leve",IF(AF25&lt;=40%,"Menor",IF(AF25&lt;=60%,"Moderado",IF(AF25&lt;=80%,"Mayor",IF(AF25&lt;=100%,"Catastrófico")))))</f>
        <v>Catastrófico</v>
      </c>
      <c r="AF25" s="191">
        <f>AVERAGE(AD25:AD29)</f>
        <v>1</v>
      </c>
      <c r="AG25" s="200" t="str">
        <f>VLOOKUP(AA25&amp;AE25,[12]Hoja1!$B$4:$C$28,2,0)</f>
        <v>Extremo</v>
      </c>
      <c r="AH25" s="200" t="s">
        <v>59</v>
      </c>
      <c r="AI25" s="200" t="s">
        <v>97</v>
      </c>
      <c r="AJ25" s="200" t="s">
        <v>61</v>
      </c>
      <c r="AK25" s="206">
        <v>44926</v>
      </c>
      <c r="AL25" s="206">
        <v>44926</v>
      </c>
      <c r="AM25" s="197" t="s">
        <v>74</v>
      </c>
      <c r="AN25" s="186" t="s">
        <v>63</v>
      </c>
    </row>
    <row r="26" spans="1:40" ht="42.75" customHeight="1">
      <c r="A26" s="186"/>
      <c r="B26" s="201"/>
      <c r="C26" s="186"/>
      <c r="D26" s="204"/>
      <c r="E26" s="186"/>
      <c r="F26" s="186"/>
      <c r="G26" s="186"/>
      <c r="H26" s="186"/>
      <c r="I26" s="194"/>
      <c r="J26" s="195"/>
      <c r="K26" s="186"/>
      <c r="L26" s="196"/>
      <c r="M26" s="196"/>
      <c r="N26" s="186"/>
      <c r="O26" s="12">
        <v>2</v>
      </c>
      <c r="P26" s="17" t="s">
        <v>98</v>
      </c>
      <c r="Q26" s="12" t="str">
        <f t="shared" si="0"/>
        <v>Probabilidad</v>
      </c>
      <c r="R26" s="12" t="s">
        <v>54</v>
      </c>
      <c r="S26" s="12" t="s">
        <v>55</v>
      </c>
      <c r="T26" s="14">
        <f>VLOOKUP(R26&amp;S26,[12]Hoja1!$Q$4:$R$9,2,0)</f>
        <v>0.45</v>
      </c>
      <c r="U26" s="12" t="s">
        <v>56</v>
      </c>
      <c r="V26" s="12" t="s">
        <v>57</v>
      </c>
      <c r="W26" s="12" t="s">
        <v>58</v>
      </c>
      <c r="X26" s="14">
        <f t="shared" ref="X26:X29" si="7">IF(Q26="Probabilidad",($J$25*T26),IF(Q26="Impacto"," "))</f>
        <v>0.18000000000000002</v>
      </c>
      <c r="Y26" s="14" t="str">
        <f>IF(Z26&lt;=20%,'[12]Tabla probabilidad'!$B$5,IF(Z26&lt;=40%,'[12]Tabla probabilidad'!$B$6,IF(Z26&lt;=60%,'[12]Tabla probabilidad'!$B$7,IF(Z26&lt;=80%,'[12]Tabla probabilidad'!$B$8,IF(Z26&lt;=100%,'[12]Tabla probabilidad'!$B$9)))))</f>
        <v>Baja</v>
      </c>
      <c r="Z26" s="14">
        <f>IF(R26="Preventivo",(J25-(J25*T26)),IF(R26="Detectivo",(J25-(J25*T26)),IF(R26="Correctivo",(J25))))</f>
        <v>0.22</v>
      </c>
      <c r="AA26" s="192"/>
      <c r="AB26" s="192"/>
      <c r="AC26" s="14" t="str">
        <f t="shared" si="1"/>
        <v>Catastrófico</v>
      </c>
      <c r="AD26" s="14">
        <f t="shared" ref="AD26:AD29" si="8">IF(Q26="Probabilidad",(($M$25-0)),IF(Q26="Impacto",($M$25-($M$25*T26))))</f>
        <v>1</v>
      </c>
      <c r="AE26" s="192"/>
      <c r="AF26" s="192"/>
      <c r="AG26" s="201"/>
      <c r="AH26" s="201"/>
      <c r="AI26" s="201"/>
      <c r="AJ26" s="201"/>
      <c r="AK26" s="201"/>
      <c r="AL26" s="201"/>
      <c r="AM26" s="198"/>
      <c r="AN26" s="186"/>
    </row>
    <row r="27" spans="1:40" ht="75.75" customHeight="1">
      <c r="A27" s="186"/>
      <c r="B27" s="201"/>
      <c r="C27" s="186"/>
      <c r="D27" s="204"/>
      <c r="E27" s="186"/>
      <c r="F27" s="186"/>
      <c r="G27" s="186"/>
      <c r="H27" s="186"/>
      <c r="I27" s="194"/>
      <c r="J27" s="195"/>
      <c r="K27" s="186"/>
      <c r="L27" s="196"/>
      <c r="M27" s="196"/>
      <c r="N27" s="186"/>
      <c r="O27" s="12">
        <v>3</v>
      </c>
      <c r="P27" s="17" t="s">
        <v>99</v>
      </c>
      <c r="Q27" s="12" t="str">
        <f t="shared" si="0"/>
        <v>Probabilidad</v>
      </c>
      <c r="R27" s="12" t="s">
        <v>54</v>
      </c>
      <c r="S27" s="12" t="s">
        <v>55</v>
      </c>
      <c r="T27" s="14">
        <f>VLOOKUP(R27&amp;S27,[12]Hoja1!$Q$4:$R$9,2,0)</f>
        <v>0.45</v>
      </c>
      <c r="U27" s="12" t="s">
        <v>56</v>
      </c>
      <c r="V27" s="12" t="s">
        <v>57</v>
      </c>
      <c r="W27" s="12" t="s">
        <v>58</v>
      </c>
      <c r="X27" s="14">
        <f t="shared" si="7"/>
        <v>0.18000000000000002</v>
      </c>
      <c r="Y27" s="14" t="str">
        <f>IF(Z27&lt;=20%,'[12]Tabla probabilidad'!$B$5,IF(Z27&lt;=40%,'[12]Tabla probabilidad'!$B$6,IF(Z27&lt;=60%,'[12]Tabla probabilidad'!$B$7,IF(Z27&lt;=80%,'[12]Tabla probabilidad'!$B$8,IF(Z27&lt;=100%,'[12]Tabla probabilidad'!$B$9)))))</f>
        <v>Baja</v>
      </c>
      <c r="Z27" s="14">
        <f>IF(R27="Preventivo",(J25-(J25*T27)),IF(R27="Detectivo",(J25-(J25*T27)),IF(R27="Correctivo",(J25))))</f>
        <v>0.22</v>
      </c>
      <c r="AA27" s="192"/>
      <c r="AB27" s="192"/>
      <c r="AC27" s="14" t="str">
        <f t="shared" si="1"/>
        <v>Catastrófico</v>
      </c>
      <c r="AD27" s="14">
        <f t="shared" si="8"/>
        <v>1</v>
      </c>
      <c r="AE27" s="192"/>
      <c r="AF27" s="192"/>
      <c r="AG27" s="201"/>
      <c r="AH27" s="201"/>
      <c r="AI27" s="201"/>
      <c r="AJ27" s="201"/>
      <c r="AK27" s="201"/>
      <c r="AL27" s="201"/>
      <c r="AM27" s="198"/>
      <c r="AN27" s="186"/>
    </row>
    <row r="28" spans="1:40" ht="72" customHeight="1" thickBot="1">
      <c r="A28" s="186"/>
      <c r="B28" s="201"/>
      <c r="C28" s="186"/>
      <c r="D28" s="204"/>
      <c r="E28" s="186"/>
      <c r="F28" s="186"/>
      <c r="G28" s="186"/>
      <c r="H28" s="186"/>
      <c r="I28" s="194"/>
      <c r="J28" s="195"/>
      <c r="K28" s="186"/>
      <c r="L28" s="196"/>
      <c r="M28" s="196"/>
      <c r="N28" s="186"/>
      <c r="O28" s="12">
        <v>4</v>
      </c>
      <c r="P28" s="21"/>
      <c r="Q28" s="12" t="str">
        <f t="shared" si="0"/>
        <v>Probabilidad</v>
      </c>
      <c r="R28" s="12" t="s">
        <v>100</v>
      </c>
      <c r="S28" s="12" t="s">
        <v>55</v>
      </c>
      <c r="T28" s="14">
        <f>VLOOKUP(R28&amp;S28,[12]Hoja1!$Q$4:$R$9,2,0)</f>
        <v>0.35</v>
      </c>
      <c r="U28" s="12" t="s">
        <v>56</v>
      </c>
      <c r="V28" s="12" t="s">
        <v>57</v>
      </c>
      <c r="W28" s="12" t="s">
        <v>58</v>
      </c>
      <c r="X28" s="14">
        <f t="shared" si="7"/>
        <v>0.13999999999999999</v>
      </c>
      <c r="Y28" s="14" t="str">
        <f>IF(Z28&lt;=20%,'[12]Tabla probabilidad'!$B$5,IF(Z28&lt;=40%,'[12]Tabla probabilidad'!$B$6,IF(Z28&lt;=60%,'[12]Tabla probabilidad'!$B$7,IF(Z28&lt;=80%,'[12]Tabla probabilidad'!$B$8,IF(Z28&lt;=100%,'[12]Tabla probabilidad'!$B$9)))))</f>
        <v>Baja</v>
      </c>
      <c r="Z28" s="14">
        <f>IF(R28="Preventivo",(J25-(J25*T28)),IF(R28="Detectivo",(J25-(J25*T28)),IF(R28="Correctivo",(J25))))</f>
        <v>0.26</v>
      </c>
      <c r="AA28" s="192"/>
      <c r="AB28" s="192"/>
      <c r="AC28" s="14" t="str">
        <f t="shared" si="1"/>
        <v>Catastrófico</v>
      </c>
      <c r="AD28" s="14">
        <f t="shared" si="8"/>
        <v>1</v>
      </c>
      <c r="AE28" s="192"/>
      <c r="AF28" s="192"/>
      <c r="AG28" s="201"/>
      <c r="AH28" s="201"/>
      <c r="AI28" s="201"/>
      <c r="AJ28" s="201"/>
      <c r="AK28" s="201"/>
      <c r="AL28" s="201"/>
      <c r="AM28" s="198"/>
      <c r="AN28" s="186"/>
    </row>
    <row r="29" spans="1:40" ht="74.25" customHeight="1" thickBot="1">
      <c r="A29" s="186"/>
      <c r="B29" s="202"/>
      <c r="C29" s="186"/>
      <c r="D29" s="205"/>
      <c r="E29" s="186"/>
      <c r="F29" s="186"/>
      <c r="G29" s="186"/>
      <c r="H29" s="186"/>
      <c r="I29" s="194"/>
      <c r="J29" s="195"/>
      <c r="K29" s="186"/>
      <c r="L29" s="196"/>
      <c r="M29" s="196"/>
      <c r="N29" s="186"/>
      <c r="O29" s="12">
        <v>5</v>
      </c>
      <c r="P29" s="20"/>
      <c r="Q29" s="12" t="str">
        <f t="shared" si="0"/>
        <v>Probabilidad</v>
      </c>
      <c r="R29" s="12" t="s">
        <v>100</v>
      </c>
      <c r="S29" s="12" t="s">
        <v>55</v>
      </c>
      <c r="T29" s="14">
        <f>VLOOKUP(R29&amp;S29,[12]Hoja1!$Q$4:$R$9,2,0)</f>
        <v>0.35</v>
      </c>
      <c r="U29" s="12" t="s">
        <v>56</v>
      </c>
      <c r="V29" s="12" t="s">
        <v>57</v>
      </c>
      <c r="W29" s="12" t="s">
        <v>58</v>
      </c>
      <c r="X29" s="14">
        <f t="shared" si="7"/>
        <v>0.13999999999999999</v>
      </c>
      <c r="Y29" s="14" t="str">
        <f>IF(Z29&lt;=20%,'[12]Tabla probabilidad'!$B$5,IF(Z29&lt;=40%,'[12]Tabla probabilidad'!$B$6,IF(Z29&lt;=60%,'[12]Tabla probabilidad'!$B$7,IF(Z29&lt;=80%,'[12]Tabla probabilidad'!$B$8,IF(Z29&lt;=100%,'[12]Tabla probabilidad'!$B$9)))))</f>
        <v>Baja</v>
      </c>
      <c r="Z29" s="14">
        <f>IF(R29="Preventivo",(J25-(J25*T29)),IF(R29="Detectivo",(J25-(J25*T29)),IF(R29="Correctivo",(J25))))</f>
        <v>0.26</v>
      </c>
      <c r="AA29" s="193"/>
      <c r="AB29" s="193"/>
      <c r="AC29" s="14" t="str">
        <f t="shared" si="1"/>
        <v>Catastrófico</v>
      </c>
      <c r="AD29" s="14">
        <f t="shared" si="8"/>
        <v>1</v>
      </c>
      <c r="AE29" s="193"/>
      <c r="AF29" s="193"/>
      <c r="AG29" s="202"/>
      <c r="AH29" s="202"/>
      <c r="AI29" s="202"/>
      <c r="AJ29" s="202"/>
      <c r="AK29" s="202"/>
      <c r="AL29" s="202"/>
      <c r="AM29" s="199"/>
      <c r="AN29" s="186"/>
    </row>
    <row r="30" spans="1:40" ht="48" customHeight="1">
      <c r="A30" s="186">
        <v>5</v>
      </c>
      <c r="B30" s="200" t="s">
        <v>457</v>
      </c>
      <c r="C30" s="186" t="s">
        <v>101</v>
      </c>
      <c r="D30" s="203" t="s">
        <v>102</v>
      </c>
      <c r="E30" s="186" t="s">
        <v>103</v>
      </c>
      <c r="F30" s="186" t="s">
        <v>104</v>
      </c>
      <c r="G30" s="186" t="s">
        <v>105</v>
      </c>
      <c r="H30" s="186">
        <v>10000</v>
      </c>
      <c r="I30" s="194" t="str">
        <f>IF(H30&lt;=2,'[12]Tabla probabilidad'!$B$5,IF(H30&lt;=24,'[12]Tabla probabilidad'!$B$6,IF(H30&lt;=500,'[12]Tabla probabilidad'!$B$7,IF(H30&lt;=5000,'[12]Tabla probabilidad'!$B$8,IF(H30&gt;5000,'[12]Tabla probabilidad'!$B$9)))))</f>
        <v>Muy Alta</v>
      </c>
      <c r="J30" s="195">
        <f>IF(H30&lt;=2,'[12]Tabla probabilidad'!$D$5,IF(H30&lt;=24,'[12]Tabla probabilidad'!$D$6,IF(H30&lt;=500,'[12]Tabla probabilidad'!$D$7,IF(H30&lt;=5000,'[12]Tabla probabilidad'!$D$8,IF(H30&gt;5000,'[12]Tabla probabilidad'!$D$9)))))</f>
        <v>1</v>
      </c>
      <c r="K30" s="186" t="s">
        <v>106</v>
      </c>
      <c r="L30" s="18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18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186" t="str">
        <f>VLOOKUP((I30&amp;L30),[12]Hoja1!$B$4:$C$28,2,0)</f>
        <v xml:space="preserve">Alto </v>
      </c>
      <c r="O30" s="12">
        <v>1</v>
      </c>
      <c r="P30" s="17" t="s">
        <v>107</v>
      </c>
      <c r="Q30" s="12" t="str">
        <f t="shared" si="0"/>
        <v>Probabilidad</v>
      </c>
      <c r="R30" s="12" t="s">
        <v>54</v>
      </c>
      <c r="S30" s="12" t="s">
        <v>55</v>
      </c>
      <c r="T30" s="14">
        <f>VLOOKUP(R30&amp;S30,[12]Hoja1!$Q$4:$R$9,2,0)</f>
        <v>0.45</v>
      </c>
      <c r="U30" s="12" t="s">
        <v>56</v>
      </c>
      <c r="V30" s="12" t="s">
        <v>57</v>
      </c>
      <c r="W30" s="12" t="s">
        <v>58</v>
      </c>
      <c r="X30" s="14">
        <f>IF(Q30="Probabilidad",($J$30*T30),IF(Q30="Impacto"," "))</f>
        <v>0.45</v>
      </c>
      <c r="Y30" s="14" t="str">
        <f>IF(Z30&lt;=20%,'[12]Tabla probabilidad'!$B$5,IF(Z30&lt;=40%,'[12]Tabla probabilidad'!$B$6,IF(Z30&lt;=60%,'[12]Tabla probabilidad'!$B$7,IF(Z30&lt;=80%,'[12]Tabla probabilidad'!$B$8,IF(Z30&lt;=100%,'[12]Tabla probabilidad'!$B$9)))))</f>
        <v>Media</v>
      </c>
      <c r="Z30" s="14">
        <f>IF(R30="Preventivo",(J30-(J30*T30)),IF(R30="Detectivo",(J30-(J30*T30)),IF(R30="Correctivo",(J30))))</f>
        <v>0.55000000000000004</v>
      </c>
      <c r="AA30" s="191" t="str">
        <f>IF(AB30&lt;=20%,'[12]Tabla probabilidad'!$B$5,IF(AB30&lt;=40%,'[12]Tabla probabilidad'!$B$6,IF(AB30&lt;=60%,'[12]Tabla probabilidad'!$B$7,IF(AB30&lt;=80%,'[12]Tabla probabilidad'!$B$8,IF(AB30&lt;=100%,'[12]Tabla probabilidad'!$B$9)))))</f>
        <v>Media</v>
      </c>
      <c r="AB30" s="191">
        <f>AVERAGE(Z30:Z34)</f>
        <v>0.55000000000000004</v>
      </c>
      <c r="AC30" s="14" t="str">
        <f t="shared" si="1"/>
        <v>Moderado</v>
      </c>
      <c r="AD30" s="14">
        <f>IF(Q30="Probabilidad",(($M$30-0)),IF(Q30="Impacto",($M$30-($M$30*T30))))</f>
        <v>0.6</v>
      </c>
      <c r="AE30" s="191" t="str">
        <f>IF(AF30&lt;=20%,"Leve",IF(AF30&lt;=40%,"Menor",IF(AF30&lt;=60%,"Moderado",IF(AF30&lt;=80%,"Mayor",IF(AF30&lt;=100%,"Catastrófico")))))</f>
        <v>Moderado</v>
      </c>
      <c r="AF30" s="191">
        <f>AVERAGE(AD30:AD34)</f>
        <v>0.6</v>
      </c>
      <c r="AG30" s="200" t="str">
        <f>VLOOKUP(AA30&amp;AE30,[12]Hoja1!$B$4:$C$28,2,0)</f>
        <v>Moderado</v>
      </c>
      <c r="AH30" s="200" t="s">
        <v>84</v>
      </c>
      <c r="AI30" s="200" t="s">
        <v>108</v>
      </c>
      <c r="AJ30" s="200" t="s">
        <v>61</v>
      </c>
      <c r="AK30" s="206">
        <v>44926</v>
      </c>
      <c r="AL30" s="206">
        <v>44926</v>
      </c>
      <c r="AM30" s="197" t="s">
        <v>74</v>
      </c>
      <c r="AN30" s="186" t="s">
        <v>63</v>
      </c>
    </row>
    <row r="31" spans="1:40" ht="55.5" customHeight="1">
      <c r="A31" s="186"/>
      <c r="B31" s="201"/>
      <c r="C31" s="186"/>
      <c r="D31" s="204"/>
      <c r="E31" s="186"/>
      <c r="F31" s="186"/>
      <c r="G31" s="186"/>
      <c r="H31" s="186"/>
      <c r="I31" s="194"/>
      <c r="J31" s="195"/>
      <c r="K31" s="186"/>
      <c r="L31" s="196"/>
      <c r="M31" s="196"/>
      <c r="N31" s="186"/>
      <c r="O31" s="12">
        <v>2</v>
      </c>
      <c r="P31" s="17" t="s">
        <v>109</v>
      </c>
      <c r="Q31" s="12" t="str">
        <f t="shared" si="0"/>
        <v>Probabilidad</v>
      </c>
      <c r="R31" s="12" t="s">
        <v>54</v>
      </c>
      <c r="S31" s="12" t="s">
        <v>55</v>
      </c>
      <c r="T31" s="14">
        <f>VLOOKUP(R31&amp;S31,[12]Hoja1!$Q$4:$R$9,2,0)</f>
        <v>0.45</v>
      </c>
      <c r="U31" s="12" t="s">
        <v>56</v>
      </c>
      <c r="V31" s="12" t="s">
        <v>57</v>
      </c>
      <c r="W31" s="12" t="s">
        <v>58</v>
      </c>
      <c r="X31" s="14">
        <f t="shared" ref="X31:X34" si="9">IF(Q31="Probabilidad",($J$30*T31),IF(Q31="Impacto"," "))</f>
        <v>0.45</v>
      </c>
      <c r="Y31" s="14" t="str">
        <f>IF(Z31&lt;=20%,'[12]Tabla probabilidad'!$B$5,IF(Z31&lt;=40%,'[12]Tabla probabilidad'!$B$6,IF(Z31&lt;=60%,'[12]Tabla probabilidad'!$B$7,IF(Z31&lt;=80%,'[12]Tabla probabilidad'!$B$8,IF(Z31&lt;=100%,'[12]Tabla probabilidad'!$B$9)))))</f>
        <v>Media</v>
      </c>
      <c r="Z31" s="14">
        <f>IF(R31="Preventivo",(J30-(J30*T31)),IF(R31="Detectivo",(J30-(J30*T31)),IF(R31="Correctivo",(J30))))</f>
        <v>0.55000000000000004</v>
      </c>
      <c r="AA31" s="192"/>
      <c r="AB31" s="192"/>
      <c r="AC31" s="14" t="str">
        <f t="shared" si="1"/>
        <v>Moderado</v>
      </c>
      <c r="AD31" s="14">
        <f t="shared" ref="AD31:AD34" si="10">IF(Q31="Probabilidad",(($M$30-0)),IF(Q31="Impacto",($M$30-($M$30*T31))))</f>
        <v>0.6</v>
      </c>
      <c r="AE31" s="192"/>
      <c r="AF31" s="192"/>
      <c r="AG31" s="201"/>
      <c r="AH31" s="201"/>
      <c r="AI31" s="201"/>
      <c r="AJ31" s="201"/>
      <c r="AK31" s="201"/>
      <c r="AL31" s="201"/>
      <c r="AM31" s="198"/>
      <c r="AN31" s="186"/>
    </row>
    <row r="32" spans="1:40" ht="42" customHeight="1">
      <c r="A32" s="186"/>
      <c r="B32" s="201"/>
      <c r="C32" s="186"/>
      <c r="D32" s="204"/>
      <c r="E32" s="186"/>
      <c r="F32" s="186"/>
      <c r="G32" s="186"/>
      <c r="H32" s="186"/>
      <c r="I32" s="194"/>
      <c r="J32" s="195"/>
      <c r="K32" s="186"/>
      <c r="L32" s="196"/>
      <c r="M32" s="196"/>
      <c r="N32" s="186"/>
      <c r="O32" s="12">
        <v>3</v>
      </c>
      <c r="P32" s="17" t="s">
        <v>110</v>
      </c>
      <c r="Q32" s="12" t="str">
        <f t="shared" si="0"/>
        <v>Probabilidad</v>
      </c>
      <c r="R32" s="12" t="s">
        <v>54</v>
      </c>
      <c r="S32" s="12" t="s">
        <v>55</v>
      </c>
      <c r="T32" s="14">
        <f>VLOOKUP(R32&amp;S32,[12]Hoja1!$Q$4:$R$9,2,0)</f>
        <v>0.45</v>
      </c>
      <c r="U32" s="12" t="s">
        <v>56</v>
      </c>
      <c r="V32" s="12" t="s">
        <v>57</v>
      </c>
      <c r="W32" s="12" t="s">
        <v>58</v>
      </c>
      <c r="X32" s="14">
        <f t="shared" si="9"/>
        <v>0.45</v>
      </c>
      <c r="Y32" s="14" t="str">
        <f>IF(Z32&lt;=20%,'[12]Tabla probabilidad'!$B$5,IF(Z32&lt;=40%,'[12]Tabla probabilidad'!$B$6,IF(Z32&lt;=60%,'[12]Tabla probabilidad'!$B$7,IF(Z32&lt;=80%,'[12]Tabla probabilidad'!$B$8,IF(Z32&lt;=100%,'[12]Tabla probabilidad'!$B$9)))))</f>
        <v>Media</v>
      </c>
      <c r="Z32" s="14">
        <f>IF(R32="Preventivo",(J30-(J30*T32)),IF(R32="Detectivo",(J30-(J30*T32)),IF(R32="Correctivo",(J30))))</f>
        <v>0.55000000000000004</v>
      </c>
      <c r="AA32" s="192"/>
      <c r="AB32" s="192"/>
      <c r="AC32" s="14" t="str">
        <f t="shared" si="1"/>
        <v>Moderado</v>
      </c>
      <c r="AD32" s="14">
        <f t="shared" si="10"/>
        <v>0.6</v>
      </c>
      <c r="AE32" s="192"/>
      <c r="AF32" s="192"/>
      <c r="AG32" s="201"/>
      <c r="AH32" s="201"/>
      <c r="AI32" s="201"/>
      <c r="AJ32" s="201"/>
      <c r="AK32" s="201"/>
      <c r="AL32" s="201"/>
      <c r="AM32" s="198"/>
      <c r="AN32" s="186"/>
    </row>
    <row r="33" spans="1:40" ht="96.75" customHeight="1" thickBot="1">
      <c r="A33" s="186"/>
      <c r="B33" s="201"/>
      <c r="C33" s="186"/>
      <c r="D33" s="204"/>
      <c r="E33" s="186"/>
      <c r="F33" s="186"/>
      <c r="G33" s="186"/>
      <c r="H33" s="186"/>
      <c r="I33" s="194"/>
      <c r="J33" s="195"/>
      <c r="K33" s="186"/>
      <c r="L33" s="196"/>
      <c r="M33" s="196"/>
      <c r="N33" s="186"/>
      <c r="O33" s="12">
        <v>4</v>
      </c>
      <c r="P33" s="21" t="s">
        <v>111</v>
      </c>
      <c r="Q33" s="12" t="str">
        <f t="shared" si="0"/>
        <v>Probabilidad</v>
      </c>
      <c r="R33" s="12" t="s">
        <v>54</v>
      </c>
      <c r="S33" s="12" t="s">
        <v>55</v>
      </c>
      <c r="T33" s="14">
        <f>VLOOKUP(R33&amp;S33,[12]Hoja1!$Q$4:$R$9,2,0)</f>
        <v>0.45</v>
      </c>
      <c r="U33" s="12" t="s">
        <v>56</v>
      </c>
      <c r="V33" s="12" t="s">
        <v>57</v>
      </c>
      <c r="W33" s="12" t="s">
        <v>58</v>
      </c>
      <c r="X33" s="14">
        <f t="shared" si="9"/>
        <v>0.45</v>
      </c>
      <c r="Y33" s="14" t="str">
        <f>IF(Z33&lt;=20%,'[12]Tabla probabilidad'!$B$5,IF(Z33&lt;=40%,'[12]Tabla probabilidad'!$B$6,IF(Z33&lt;=60%,'[12]Tabla probabilidad'!$B$7,IF(Z33&lt;=80%,'[12]Tabla probabilidad'!$B$8,IF(Z33&lt;=100%,'[12]Tabla probabilidad'!$B$9)))))</f>
        <v>Media</v>
      </c>
      <c r="Z33" s="14">
        <f>IF(R33="Preventivo",(J30-(J30*T33)),IF(R33="Detectivo",(J30-(J30*T33)),IF(R33="Correctivo",(J30))))</f>
        <v>0.55000000000000004</v>
      </c>
      <c r="AA33" s="192"/>
      <c r="AB33" s="192"/>
      <c r="AC33" s="14" t="str">
        <f t="shared" si="1"/>
        <v>Moderado</v>
      </c>
      <c r="AD33" s="14">
        <f t="shared" si="10"/>
        <v>0.6</v>
      </c>
      <c r="AE33" s="192"/>
      <c r="AF33" s="192"/>
      <c r="AG33" s="201"/>
      <c r="AH33" s="201"/>
      <c r="AI33" s="201"/>
      <c r="AJ33" s="201"/>
      <c r="AK33" s="201"/>
      <c r="AL33" s="201"/>
      <c r="AM33" s="198"/>
      <c r="AN33" s="186"/>
    </row>
    <row r="34" spans="1:40" ht="104.25" customHeight="1">
      <c r="A34" s="200"/>
      <c r="B34" s="202"/>
      <c r="C34" s="186"/>
      <c r="D34" s="204"/>
      <c r="E34" s="200"/>
      <c r="F34" s="200"/>
      <c r="G34" s="186"/>
      <c r="H34" s="200"/>
      <c r="I34" s="207"/>
      <c r="J34" s="191"/>
      <c r="K34" s="186"/>
      <c r="L34" s="196"/>
      <c r="M34" s="196"/>
      <c r="N34" s="200"/>
      <c r="O34" s="22">
        <v>5</v>
      </c>
      <c r="P34" s="23" t="s">
        <v>112</v>
      </c>
      <c r="Q34" s="22" t="str">
        <f t="shared" si="0"/>
        <v>Probabilidad</v>
      </c>
      <c r="R34" s="22" t="s">
        <v>54</v>
      </c>
      <c r="S34" s="22" t="s">
        <v>55</v>
      </c>
      <c r="T34" s="24">
        <f>VLOOKUP(R34&amp;S34,[12]Hoja1!$Q$4:$R$9,2,0)</f>
        <v>0.45</v>
      </c>
      <c r="U34" s="22" t="s">
        <v>56</v>
      </c>
      <c r="V34" s="22" t="s">
        <v>57</v>
      </c>
      <c r="W34" s="22" t="s">
        <v>58</v>
      </c>
      <c r="X34" s="24">
        <f t="shared" si="9"/>
        <v>0.45</v>
      </c>
      <c r="Y34" s="24" t="str">
        <f>IF(Z34&lt;=20%,'[12]Tabla probabilidad'!$B$5,IF(Z34&lt;=40%,'[12]Tabla probabilidad'!$B$6,IF(Z34&lt;=60%,'[12]Tabla probabilidad'!$B$7,IF(Z34&lt;=80%,'[12]Tabla probabilidad'!$B$8,IF(Z34&lt;=100%,'[12]Tabla probabilidad'!$B$9)))))</f>
        <v>Media</v>
      </c>
      <c r="Z34" s="24">
        <f>IF(R34="Preventivo",(J30-(J30*T34)),IF(R34="Detectivo",(J30-(J30*T34)),IF(R34="Correctivo",(J30))))</f>
        <v>0.55000000000000004</v>
      </c>
      <c r="AA34" s="193"/>
      <c r="AB34" s="192"/>
      <c r="AC34" s="24" t="str">
        <f t="shared" si="1"/>
        <v>Moderado</v>
      </c>
      <c r="AD34" s="24">
        <f t="shared" si="10"/>
        <v>0.6</v>
      </c>
      <c r="AE34" s="192"/>
      <c r="AF34" s="192"/>
      <c r="AG34" s="201"/>
      <c r="AH34" s="201"/>
      <c r="AI34" s="201"/>
      <c r="AJ34" s="202"/>
      <c r="AK34" s="202"/>
      <c r="AL34" s="202"/>
      <c r="AM34" s="199"/>
      <c r="AN34" s="200"/>
    </row>
    <row r="35" spans="1:40" ht="90" customHeight="1">
      <c r="A35" s="186">
        <v>6</v>
      </c>
      <c r="B35" s="200" t="s">
        <v>113</v>
      </c>
      <c r="C35" s="186" t="s">
        <v>114</v>
      </c>
      <c r="D35" s="190" t="s">
        <v>115</v>
      </c>
      <c r="E35" s="186" t="s">
        <v>116</v>
      </c>
      <c r="F35" s="186" t="s">
        <v>117</v>
      </c>
      <c r="G35" s="186" t="s">
        <v>118</v>
      </c>
      <c r="H35" s="186">
        <v>120</v>
      </c>
      <c r="I35" s="194" t="str">
        <f>IF(H35&lt;=2,'[12]Tabla probabilidad'!$B$5,IF(H35&lt;=24,'[12]Tabla probabilidad'!$B$6,IF(H35&lt;=500,'[12]Tabla probabilidad'!$B$7,IF(H35&lt;=5000,'[12]Tabla probabilidad'!$B$8,IF(H35&gt;5000,'[12]Tabla probabilidad'!$B$9)))))</f>
        <v>Media</v>
      </c>
      <c r="J35" s="195">
        <f>IF(H35&lt;=2,'[12]Tabla probabilidad'!$D$5,IF(H35&lt;=24,'[12]Tabla probabilidad'!$D$6,IF(H35&lt;=500,'[12]Tabla probabilidad'!$D$7,IF(H35&lt;=5000,'[12]Tabla probabilidad'!$D$8,IF(H35&gt;5000,'[12]Tabla probabilidad'!$D$9)))))</f>
        <v>0.6</v>
      </c>
      <c r="K35" s="186" t="s">
        <v>119</v>
      </c>
      <c r="L35" s="18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18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186" t="str">
        <f>VLOOKUP((I35&amp;L35),[12]Hoja1!$B$4:$C$28,2,0)</f>
        <v>Moderado</v>
      </c>
      <c r="O35" s="12">
        <v>1</v>
      </c>
      <c r="P35" s="25" t="s">
        <v>120</v>
      </c>
      <c r="Q35" s="12" t="str">
        <f t="shared" si="0"/>
        <v>Probabilidad</v>
      </c>
      <c r="R35" s="12" t="s">
        <v>54</v>
      </c>
      <c r="S35" s="12" t="s">
        <v>55</v>
      </c>
      <c r="T35" s="14">
        <f>VLOOKUP(R35&amp;S35,[12]Hoja1!$Q$4:$R$9,2,0)</f>
        <v>0.45</v>
      </c>
      <c r="U35" s="12" t="s">
        <v>56</v>
      </c>
      <c r="V35" s="12" t="s">
        <v>57</v>
      </c>
      <c r="W35" s="12" t="s">
        <v>58</v>
      </c>
      <c r="X35" s="14">
        <f>IF(Q35="Probabilidad",($J$35*T35),IF(Q35="Impacto"," "))</f>
        <v>0.27</v>
      </c>
      <c r="Y35" s="14" t="str">
        <f>IF(Z35&lt;=20%,'[12]Tabla probabilidad'!$B$5,IF(Z35&lt;=40%,'[12]Tabla probabilidad'!$B$6,IF(Z35&lt;=60%,'[12]Tabla probabilidad'!$B$7,IF(Z35&lt;=80%,'[12]Tabla probabilidad'!$B$8,IF(Z35&lt;=100%,'[12]Tabla probabilidad'!$B$9)))))</f>
        <v>Baja</v>
      </c>
      <c r="Z35" s="14">
        <f>IF(R35="Preventivo",(J35-(J35*T35)),IF(R35="Detectivo",(J35-(J35*T35)),IF(R35="Correctivo",(J35))))</f>
        <v>0.32999999999999996</v>
      </c>
      <c r="AA35" s="191" t="str">
        <f>IF(AB35&lt;=20%,'[12]Tabla probabilidad'!$B$5,IF(AB35&lt;=40%,'[12]Tabla probabilidad'!$B$6,IF(AB35&lt;=60%,'[12]Tabla probabilidad'!$B$7,IF(AB35&lt;=80%,'[12]Tabla probabilidad'!$B$8,IF(AB35&lt;=100%,'[12]Tabla probabilidad'!$B$9)))))</f>
        <v>Baja</v>
      </c>
      <c r="AB35" s="191">
        <f>AVERAGE(Z35:Z39)</f>
        <v>0.32999999999999996</v>
      </c>
      <c r="AC35" s="14" t="str">
        <f t="shared" si="1"/>
        <v>Moderado</v>
      </c>
      <c r="AD35" s="14">
        <f>IF(Q35="Probabilidad",(($M$35-0)),IF(Q35="Impacto",($M$35-($M$35*T35))))</f>
        <v>0.6</v>
      </c>
      <c r="AE35" s="191" t="str">
        <f>IF(AF35&lt;=20%,"Leve",IF(AF35&lt;=40%,"Menor",IF(AF35&lt;=60%,"Moderado",IF(AF35&lt;=80%,"Mayor",IF(AF35&lt;=100%,"Catastrófico")))))</f>
        <v>Moderado</v>
      </c>
      <c r="AF35" s="191">
        <f>AVERAGE(AD35:AD39)</f>
        <v>0.6</v>
      </c>
      <c r="AG35" s="200" t="str">
        <f>VLOOKUP(AA35&amp;AE35,[12]Hoja1!$B$4:$C$28,2,0)</f>
        <v>Moderado</v>
      </c>
      <c r="AH35" s="200" t="s">
        <v>84</v>
      </c>
      <c r="AI35" s="208" t="s">
        <v>121</v>
      </c>
      <c r="AJ35" s="200" t="s">
        <v>61</v>
      </c>
      <c r="AK35" s="206">
        <v>44926</v>
      </c>
      <c r="AL35" s="206">
        <v>44926</v>
      </c>
      <c r="AM35" s="197" t="s">
        <v>74</v>
      </c>
      <c r="AN35" s="186" t="s">
        <v>63</v>
      </c>
    </row>
    <row r="36" spans="1:40" ht="84.75" customHeight="1">
      <c r="A36" s="186"/>
      <c r="B36" s="201"/>
      <c r="C36" s="186"/>
      <c r="D36" s="190"/>
      <c r="E36" s="186"/>
      <c r="F36" s="186"/>
      <c r="G36" s="186"/>
      <c r="H36" s="186"/>
      <c r="I36" s="194"/>
      <c r="J36" s="195"/>
      <c r="K36" s="186"/>
      <c r="L36" s="196"/>
      <c r="M36" s="196"/>
      <c r="N36" s="186"/>
      <c r="O36" s="12">
        <v>2</v>
      </c>
      <c r="P36" s="25"/>
      <c r="Q36" s="12"/>
      <c r="R36" s="12"/>
      <c r="S36" s="12"/>
      <c r="T36" s="14"/>
      <c r="U36" s="12"/>
      <c r="V36" s="12"/>
      <c r="W36" s="12"/>
      <c r="X36" s="14" t="b">
        <f t="shared" ref="X36:X39" si="11">IF(Q36="Probabilidad",($J$35*T36),IF(Q36="Impacto"," "))</f>
        <v>0</v>
      </c>
      <c r="Y36" s="14" t="b">
        <f>IF(Z36&lt;=20%,'[12]Tabla probabilidad'!$B$5,IF(Z36&lt;=40%,'[12]Tabla probabilidad'!$B$6,IF(Z36&lt;=60%,'[12]Tabla probabilidad'!$B$7,IF(Z36&lt;=80%,'[12]Tabla probabilidad'!$B$8,IF(Z36&lt;=100%,'[12]Tabla probabilidad'!$B$9)))))</f>
        <v>0</v>
      </c>
      <c r="Z36" s="14" t="b">
        <f>IF(R36="Preventivo",(J35-(J35*T36)),IF(R36="Detectivo",(J35-(J35*T36)),IF(R36="Correctivo",(J35))))</f>
        <v>0</v>
      </c>
      <c r="AA36" s="192"/>
      <c r="AB36" s="192"/>
      <c r="AC36" s="14" t="b">
        <f t="shared" si="1"/>
        <v>0</v>
      </c>
      <c r="AD36" s="14" t="b">
        <f t="shared" ref="AD36:AD39" si="12">IF(Q36="Probabilidad",(($M$35-0)),IF(Q36="Impacto",($M$35-($M$35*T36))))</f>
        <v>0</v>
      </c>
      <c r="AE36" s="192"/>
      <c r="AF36" s="192"/>
      <c r="AG36" s="201"/>
      <c r="AH36" s="201"/>
      <c r="AI36" s="209"/>
      <c r="AJ36" s="201"/>
      <c r="AK36" s="201"/>
      <c r="AL36" s="201"/>
      <c r="AM36" s="198"/>
      <c r="AN36" s="186"/>
    </row>
    <row r="37" spans="1:40">
      <c r="A37" s="186"/>
      <c r="B37" s="201"/>
      <c r="C37" s="186"/>
      <c r="D37" s="190"/>
      <c r="E37" s="186"/>
      <c r="F37" s="186"/>
      <c r="G37" s="186"/>
      <c r="H37" s="186"/>
      <c r="I37" s="194"/>
      <c r="J37" s="195"/>
      <c r="K37" s="186"/>
      <c r="L37" s="196"/>
      <c r="M37" s="196"/>
      <c r="N37" s="186"/>
      <c r="O37" s="12">
        <v>3</v>
      </c>
      <c r="P37" s="25"/>
      <c r="Q37" s="12"/>
      <c r="R37" s="12"/>
      <c r="S37" s="12"/>
      <c r="T37" s="14"/>
      <c r="U37" s="12"/>
      <c r="V37" s="12"/>
      <c r="W37" s="12"/>
      <c r="X37" s="14" t="b">
        <f t="shared" si="11"/>
        <v>0</v>
      </c>
      <c r="Y37" s="14" t="b">
        <f>IF(Z37&lt;=20%,'[12]Tabla probabilidad'!$B$5,IF(Z37&lt;=40%,'[12]Tabla probabilidad'!$B$6,IF(Z37&lt;=60%,'[12]Tabla probabilidad'!$B$7,IF(Z37&lt;=80%,'[12]Tabla probabilidad'!$B$8,IF(Z37&lt;=100%,'[12]Tabla probabilidad'!$B$9)))))</f>
        <v>0</v>
      </c>
      <c r="Z37" s="14" t="b">
        <f>IF(R37="Preventivo",(J35-(J35*T37)),IF(R37="Detectivo",(J35-(J35*T37)),IF(R37="Correctivo",(J35))))</f>
        <v>0</v>
      </c>
      <c r="AA37" s="192"/>
      <c r="AB37" s="192"/>
      <c r="AC37" s="14" t="b">
        <f t="shared" si="1"/>
        <v>0</v>
      </c>
      <c r="AD37" s="14" t="b">
        <f t="shared" si="12"/>
        <v>0</v>
      </c>
      <c r="AE37" s="192"/>
      <c r="AF37" s="192"/>
      <c r="AG37" s="201"/>
      <c r="AH37" s="201"/>
      <c r="AI37" s="209"/>
      <c r="AJ37" s="201"/>
      <c r="AK37" s="201"/>
      <c r="AL37" s="201"/>
      <c r="AM37" s="198"/>
      <c r="AN37" s="186"/>
    </row>
    <row r="38" spans="1:40" ht="121.5" customHeight="1">
      <c r="A38" s="186"/>
      <c r="B38" s="201"/>
      <c r="C38" s="186"/>
      <c r="D38" s="190"/>
      <c r="E38" s="186"/>
      <c r="F38" s="186"/>
      <c r="G38" s="186"/>
      <c r="H38" s="186"/>
      <c r="I38" s="194"/>
      <c r="J38" s="195"/>
      <c r="K38" s="186"/>
      <c r="L38" s="196"/>
      <c r="M38" s="196"/>
      <c r="N38" s="186"/>
      <c r="O38" s="12">
        <v>4</v>
      </c>
      <c r="P38" s="26"/>
      <c r="Q38" s="12"/>
      <c r="R38" s="12"/>
      <c r="S38" s="12"/>
      <c r="T38" s="14"/>
      <c r="U38" s="12"/>
      <c r="V38" s="12"/>
      <c r="W38" s="12"/>
      <c r="X38" s="14" t="b">
        <f t="shared" si="11"/>
        <v>0</v>
      </c>
      <c r="Y38" s="14" t="b">
        <f>IF(Z38&lt;=20%,'[12]Tabla probabilidad'!$B$5,IF(Z38&lt;=40%,'[12]Tabla probabilidad'!$B$6,IF(Z38&lt;=60%,'[12]Tabla probabilidad'!$B$7,IF(Z38&lt;=80%,'[12]Tabla probabilidad'!$B$8,IF(Z38&lt;=100%,'[12]Tabla probabilidad'!$B$9)))))</f>
        <v>0</v>
      </c>
      <c r="Z38" s="14" t="b">
        <f>IF(R38="Preventivo",(J35-(J35*T38)),IF(R38="Detectivo",(J35-(J35*T38)),IF(R38="Correctivo",(J35))))</f>
        <v>0</v>
      </c>
      <c r="AA38" s="192"/>
      <c r="AB38" s="192"/>
      <c r="AC38" s="14" t="b">
        <f t="shared" si="1"/>
        <v>0</v>
      </c>
      <c r="AD38" s="14" t="b">
        <f t="shared" si="12"/>
        <v>0</v>
      </c>
      <c r="AE38" s="192"/>
      <c r="AF38" s="192"/>
      <c r="AG38" s="201"/>
      <c r="AH38" s="201"/>
      <c r="AI38" s="209"/>
      <c r="AJ38" s="201"/>
      <c r="AK38" s="201"/>
      <c r="AL38" s="201"/>
      <c r="AM38" s="198"/>
      <c r="AN38" s="186"/>
    </row>
    <row r="39" spans="1:40" ht="162" customHeight="1">
      <c r="A39" s="186"/>
      <c r="B39" s="202"/>
      <c r="C39" s="186"/>
      <c r="D39" s="190"/>
      <c r="E39" s="186"/>
      <c r="F39" s="186"/>
      <c r="G39" s="186"/>
      <c r="H39" s="186"/>
      <c r="I39" s="194"/>
      <c r="J39" s="195"/>
      <c r="K39" s="186"/>
      <c r="L39" s="196"/>
      <c r="M39" s="196"/>
      <c r="N39" s="186"/>
      <c r="O39" s="12">
        <v>5</v>
      </c>
      <c r="P39" s="27"/>
      <c r="Q39" s="12"/>
      <c r="R39" s="12"/>
      <c r="S39" s="12"/>
      <c r="T39" s="14"/>
      <c r="U39" s="12"/>
      <c r="V39" s="12"/>
      <c r="W39" s="12"/>
      <c r="X39" s="14" t="b">
        <f t="shared" si="11"/>
        <v>0</v>
      </c>
      <c r="Y39" s="14" t="b">
        <f>IF(Z39&lt;=20%,'[12]Tabla probabilidad'!$B$5,IF(Z39&lt;=40%,'[12]Tabla probabilidad'!$B$6,IF(Z39&lt;=60%,'[12]Tabla probabilidad'!$B$7,IF(Z39&lt;=80%,'[12]Tabla probabilidad'!$B$8,IF(Z39&lt;=100%,'[12]Tabla probabilidad'!$B$9)))))</f>
        <v>0</v>
      </c>
      <c r="Z39" s="14" t="b">
        <f>IF(R39="Preventivo",(J35-(J35*T39)),IF(R39="Detectivo",(J35-(J35*T39)),IF(R39="Correctivo",(J35))))</f>
        <v>0</v>
      </c>
      <c r="AA39" s="193"/>
      <c r="AB39" s="193"/>
      <c r="AC39" s="14" t="b">
        <f t="shared" si="1"/>
        <v>0</v>
      </c>
      <c r="AD39" s="14" t="b">
        <f t="shared" si="12"/>
        <v>0</v>
      </c>
      <c r="AE39" s="193"/>
      <c r="AF39" s="193"/>
      <c r="AG39" s="202"/>
      <c r="AH39" s="201"/>
      <c r="AI39" s="210"/>
      <c r="AJ39" s="202"/>
      <c r="AK39" s="202"/>
      <c r="AL39" s="202"/>
      <c r="AM39" s="199"/>
      <c r="AN39" s="200"/>
    </row>
    <row r="40" spans="1:40" ht="42.75" customHeight="1">
      <c r="A40" s="186"/>
      <c r="B40" s="200"/>
      <c r="C40" s="186"/>
      <c r="D40" s="190"/>
      <c r="E40" s="186"/>
      <c r="F40" s="186"/>
      <c r="G40" s="186"/>
      <c r="H40" s="186"/>
      <c r="I40" s="194" t="str">
        <f>IF(H40&lt;=2,'[12]Tabla probabilidad'!$B$5,IF(H40&lt;=24,'[12]Tabla probabilidad'!$B$6,IF(H40&lt;=500,'[12]Tabla probabilidad'!$B$7,IF(H40&lt;=5000,'[12]Tabla probabilidad'!$B$8,IF(H40&gt;5000,'[12]Tabla probabilidad'!$B$9)))))</f>
        <v>Muy Baja</v>
      </c>
      <c r="J40" s="195">
        <f>IF(H40&lt;=2,'[12]Tabla probabilidad'!$D$5,IF(H40&lt;=24,'[12]Tabla probabilidad'!$D$6,IF(H40&lt;=500,'[12]Tabla probabilidad'!$D$7,IF(H40&lt;=5000,'[12]Tabla probabilidad'!$D$8,IF(H40&gt;5000,'[12]Tabla probabilidad'!$D$9)))))</f>
        <v>0.2</v>
      </c>
      <c r="K40" s="186"/>
      <c r="L40" s="186"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186"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186" t="e">
        <f>VLOOKUP((I40&amp;L40),[12]Hoja1!$B$4:$C$28,2,0)</f>
        <v>#N/A</v>
      </c>
      <c r="O40" s="12">
        <v>1</v>
      </c>
      <c r="P40" s="25"/>
      <c r="Q40" s="12" t="b">
        <f t="shared" ref="Q40:Q59" si="13">IF(R40="Preventivo","Probabilidad",IF(R40="Detectivo","Probabilidad", IF(R40="Correctivo","Impacto")))</f>
        <v>0</v>
      </c>
      <c r="R40" s="12"/>
      <c r="S40" s="12"/>
      <c r="T40" s="14" t="e">
        <f>VLOOKUP(R40&amp;S40,[12]Hoja1!$Q$4:$R$9,2,0)</f>
        <v>#N/A</v>
      </c>
      <c r="U40" s="12"/>
      <c r="V40" s="12"/>
      <c r="W40" s="12"/>
      <c r="X40" s="14" t="b">
        <f>IF(Q40="Probabilidad",($J$40*T40),IF(Q40="Impacto"," "))</f>
        <v>0</v>
      </c>
      <c r="Y40" s="14" t="b">
        <f>IF(Z40&lt;=20%,'[12]Tabla probabilidad'!$B$5,IF(Z40&lt;=40%,'[12]Tabla probabilidad'!$B$6,IF(Z40&lt;=60%,'[12]Tabla probabilidad'!$B$7,IF(Z40&lt;=80%,'[12]Tabla probabilidad'!$B$8,IF(Z40&lt;=100%,'[12]Tabla probabilidad'!$B$9)))))</f>
        <v>0</v>
      </c>
      <c r="Z40" s="14" t="b">
        <f>IF(R40="Preventivo",(J40-(J40*T40)),IF(R40="Detectivo",(J40-(J40*T40)),IF(R40="Correctivo",(J40))))</f>
        <v>0</v>
      </c>
      <c r="AA40" s="191" t="e">
        <f>IF(AB40&lt;=20%,'[12]Tabla probabilidad'!$B$5,IF(AB40&lt;=40%,'[12]Tabla probabilidad'!$B$6,IF(AB40&lt;=60%,'[12]Tabla probabilidad'!$B$7,IF(AB40&lt;=80%,'[12]Tabla probabilidad'!$B$8,IF(AB40&lt;=100%,'[12]Tabla probabilidad'!$B$9)))))</f>
        <v>#DIV/0!</v>
      </c>
      <c r="AB40" s="191" t="e">
        <f>AVERAGE(Z40:Z44)</f>
        <v>#DIV/0!</v>
      </c>
      <c r="AC40" s="14" t="b">
        <f t="shared" si="1"/>
        <v>0</v>
      </c>
      <c r="AD40" s="14" t="b">
        <f>IF(Q40="Probabilidad",(($M$40-0)),IF(Q40="Impacto",($M$40-($M$40*T40))))</f>
        <v>0</v>
      </c>
      <c r="AE40" s="191" t="e">
        <f>IF(AF40&lt;=20%,"Leve",IF(AF40&lt;=40%,"Menor",IF(AF40&lt;=60%,"Moderado",IF(AF40&lt;=80%,"Mayor",IF(AF40&lt;=100%,"Catastrófico")))))</f>
        <v>#DIV/0!</v>
      </c>
      <c r="AF40" s="191" t="e">
        <f>AVERAGE(AD40:AD44)</f>
        <v>#DIV/0!</v>
      </c>
      <c r="AG40" s="200" t="e">
        <f>VLOOKUP(AA40&amp;AE40,[12]Hoja1!$B$4:$C$28,2,0)</f>
        <v>#DIV/0!</v>
      </c>
      <c r="AH40" s="200"/>
      <c r="AI40" s="211"/>
      <c r="AJ40" s="211"/>
      <c r="AK40" s="211"/>
      <c r="AL40" s="211"/>
      <c r="AM40" s="211"/>
      <c r="AN40" s="186"/>
    </row>
    <row r="41" spans="1:40">
      <c r="A41" s="186"/>
      <c r="B41" s="201"/>
      <c r="C41" s="186"/>
      <c r="D41" s="190"/>
      <c r="E41" s="186"/>
      <c r="F41" s="186"/>
      <c r="G41" s="186"/>
      <c r="H41" s="186"/>
      <c r="I41" s="194"/>
      <c r="J41" s="195"/>
      <c r="K41" s="186"/>
      <c r="L41" s="196"/>
      <c r="M41" s="196"/>
      <c r="N41" s="186"/>
      <c r="O41" s="12">
        <v>2</v>
      </c>
      <c r="P41" s="25"/>
      <c r="Q41" s="12" t="b">
        <f t="shared" si="13"/>
        <v>0</v>
      </c>
      <c r="R41" s="12"/>
      <c r="S41" s="12"/>
      <c r="T41" s="14" t="e">
        <f>VLOOKUP(R41&amp;S41,[12]Hoja1!$Q$4:$R$9,2,0)</f>
        <v>#N/A</v>
      </c>
      <c r="U41" s="12"/>
      <c r="V41" s="12"/>
      <c r="W41" s="12"/>
      <c r="X41" s="14" t="b">
        <f t="shared" ref="X41:X44" si="14">IF(Q41="Probabilidad",($J$40*T41),IF(Q41="Impacto"," "))</f>
        <v>0</v>
      </c>
      <c r="Y41" s="14" t="b">
        <f>IF(Z41&lt;=20%,'[12]Tabla probabilidad'!$B$5,IF(Z41&lt;=40%,'[12]Tabla probabilidad'!$B$6,IF(Z41&lt;=60%,'[12]Tabla probabilidad'!$B$7,IF(Z41&lt;=80%,'[12]Tabla probabilidad'!$B$8,IF(Z41&lt;=100%,'[12]Tabla probabilidad'!$B$9)))))</f>
        <v>0</v>
      </c>
      <c r="Z41" s="14" t="b">
        <f>IF(R41="Preventivo",(J40-(J40*T41)),IF(R41="Detectivo",(J40-(J40*T41)),IF(R41="Correctivo",(J40))))</f>
        <v>0</v>
      </c>
      <c r="AA41" s="192"/>
      <c r="AB41" s="192"/>
      <c r="AC41" s="14" t="b">
        <f t="shared" si="1"/>
        <v>0</v>
      </c>
      <c r="AD41" s="14" t="b">
        <f t="shared" ref="AD41:AD44" si="15">IF(Q41="Probabilidad",(($M$40-0)),IF(Q41="Impacto",($M$40-($M$40*T41))))</f>
        <v>0</v>
      </c>
      <c r="AE41" s="192"/>
      <c r="AF41" s="192"/>
      <c r="AG41" s="201"/>
      <c r="AH41" s="201"/>
      <c r="AI41" s="212"/>
      <c r="AJ41" s="212"/>
      <c r="AK41" s="212"/>
      <c r="AL41" s="212"/>
      <c r="AM41" s="212"/>
      <c r="AN41" s="186"/>
    </row>
    <row r="42" spans="1:40">
      <c r="A42" s="186"/>
      <c r="B42" s="201"/>
      <c r="C42" s="186"/>
      <c r="D42" s="190"/>
      <c r="E42" s="186"/>
      <c r="F42" s="186"/>
      <c r="G42" s="186"/>
      <c r="H42" s="186"/>
      <c r="I42" s="194"/>
      <c r="J42" s="195"/>
      <c r="K42" s="186"/>
      <c r="L42" s="196"/>
      <c r="M42" s="196"/>
      <c r="N42" s="186"/>
      <c r="O42" s="12">
        <v>3</v>
      </c>
      <c r="P42" s="25"/>
      <c r="Q42" s="12" t="b">
        <f t="shared" si="13"/>
        <v>0</v>
      </c>
      <c r="R42" s="12"/>
      <c r="S42" s="12"/>
      <c r="T42" s="14" t="e">
        <f>VLOOKUP(R42&amp;S42,[12]Hoja1!$Q$4:$R$9,2,0)</f>
        <v>#N/A</v>
      </c>
      <c r="U42" s="12"/>
      <c r="V42" s="12"/>
      <c r="W42" s="12"/>
      <c r="X42" s="14" t="b">
        <f t="shared" si="14"/>
        <v>0</v>
      </c>
      <c r="Y42" s="14" t="b">
        <f>IF(Z42&lt;=20%,'[12]Tabla probabilidad'!$B$5,IF(Z42&lt;=40%,'[12]Tabla probabilidad'!$B$6,IF(Z42&lt;=60%,'[12]Tabla probabilidad'!$B$7,IF(Z42&lt;=80%,'[12]Tabla probabilidad'!$B$8,IF(Z42&lt;=100%,'[12]Tabla probabilidad'!$B$9)))))</f>
        <v>0</v>
      </c>
      <c r="Z42" s="14" t="b">
        <f>IF(R42="Preventivo",(J40-(J40*T42)),IF(R42="Detectivo",(J40-(J40*T42)),IF(R42="Correctivo",(J40))))</f>
        <v>0</v>
      </c>
      <c r="AA42" s="192"/>
      <c r="AB42" s="192"/>
      <c r="AC42" s="14" t="b">
        <f t="shared" si="1"/>
        <v>0</v>
      </c>
      <c r="AD42" s="14" t="b">
        <f t="shared" si="15"/>
        <v>0</v>
      </c>
      <c r="AE42" s="192"/>
      <c r="AF42" s="192"/>
      <c r="AG42" s="201"/>
      <c r="AH42" s="201"/>
      <c r="AI42" s="212"/>
      <c r="AJ42" s="212"/>
      <c r="AK42" s="212"/>
      <c r="AL42" s="212"/>
      <c r="AM42" s="212"/>
      <c r="AN42" s="186"/>
    </row>
    <row r="43" spans="1:40">
      <c r="A43" s="186"/>
      <c r="B43" s="201"/>
      <c r="C43" s="186"/>
      <c r="D43" s="190"/>
      <c r="E43" s="186"/>
      <c r="F43" s="186"/>
      <c r="G43" s="186"/>
      <c r="H43" s="186"/>
      <c r="I43" s="194"/>
      <c r="J43" s="195"/>
      <c r="K43" s="186"/>
      <c r="L43" s="196"/>
      <c r="M43" s="196"/>
      <c r="N43" s="186"/>
      <c r="O43" s="12">
        <v>4</v>
      </c>
      <c r="P43" s="26"/>
      <c r="Q43" s="12" t="b">
        <f t="shared" si="13"/>
        <v>0</v>
      </c>
      <c r="R43" s="12"/>
      <c r="S43" s="12"/>
      <c r="T43" s="14" t="e">
        <f>VLOOKUP(R43&amp;S43,[12]Hoja1!$Q$4:$R$9,2,0)</f>
        <v>#N/A</v>
      </c>
      <c r="U43" s="12"/>
      <c r="V43" s="12"/>
      <c r="W43" s="12"/>
      <c r="X43" s="14" t="b">
        <f t="shared" si="14"/>
        <v>0</v>
      </c>
      <c r="Y43" s="14" t="b">
        <f>IF(Z43&lt;=20%,'[12]Tabla probabilidad'!$B$5,IF(Z43&lt;=40%,'[12]Tabla probabilidad'!$B$6,IF(Z43&lt;=60%,'[12]Tabla probabilidad'!$B$7,IF(Z43&lt;=80%,'[12]Tabla probabilidad'!$B$8,IF(Z43&lt;=100%,'[12]Tabla probabilidad'!$B$9)))))</f>
        <v>0</v>
      </c>
      <c r="Z43" s="14" t="b">
        <f>IF(R43="Preventivo",(J40-(J40*T43)),IF(R43="Detectivo",(J40-(J40*T43)),IF(R43="Correctivo",(J40))))</f>
        <v>0</v>
      </c>
      <c r="AA43" s="192"/>
      <c r="AB43" s="192"/>
      <c r="AC43" s="14" t="b">
        <f t="shared" si="1"/>
        <v>0</v>
      </c>
      <c r="AD43" s="14" t="b">
        <f t="shared" si="15"/>
        <v>0</v>
      </c>
      <c r="AE43" s="192"/>
      <c r="AF43" s="192"/>
      <c r="AG43" s="201"/>
      <c r="AH43" s="201"/>
      <c r="AI43" s="212"/>
      <c r="AJ43" s="212"/>
      <c r="AK43" s="212"/>
      <c r="AL43" s="212"/>
      <c r="AM43" s="212"/>
      <c r="AN43" s="186"/>
    </row>
    <row r="44" spans="1:40">
      <c r="A44" s="186"/>
      <c r="B44" s="202"/>
      <c r="C44" s="186"/>
      <c r="D44" s="190"/>
      <c r="E44" s="186"/>
      <c r="F44" s="186"/>
      <c r="G44" s="186"/>
      <c r="H44" s="186"/>
      <c r="I44" s="194"/>
      <c r="J44" s="195"/>
      <c r="K44" s="186"/>
      <c r="L44" s="196"/>
      <c r="M44" s="196"/>
      <c r="N44" s="186"/>
      <c r="O44" s="12">
        <v>5</v>
      </c>
      <c r="P44" s="27"/>
      <c r="Q44" s="12" t="b">
        <f t="shared" si="13"/>
        <v>0</v>
      </c>
      <c r="R44" s="12"/>
      <c r="S44" s="12"/>
      <c r="T44" s="14" t="e">
        <f>VLOOKUP(R44&amp;S44,[12]Hoja1!$Q$4:$R$9,2,0)</f>
        <v>#N/A</v>
      </c>
      <c r="U44" s="12"/>
      <c r="V44" s="12"/>
      <c r="W44" s="12"/>
      <c r="X44" s="14" t="b">
        <f t="shared" si="14"/>
        <v>0</v>
      </c>
      <c r="Y44" s="14" t="b">
        <f>IF(Z44&lt;=20%,'[12]Tabla probabilidad'!$B$5,IF(Z44&lt;=40%,'[12]Tabla probabilidad'!$B$6,IF(Z44&lt;=60%,'[12]Tabla probabilidad'!$B$7,IF(Z44&lt;=80%,'[12]Tabla probabilidad'!$B$8,IF(Z44&lt;=100%,'[12]Tabla probabilidad'!$B$9)))))</f>
        <v>0</v>
      </c>
      <c r="Z44" s="14" t="b">
        <f>IF(R44="Preventivo",(J40-(J40*T44)),IF(R44="Detectivo",(J40-(J40*T44)),IF(R44="Correctivo",(J40))))</f>
        <v>0</v>
      </c>
      <c r="AA44" s="193"/>
      <c r="AB44" s="193"/>
      <c r="AC44" s="14" t="b">
        <f t="shared" si="1"/>
        <v>0</v>
      </c>
      <c r="AD44" s="14" t="b">
        <f t="shared" si="15"/>
        <v>0</v>
      </c>
      <c r="AE44" s="193"/>
      <c r="AF44" s="193"/>
      <c r="AG44" s="202"/>
      <c r="AH44" s="201"/>
      <c r="AI44" s="213"/>
      <c r="AJ44" s="213"/>
      <c r="AK44" s="213"/>
      <c r="AL44" s="213"/>
      <c r="AM44" s="213"/>
      <c r="AN44" s="200"/>
    </row>
    <row r="45" spans="1:40">
      <c r="A45" s="186"/>
      <c r="B45" s="200"/>
      <c r="C45" s="186"/>
      <c r="D45" s="190"/>
      <c r="E45" s="186"/>
      <c r="F45" s="186"/>
      <c r="G45" s="186"/>
      <c r="H45" s="186"/>
      <c r="I45" s="194" t="str">
        <f>IF(H45&lt;=2,'[12]Tabla probabilidad'!$B$5,IF(H45&lt;=24,'[12]Tabla probabilidad'!$B$6,IF(H45&lt;=500,'[12]Tabla probabilidad'!$B$7,IF(H45&lt;=5000,'[12]Tabla probabilidad'!$B$8,IF(H45&gt;5000,'[12]Tabla probabilidad'!$B$9)))))</f>
        <v>Muy Baja</v>
      </c>
      <c r="J45" s="195">
        <f>IF(H45&lt;=2,'[12]Tabla probabilidad'!$D$5,IF(H45&lt;=24,'[12]Tabla probabilidad'!$D$6,IF(H45&lt;=500,'[12]Tabla probabilidad'!$D$7,IF(H45&lt;=5000,'[12]Tabla probabilidad'!$D$8,IF(H45&gt;5000,'[12]Tabla probabilidad'!$D$9)))))</f>
        <v>0.2</v>
      </c>
      <c r="K45" s="186"/>
      <c r="L45" s="186"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186"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186" t="e">
        <f>VLOOKUP((I45&amp;L45),[12]Hoja1!$B$4:$C$28,2,0)</f>
        <v>#N/A</v>
      </c>
      <c r="O45" s="12">
        <v>1</v>
      </c>
      <c r="P45" s="25"/>
      <c r="Q45" s="12" t="b">
        <f t="shared" si="13"/>
        <v>0</v>
      </c>
      <c r="R45" s="12"/>
      <c r="S45" s="12"/>
      <c r="T45" s="14" t="e">
        <f>VLOOKUP(R45&amp;S45,[12]Hoja1!$Q$4:$R$9,2,0)</f>
        <v>#N/A</v>
      </c>
      <c r="U45" s="12"/>
      <c r="V45" s="12"/>
      <c r="W45" s="12"/>
      <c r="X45" s="14" t="b">
        <f>IF(Q45="Probabilidad",($J$45*T45),IF(Q45="Impacto"," "))</f>
        <v>0</v>
      </c>
      <c r="Y45" s="14" t="b">
        <f>IF(Z45&lt;=20%,'[12]Tabla probabilidad'!$B$5,IF(Z45&lt;=40%,'[12]Tabla probabilidad'!$B$6,IF(Z45&lt;=60%,'[12]Tabla probabilidad'!$B$7,IF(Z45&lt;=80%,'[12]Tabla probabilidad'!$B$8,IF(Z45&lt;=100%,'[12]Tabla probabilidad'!$B$9)))))</f>
        <v>0</v>
      </c>
      <c r="Z45" s="14" t="b">
        <f>IF(R45="Preventivo",(J45-(J45*T45)),IF(R45="Detectivo",(J45-(J45*T45)),IF(R45="Correctivo",(J45))))</f>
        <v>0</v>
      </c>
      <c r="AA45" s="191" t="e">
        <f>IF(AB45&lt;=20%,'[12]Tabla probabilidad'!$B$5,IF(AB45&lt;=40%,'[12]Tabla probabilidad'!$B$6,IF(AB45&lt;=60%,'[12]Tabla probabilidad'!$B$7,IF(AB45&lt;=80%,'[12]Tabla probabilidad'!$B$8,IF(AB45&lt;=100%,'[12]Tabla probabilidad'!$B$9)))))</f>
        <v>#DIV/0!</v>
      </c>
      <c r="AB45" s="191" t="e">
        <f>AVERAGE(Z45:Z49)</f>
        <v>#DIV/0!</v>
      </c>
      <c r="AC45" s="14" t="b">
        <f t="shared" si="1"/>
        <v>0</v>
      </c>
      <c r="AD45" s="14" t="b">
        <f>IF(Q45="Probabilidad",(($M$45-0)),IF(Q45="Impacto",($M$45-($M$45*T45))))</f>
        <v>0</v>
      </c>
      <c r="AE45" s="191" t="e">
        <f>IF(AF45&lt;=20%,"Leve",IF(AF45&lt;=40%,"Menor",IF(AF45&lt;=60%,"Moderado",IF(AF45&lt;=80%,"Mayor",IF(AF45&lt;=100%,"Catastrófico")))))</f>
        <v>#DIV/0!</v>
      </c>
      <c r="AF45" s="191" t="e">
        <f>AVERAGE(AD45:AD49)</f>
        <v>#DIV/0!</v>
      </c>
      <c r="AG45" s="200" t="e">
        <f>VLOOKUP(AA45&amp;AE45,[12]Hoja1!$B$4:$C$28,2,0)</f>
        <v>#DIV/0!</v>
      </c>
      <c r="AH45" s="200"/>
      <c r="AI45" s="211"/>
      <c r="AJ45" s="211"/>
      <c r="AK45" s="211"/>
      <c r="AL45" s="211"/>
      <c r="AM45" s="211"/>
      <c r="AN45" s="186"/>
    </row>
    <row r="46" spans="1:40">
      <c r="A46" s="186"/>
      <c r="B46" s="201"/>
      <c r="C46" s="186"/>
      <c r="D46" s="190"/>
      <c r="E46" s="186"/>
      <c r="F46" s="186"/>
      <c r="G46" s="186"/>
      <c r="H46" s="186"/>
      <c r="I46" s="194"/>
      <c r="J46" s="195"/>
      <c r="K46" s="186"/>
      <c r="L46" s="196"/>
      <c r="M46" s="196"/>
      <c r="N46" s="186"/>
      <c r="O46" s="12">
        <v>2</v>
      </c>
      <c r="P46" s="25"/>
      <c r="Q46" s="12" t="b">
        <f t="shared" si="13"/>
        <v>0</v>
      </c>
      <c r="R46" s="12"/>
      <c r="S46" s="12"/>
      <c r="T46" s="14" t="e">
        <f>VLOOKUP(R46&amp;S46,[12]Hoja1!$Q$4:$R$9,2,0)</f>
        <v>#N/A</v>
      </c>
      <c r="U46" s="12"/>
      <c r="V46" s="12"/>
      <c r="W46" s="12"/>
      <c r="X46" s="14" t="b">
        <f t="shared" ref="X46:X49" si="16">IF(Q46="Probabilidad",($J$45*T46),IF(Q46="Impacto"," "))</f>
        <v>0</v>
      </c>
      <c r="Y46" s="14" t="b">
        <f>IF(Z46&lt;=20%,'[12]Tabla probabilidad'!$B$5,IF(Z46&lt;=40%,'[12]Tabla probabilidad'!$B$6,IF(Z46&lt;=60%,'[12]Tabla probabilidad'!$B$7,IF(Z46&lt;=80%,'[12]Tabla probabilidad'!$B$8,IF(Z46&lt;=100%,'[12]Tabla probabilidad'!$B$9)))))</f>
        <v>0</v>
      </c>
      <c r="Z46" s="14" t="b">
        <f>IF(R46="Preventivo",(J45-(J45*T46)),IF(R46="Detectivo",(J45-(J45*T46)),IF(R46="Correctivo",(J45))))</f>
        <v>0</v>
      </c>
      <c r="AA46" s="192"/>
      <c r="AB46" s="192"/>
      <c r="AC46" s="14" t="b">
        <f t="shared" si="1"/>
        <v>0</v>
      </c>
      <c r="AD46" s="14" t="b">
        <f t="shared" ref="AD46:AD49" si="17">IF(Q46="Probabilidad",(($M$45-0)),IF(Q46="Impacto",($M$45-($M$45*T46))))</f>
        <v>0</v>
      </c>
      <c r="AE46" s="192"/>
      <c r="AF46" s="192"/>
      <c r="AG46" s="201"/>
      <c r="AH46" s="201"/>
      <c r="AI46" s="212"/>
      <c r="AJ46" s="212"/>
      <c r="AK46" s="212"/>
      <c r="AL46" s="212"/>
      <c r="AM46" s="212"/>
      <c r="AN46" s="186"/>
    </row>
    <row r="47" spans="1:40">
      <c r="A47" s="186"/>
      <c r="B47" s="201"/>
      <c r="C47" s="186"/>
      <c r="D47" s="190"/>
      <c r="E47" s="186"/>
      <c r="F47" s="186"/>
      <c r="G47" s="186"/>
      <c r="H47" s="186"/>
      <c r="I47" s="194"/>
      <c r="J47" s="195"/>
      <c r="K47" s="186"/>
      <c r="L47" s="196"/>
      <c r="M47" s="196"/>
      <c r="N47" s="186"/>
      <c r="O47" s="12">
        <v>3</v>
      </c>
      <c r="P47" s="25"/>
      <c r="Q47" s="12" t="b">
        <f t="shared" si="13"/>
        <v>0</v>
      </c>
      <c r="R47" s="12"/>
      <c r="S47" s="12"/>
      <c r="T47" s="14" t="e">
        <f>VLOOKUP(R47&amp;S47,[12]Hoja1!$Q$4:$R$9,2,0)</f>
        <v>#N/A</v>
      </c>
      <c r="U47" s="12"/>
      <c r="V47" s="12"/>
      <c r="W47" s="12"/>
      <c r="X47" s="14" t="b">
        <f t="shared" si="16"/>
        <v>0</v>
      </c>
      <c r="Y47" s="14" t="b">
        <f>IF(Z47&lt;=20%,'[12]Tabla probabilidad'!$B$5,IF(Z47&lt;=40%,'[12]Tabla probabilidad'!$B$6,IF(Z47&lt;=60%,'[12]Tabla probabilidad'!$B$7,IF(Z47&lt;=80%,'[12]Tabla probabilidad'!$B$8,IF(Z47&lt;=100%,'[12]Tabla probabilidad'!$B$9)))))</f>
        <v>0</v>
      </c>
      <c r="Z47" s="14" t="b">
        <f>IF(R47="Preventivo",(J45-(J45*T47)),IF(R47="Detectivo",(J45-(J45*T47)),IF(R47="Correctivo",(J45))))</f>
        <v>0</v>
      </c>
      <c r="AA47" s="192"/>
      <c r="AB47" s="192"/>
      <c r="AC47" s="14" t="b">
        <f t="shared" si="1"/>
        <v>0</v>
      </c>
      <c r="AD47" s="14" t="b">
        <f t="shared" si="17"/>
        <v>0</v>
      </c>
      <c r="AE47" s="192"/>
      <c r="AF47" s="192"/>
      <c r="AG47" s="201"/>
      <c r="AH47" s="201"/>
      <c r="AI47" s="212"/>
      <c r="AJ47" s="212"/>
      <c r="AK47" s="212"/>
      <c r="AL47" s="212"/>
      <c r="AM47" s="212"/>
      <c r="AN47" s="186"/>
    </row>
    <row r="48" spans="1:40">
      <c r="A48" s="186"/>
      <c r="B48" s="201"/>
      <c r="C48" s="186"/>
      <c r="D48" s="190"/>
      <c r="E48" s="186"/>
      <c r="F48" s="186"/>
      <c r="G48" s="186"/>
      <c r="H48" s="186"/>
      <c r="I48" s="194"/>
      <c r="J48" s="195"/>
      <c r="K48" s="186"/>
      <c r="L48" s="196"/>
      <c r="M48" s="196"/>
      <c r="N48" s="186"/>
      <c r="O48" s="12">
        <v>4</v>
      </c>
      <c r="P48" s="26"/>
      <c r="Q48" s="12" t="b">
        <f t="shared" si="13"/>
        <v>0</v>
      </c>
      <c r="R48" s="12"/>
      <c r="S48" s="12"/>
      <c r="T48" s="14" t="e">
        <f>VLOOKUP(R48&amp;S48,[12]Hoja1!$Q$4:$R$9,2,0)</f>
        <v>#N/A</v>
      </c>
      <c r="U48" s="12"/>
      <c r="V48" s="12"/>
      <c r="W48" s="12"/>
      <c r="X48" s="14" t="b">
        <f t="shared" si="16"/>
        <v>0</v>
      </c>
      <c r="Y48" s="14" t="b">
        <f>IF(Z48&lt;=20%,'[12]Tabla probabilidad'!$B$5,IF(Z48&lt;=40%,'[12]Tabla probabilidad'!$B$6,IF(Z48&lt;=60%,'[12]Tabla probabilidad'!$B$7,IF(Z48&lt;=80%,'[12]Tabla probabilidad'!$B$8,IF(Z48&lt;=100%,'[12]Tabla probabilidad'!$B$9)))))</f>
        <v>0</v>
      </c>
      <c r="Z48" s="14" t="b">
        <f>IF(R48="Preventivo",(J45-(J45*T48)),IF(R48="Detectivo",(J45-(J45*T48)),IF(R48="Correctivo",(J45))))</f>
        <v>0</v>
      </c>
      <c r="AA48" s="192"/>
      <c r="AB48" s="192"/>
      <c r="AC48" s="14" t="b">
        <f t="shared" si="1"/>
        <v>0</v>
      </c>
      <c r="AD48" s="14" t="b">
        <f t="shared" si="17"/>
        <v>0</v>
      </c>
      <c r="AE48" s="192"/>
      <c r="AF48" s="192"/>
      <c r="AG48" s="201"/>
      <c r="AH48" s="201"/>
      <c r="AI48" s="212"/>
      <c r="AJ48" s="212"/>
      <c r="AK48" s="212"/>
      <c r="AL48" s="212"/>
      <c r="AM48" s="212"/>
      <c r="AN48" s="186"/>
    </row>
    <row r="49" spans="1:40">
      <c r="A49" s="186"/>
      <c r="B49" s="202"/>
      <c r="C49" s="186"/>
      <c r="D49" s="190"/>
      <c r="E49" s="186"/>
      <c r="F49" s="186"/>
      <c r="G49" s="186"/>
      <c r="H49" s="186"/>
      <c r="I49" s="194"/>
      <c r="J49" s="195"/>
      <c r="K49" s="186"/>
      <c r="L49" s="196"/>
      <c r="M49" s="196"/>
      <c r="N49" s="186"/>
      <c r="O49" s="12">
        <v>5</v>
      </c>
      <c r="P49" s="27"/>
      <c r="Q49" s="12" t="b">
        <f t="shared" si="13"/>
        <v>0</v>
      </c>
      <c r="R49" s="12"/>
      <c r="S49" s="12"/>
      <c r="T49" s="14" t="e">
        <f>VLOOKUP(R49&amp;S49,[12]Hoja1!$Q$4:$R$9,2,0)</f>
        <v>#N/A</v>
      </c>
      <c r="U49" s="12"/>
      <c r="V49" s="12"/>
      <c r="W49" s="12"/>
      <c r="X49" s="14" t="b">
        <f t="shared" si="16"/>
        <v>0</v>
      </c>
      <c r="Y49" s="14" t="b">
        <f>IF(Z49&lt;=20%,'[12]Tabla probabilidad'!$B$5,IF(Z49&lt;=40%,'[12]Tabla probabilidad'!$B$6,IF(Z49&lt;=60%,'[12]Tabla probabilidad'!$B$7,IF(Z49&lt;=80%,'[12]Tabla probabilidad'!$B$8,IF(Z49&lt;=100%,'[12]Tabla probabilidad'!$B$9)))))</f>
        <v>0</v>
      </c>
      <c r="Z49" s="14" t="b">
        <f>IF(R49="Preventivo",(J45-(J45*T49)),IF(R49="Detectivo",(J45-(J45*T49)),IF(R49="Correctivo",(J45))))</f>
        <v>0</v>
      </c>
      <c r="AA49" s="193"/>
      <c r="AB49" s="193"/>
      <c r="AC49" s="14" t="b">
        <f t="shared" si="1"/>
        <v>0</v>
      </c>
      <c r="AD49" s="14" t="b">
        <f t="shared" si="17"/>
        <v>0</v>
      </c>
      <c r="AE49" s="193"/>
      <c r="AF49" s="193"/>
      <c r="AG49" s="202"/>
      <c r="AH49" s="201"/>
      <c r="AI49" s="213"/>
      <c r="AJ49" s="213"/>
      <c r="AK49" s="213"/>
      <c r="AL49" s="213"/>
      <c r="AM49" s="213"/>
      <c r="AN49" s="200"/>
    </row>
    <row r="50" spans="1:40">
      <c r="A50" s="186"/>
      <c r="B50" s="200"/>
      <c r="C50" s="186"/>
      <c r="D50" s="190"/>
      <c r="E50" s="186"/>
      <c r="F50" s="186"/>
      <c r="G50" s="186"/>
      <c r="H50" s="186"/>
      <c r="I50" s="194" t="str">
        <f>IF(H50&lt;=2,'[12]Tabla probabilidad'!$B$5,IF(H50&lt;=24,'[12]Tabla probabilidad'!$B$6,IF(H50&lt;=500,'[12]Tabla probabilidad'!$B$7,IF(H50&lt;=5000,'[12]Tabla probabilidad'!$B$8,IF(H50&gt;5000,'[12]Tabla probabilidad'!$B$9)))))</f>
        <v>Muy Baja</v>
      </c>
      <c r="J50" s="195">
        <f>IF(H50&lt;=2,'[12]Tabla probabilidad'!$D$5,IF(H50&lt;=24,'[12]Tabla probabilidad'!$D$6,IF(H50&lt;=500,'[12]Tabla probabilidad'!$D$7,IF(H50&lt;=5000,'[12]Tabla probabilidad'!$D$8,IF(H50&gt;5000,'[12]Tabla probabilidad'!$D$9)))))</f>
        <v>0.2</v>
      </c>
      <c r="K50" s="186"/>
      <c r="L50" s="18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18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186" t="e">
        <f>VLOOKUP((I50&amp;L50),[12]Hoja1!$B$4:$C$28,2,0)</f>
        <v>#N/A</v>
      </c>
      <c r="O50" s="12">
        <v>1</v>
      </c>
      <c r="P50" s="25"/>
      <c r="Q50" s="12" t="b">
        <f t="shared" si="13"/>
        <v>0</v>
      </c>
      <c r="R50" s="12"/>
      <c r="S50" s="12"/>
      <c r="T50" s="14" t="e">
        <f>VLOOKUP(R50&amp;S50,[12]Hoja1!$Q$4:$R$9,2,0)</f>
        <v>#N/A</v>
      </c>
      <c r="U50" s="12"/>
      <c r="V50" s="12"/>
      <c r="W50" s="12"/>
      <c r="X50" s="14" t="b">
        <f>IF(Q50="Probabilidad",($J$50*T50),IF(Q50="Impacto"," "))</f>
        <v>0</v>
      </c>
      <c r="Y50" s="14" t="b">
        <f>IF(Z50&lt;=20%,'[12]Tabla probabilidad'!$B$5,IF(Z50&lt;=40%,'[12]Tabla probabilidad'!$B$6,IF(Z50&lt;=60%,'[12]Tabla probabilidad'!$B$7,IF(Z50&lt;=80%,'[12]Tabla probabilidad'!$B$8,IF(Z50&lt;=100%,'[12]Tabla probabilidad'!$B$9)))))</f>
        <v>0</v>
      </c>
      <c r="Z50" s="14" t="b">
        <f>IF(R50="Preventivo",(J50-(J50*T50)),IF(R50="Detectivo",(J50-(J50*T50)),IF(R50="Correctivo",(J50))))</f>
        <v>0</v>
      </c>
      <c r="AA50" s="191" t="e">
        <f>IF(AB50&lt;=20%,'[12]Tabla probabilidad'!$B$5,IF(AB50&lt;=40%,'[12]Tabla probabilidad'!$B$6,IF(AB50&lt;=60%,'[12]Tabla probabilidad'!$B$7,IF(AB50&lt;=80%,'[12]Tabla probabilidad'!$B$8,IF(AB50&lt;=100%,'[12]Tabla probabilidad'!$B$9)))))</f>
        <v>#DIV/0!</v>
      </c>
      <c r="AB50" s="191" t="e">
        <f>AVERAGE(Z50:Z54)</f>
        <v>#DIV/0!</v>
      </c>
      <c r="AC50" s="14" t="b">
        <f t="shared" si="1"/>
        <v>0</v>
      </c>
      <c r="AD50" s="14" t="b">
        <f>IF(Q50="Probabilidad",(($M$50-0)),IF(Q50="Impacto",($M$50-($M$50*T50))))</f>
        <v>0</v>
      </c>
      <c r="AE50" s="191" t="e">
        <f>IF(AF50&lt;=20%,"Leve",IF(AF50&lt;=40%,"Menor",IF(AF50&lt;=60%,"Moderado",IF(AF50&lt;=80%,"Mayor",IF(AF50&lt;=100%,"Catastrófico")))))</f>
        <v>#DIV/0!</v>
      </c>
      <c r="AF50" s="191" t="e">
        <f>AVERAGE(AD50:AD54)</f>
        <v>#DIV/0!</v>
      </c>
      <c r="AG50" s="200" t="e">
        <f>VLOOKUP(AA50&amp;AE50,[12]Hoja1!$B$4:$C$28,2,0)</f>
        <v>#DIV/0!</v>
      </c>
      <c r="AH50" s="200"/>
      <c r="AI50" s="211"/>
      <c r="AJ50" s="211"/>
      <c r="AK50" s="211"/>
      <c r="AL50" s="211"/>
      <c r="AM50" s="211"/>
      <c r="AN50" s="186"/>
    </row>
    <row r="51" spans="1:40">
      <c r="A51" s="186"/>
      <c r="B51" s="201"/>
      <c r="C51" s="186"/>
      <c r="D51" s="190"/>
      <c r="E51" s="186"/>
      <c r="F51" s="186"/>
      <c r="G51" s="186"/>
      <c r="H51" s="186"/>
      <c r="I51" s="194"/>
      <c r="J51" s="195"/>
      <c r="K51" s="186"/>
      <c r="L51" s="196"/>
      <c r="M51" s="196"/>
      <c r="N51" s="186"/>
      <c r="O51" s="12">
        <v>2</v>
      </c>
      <c r="P51" s="25"/>
      <c r="Q51" s="12" t="b">
        <f t="shared" si="13"/>
        <v>0</v>
      </c>
      <c r="R51" s="12"/>
      <c r="S51" s="12"/>
      <c r="T51" s="14" t="e">
        <f>VLOOKUP(R51&amp;S51,[12]Hoja1!$Q$4:$R$9,2,0)</f>
        <v>#N/A</v>
      </c>
      <c r="U51" s="12"/>
      <c r="V51" s="12"/>
      <c r="W51" s="12"/>
      <c r="X51" s="14" t="b">
        <f>IF(Q51="Probabilidad",($J$50*T51),IF(Q51="Impacto"," "))</f>
        <v>0</v>
      </c>
      <c r="Y51" s="14" t="b">
        <f>IF(Z51&lt;=20%,'[12]Tabla probabilidad'!$B$5,IF(Z51&lt;=40%,'[12]Tabla probabilidad'!$B$6,IF(Z51&lt;=60%,'[12]Tabla probabilidad'!$B$7,IF(Z51&lt;=80%,'[12]Tabla probabilidad'!$B$8,IF(Z51&lt;=100%,'[12]Tabla probabilidad'!$B$9)))))</f>
        <v>0</v>
      </c>
      <c r="Z51" s="14" t="b">
        <f>IF(R51="Preventivo",(J50-(J50*T51)),IF(R51="Detectivo",(J50-(J50*T51)),IF(R51="Correctivo",(J50))))</f>
        <v>0</v>
      </c>
      <c r="AA51" s="192"/>
      <c r="AB51" s="192"/>
      <c r="AC51" s="14" t="b">
        <f t="shared" si="1"/>
        <v>0</v>
      </c>
      <c r="AD51" s="14" t="b">
        <f t="shared" ref="AD51:AD54" si="18">IF(Q51="Probabilidad",(($M$50-0)),IF(Q51="Impacto",($M$50-($M$50*T51))))</f>
        <v>0</v>
      </c>
      <c r="AE51" s="192"/>
      <c r="AF51" s="192"/>
      <c r="AG51" s="201"/>
      <c r="AH51" s="201"/>
      <c r="AI51" s="212"/>
      <c r="AJ51" s="212"/>
      <c r="AK51" s="212"/>
      <c r="AL51" s="212"/>
      <c r="AM51" s="212"/>
      <c r="AN51" s="186"/>
    </row>
    <row r="52" spans="1:40">
      <c r="A52" s="186"/>
      <c r="B52" s="201"/>
      <c r="C52" s="186"/>
      <c r="D52" s="190"/>
      <c r="E52" s="186"/>
      <c r="F52" s="186"/>
      <c r="G52" s="186"/>
      <c r="H52" s="186"/>
      <c r="I52" s="194"/>
      <c r="J52" s="195"/>
      <c r="K52" s="186"/>
      <c r="L52" s="196"/>
      <c r="M52" s="196"/>
      <c r="N52" s="186"/>
      <c r="O52" s="12">
        <v>3</v>
      </c>
      <c r="P52" s="25"/>
      <c r="Q52" s="12" t="b">
        <f t="shared" si="13"/>
        <v>0</v>
      </c>
      <c r="R52" s="12"/>
      <c r="S52" s="12"/>
      <c r="T52" s="14" t="e">
        <f>VLOOKUP(R52&amp;S52,[12]Hoja1!$Q$4:$R$9,2,0)</f>
        <v>#N/A</v>
      </c>
      <c r="U52" s="12"/>
      <c r="V52" s="12"/>
      <c r="W52" s="12"/>
      <c r="X52" s="14" t="b">
        <f>IF(Q52="Probabilidad",($J$50*T52),IF(Q52="Impacto"," "))</f>
        <v>0</v>
      </c>
      <c r="Y52" s="14" t="b">
        <f>IF(Z52&lt;=20%,'[12]Tabla probabilidad'!$B$5,IF(Z52&lt;=40%,'[12]Tabla probabilidad'!$B$6,IF(Z52&lt;=60%,'[12]Tabla probabilidad'!$B$7,IF(Z52&lt;=80%,'[12]Tabla probabilidad'!$B$8,IF(Z52&lt;=100%,'[12]Tabla probabilidad'!$B$9)))))</f>
        <v>0</v>
      </c>
      <c r="Z52" s="14" t="b">
        <f>IF(R52="Preventivo",(J50-(J50*T52)),IF(R52="Detectivo",(J50-(J50*T52)),IF(R52="Correctivo",(J50))))</f>
        <v>0</v>
      </c>
      <c r="AA52" s="192"/>
      <c r="AB52" s="192"/>
      <c r="AC52" s="14" t="b">
        <f t="shared" si="1"/>
        <v>0</v>
      </c>
      <c r="AD52" s="14" t="b">
        <f t="shared" si="18"/>
        <v>0</v>
      </c>
      <c r="AE52" s="192"/>
      <c r="AF52" s="192"/>
      <c r="AG52" s="201"/>
      <c r="AH52" s="201"/>
      <c r="AI52" s="212"/>
      <c r="AJ52" s="212"/>
      <c r="AK52" s="212"/>
      <c r="AL52" s="212"/>
      <c r="AM52" s="212"/>
      <c r="AN52" s="186"/>
    </row>
    <row r="53" spans="1:40">
      <c r="A53" s="186"/>
      <c r="B53" s="201"/>
      <c r="C53" s="186"/>
      <c r="D53" s="190"/>
      <c r="E53" s="186"/>
      <c r="F53" s="186"/>
      <c r="G53" s="186"/>
      <c r="H53" s="186"/>
      <c r="I53" s="194"/>
      <c r="J53" s="195"/>
      <c r="K53" s="186"/>
      <c r="L53" s="196"/>
      <c r="M53" s="196"/>
      <c r="N53" s="186"/>
      <c r="O53" s="12">
        <v>4</v>
      </c>
      <c r="P53" s="26"/>
      <c r="Q53" s="12" t="b">
        <f t="shared" si="13"/>
        <v>0</v>
      </c>
      <c r="R53" s="12"/>
      <c r="S53" s="12"/>
      <c r="T53" s="14" t="e">
        <f>VLOOKUP(R53&amp;S53,[12]Hoja1!$Q$4:$R$9,2,0)</f>
        <v>#N/A</v>
      </c>
      <c r="U53" s="12"/>
      <c r="V53" s="12"/>
      <c r="W53" s="12"/>
      <c r="X53" s="14" t="b">
        <f>IF(Q53="Probabilidad",($J$50*T53),IF(Q53="Impacto"," "))</f>
        <v>0</v>
      </c>
      <c r="Y53" s="14" t="b">
        <f>IF(Z53&lt;=20%,'[12]Tabla probabilidad'!$B$5,IF(Z53&lt;=40%,'[12]Tabla probabilidad'!$B$6,IF(Z53&lt;=60%,'[12]Tabla probabilidad'!$B$7,IF(Z53&lt;=80%,'[12]Tabla probabilidad'!$B$8,IF(Z53&lt;=100%,'[12]Tabla probabilidad'!$B$9)))))</f>
        <v>0</v>
      </c>
      <c r="Z53" s="14" t="b">
        <f>IF(R53="Preventivo",(J50-(J50*T53)),IF(R53="Detectivo",(J50-(J50*T53)),IF(R53="Correctivo",(J50))))</f>
        <v>0</v>
      </c>
      <c r="AA53" s="192"/>
      <c r="AB53" s="192"/>
      <c r="AC53" s="14" t="b">
        <f t="shared" si="1"/>
        <v>0</v>
      </c>
      <c r="AD53" s="14" t="b">
        <f t="shared" si="18"/>
        <v>0</v>
      </c>
      <c r="AE53" s="192"/>
      <c r="AF53" s="192"/>
      <c r="AG53" s="201"/>
      <c r="AH53" s="201"/>
      <c r="AI53" s="212"/>
      <c r="AJ53" s="212"/>
      <c r="AK53" s="212"/>
      <c r="AL53" s="212"/>
      <c r="AM53" s="212"/>
      <c r="AN53" s="186"/>
    </row>
    <row r="54" spans="1:40">
      <c r="A54" s="186"/>
      <c r="B54" s="202"/>
      <c r="C54" s="186"/>
      <c r="D54" s="190"/>
      <c r="E54" s="186"/>
      <c r="F54" s="186"/>
      <c r="G54" s="186"/>
      <c r="H54" s="186"/>
      <c r="I54" s="194"/>
      <c r="J54" s="195"/>
      <c r="K54" s="186"/>
      <c r="L54" s="196"/>
      <c r="M54" s="196"/>
      <c r="N54" s="186"/>
      <c r="O54" s="12">
        <v>5</v>
      </c>
      <c r="P54" s="27"/>
      <c r="Q54" s="12" t="b">
        <f t="shared" si="13"/>
        <v>0</v>
      </c>
      <c r="R54" s="12"/>
      <c r="S54" s="12"/>
      <c r="T54" s="14" t="e">
        <f>VLOOKUP(R54&amp;S54,[12]Hoja1!$Q$4:$R$9,2,0)</f>
        <v>#N/A</v>
      </c>
      <c r="U54" s="12"/>
      <c r="V54" s="12"/>
      <c r="W54" s="12"/>
      <c r="X54" s="14" t="b">
        <f t="shared" ref="X54" si="19">IF(Q54="Probabilidad",($J$35*T54),IF(Q54="Impacto"," "))</f>
        <v>0</v>
      </c>
      <c r="Y54" s="14" t="b">
        <f>IF(Z54&lt;=20%,'[12]Tabla probabilidad'!$B$5,IF(Z54&lt;=40%,'[12]Tabla probabilidad'!$B$6,IF(Z54&lt;=60%,'[12]Tabla probabilidad'!$B$7,IF(Z54&lt;=80%,'[12]Tabla probabilidad'!$B$8,IF(Z54&lt;=100%,'[12]Tabla probabilidad'!$B$9)))))</f>
        <v>0</v>
      </c>
      <c r="Z54" s="14" t="b">
        <f>IF(R54="Preventivo",(J50-(J50*T54)),IF(R54="Detectivo",(J50-(J50*T54)),IF(R54="Correctivo",(J50))))</f>
        <v>0</v>
      </c>
      <c r="AA54" s="193"/>
      <c r="AB54" s="193"/>
      <c r="AC54" s="14" t="b">
        <f t="shared" si="1"/>
        <v>0</v>
      </c>
      <c r="AD54" s="14" t="b">
        <f t="shared" si="18"/>
        <v>0</v>
      </c>
      <c r="AE54" s="193"/>
      <c r="AF54" s="193"/>
      <c r="AG54" s="202"/>
      <c r="AH54" s="201"/>
      <c r="AI54" s="213"/>
      <c r="AJ54" s="213"/>
      <c r="AK54" s="213"/>
      <c r="AL54" s="213"/>
      <c r="AM54" s="213"/>
      <c r="AN54" s="200"/>
    </row>
    <row r="55" spans="1:40">
      <c r="A55" s="186"/>
      <c r="B55" s="200"/>
      <c r="C55" s="186"/>
      <c r="D55" s="190"/>
      <c r="E55" s="186"/>
      <c r="F55" s="186"/>
      <c r="G55" s="186"/>
      <c r="H55" s="186"/>
      <c r="I55" s="194" t="str">
        <f>IF(H55&lt;=2,'[12]Tabla probabilidad'!$B$5,IF(H55&lt;=24,'[12]Tabla probabilidad'!$B$6,IF(H55&lt;=500,'[12]Tabla probabilidad'!$B$7,IF(H55&lt;=5000,'[12]Tabla probabilidad'!$B$8,IF(H55&gt;5000,'[12]Tabla probabilidad'!$B$9)))))</f>
        <v>Muy Baja</v>
      </c>
      <c r="J55" s="195">
        <f>IF(H55&lt;=2,'[12]Tabla probabilidad'!$D$5,IF(H55&lt;=24,'[12]Tabla probabilidad'!$D$6,IF(H55&lt;=500,'[12]Tabla probabilidad'!$D$7,IF(H55&lt;=5000,'[12]Tabla probabilidad'!$D$8,IF(H55&gt;5000,'[12]Tabla probabilidad'!$D$9)))))</f>
        <v>0.2</v>
      </c>
      <c r="K55" s="186"/>
      <c r="L55" s="18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18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186" t="e">
        <f>VLOOKUP((I55&amp;L55),[12]Hoja1!$B$4:$C$28,2,0)</f>
        <v>#N/A</v>
      </c>
      <c r="O55" s="12">
        <v>1</v>
      </c>
      <c r="P55" s="25"/>
      <c r="Q55" s="12" t="b">
        <f t="shared" si="13"/>
        <v>0</v>
      </c>
      <c r="R55" s="12"/>
      <c r="S55" s="12"/>
      <c r="T55" s="14" t="e">
        <f>VLOOKUP(R55&amp;S55,[12]Hoja1!$Q$4:$R$9,2,0)</f>
        <v>#N/A</v>
      </c>
      <c r="U55" s="12"/>
      <c r="V55" s="12"/>
      <c r="W55" s="12"/>
      <c r="X55" s="14" t="b">
        <f>IF(Q55="Probabilidad",($J$55*T55),IF(Q55="Impacto"," "))</f>
        <v>0</v>
      </c>
      <c r="Y55" s="14" t="b">
        <f>IF(Z55&lt;=20%,'[12]Tabla probabilidad'!$B$5,IF(Z55&lt;=40%,'[12]Tabla probabilidad'!$B$6,IF(Z55&lt;=60%,'[12]Tabla probabilidad'!$B$7,IF(Z55&lt;=80%,'[12]Tabla probabilidad'!$B$8,IF(Z55&lt;=100%,'[12]Tabla probabilidad'!$B$9)))))</f>
        <v>0</v>
      </c>
      <c r="Z55" s="14" t="b">
        <f>IF(R55="Preventivo",(J55-(J55*T55)),IF(R55="Detectivo",(J55-(J55*T55)),IF(R55="Correctivo",(J55))))</f>
        <v>0</v>
      </c>
      <c r="AA55" s="191" t="e">
        <f>IF(AB55&lt;=20%,'[12]Tabla probabilidad'!$B$5,IF(AB55&lt;=40%,'[12]Tabla probabilidad'!$B$6,IF(AB55&lt;=60%,'[12]Tabla probabilidad'!$B$7,IF(AB55&lt;=80%,'[12]Tabla probabilidad'!$B$8,IF(AB55&lt;=100%,'[12]Tabla probabilidad'!$B$9)))))</f>
        <v>#DIV/0!</v>
      </c>
      <c r="AB55" s="191" t="e">
        <f>AVERAGE(Z55:Z59)</f>
        <v>#DIV/0!</v>
      </c>
      <c r="AC55" s="14" t="b">
        <f t="shared" si="1"/>
        <v>0</v>
      </c>
      <c r="AD55" s="14" t="b">
        <f>IF(Q55="Probabilidad",(($M$55-0)),IF(Q55="Impacto",($M$55-($M$55*T55))))</f>
        <v>0</v>
      </c>
      <c r="AE55" s="191" t="e">
        <f>IF(AF55&lt;=20%,"Leve",IF(AF55&lt;=40%,"Menor",IF(AF55&lt;=60%,"Moderado",IF(AF55&lt;=80%,"Mayor",IF(AF55&lt;=100%,"Catastrófico")))))</f>
        <v>#DIV/0!</v>
      </c>
      <c r="AF55" s="191" t="e">
        <f>AVERAGE(AD55:AD59)</f>
        <v>#DIV/0!</v>
      </c>
      <c r="AG55" s="200" t="e">
        <f>VLOOKUP(AA55&amp;AE55,[12]Hoja1!$B$4:$C$28,2,0)</f>
        <v>#DIV/0!</v>
      </c>
      <c r="AH55" s="186"/>
      <c r="AI55" s="211"/>
      <c r="AJ55" s="211"/>
      <c r="AK55" s="211"/>
      <c r="AL55" s="211"/>
      <c r="AM55" s="211"/>
      <c r="AN55" s="211"/>
    </row>
    <row r="56" spans="1:40">
      <c r="A56" s="186"/>
      <c r="B56" s="201"/>
      <c r="C56" s="186"/>
      <c r="D56" s="190"/>
      <c r="E56" s="186"/>
      <c r="F56" s="186"/>
      <c r="G56" s="186"/>
      <c r="H56" s="186"/>
      <c r="I56" s="194"/>
      <c r="J56" s="195"/>
      <c r="K56" s="186"/>
      <c r="L56" s="196"/>
      <c r="M56" s="196"/>
      <c r="N56" s="186"/>
      <c r="O56" s="12">
        <v>2</v>
      </c>
      <c r="P56" s="25"/>
      <c r="Q56" s="12" t="b">
        <f t="shared" si="13"/>
        <v>0</v>
      </c>
      <c r="R56" s="12"/>
      <c r="S56" s="12"/>
      <c r="T56" s="14" t="e">
        <f>VLOOKUP(R56&amp;S56,[12]Hoja1!$Q$4:$R$9,2,0)</f>
        <v>#N/A</v>
      </c>
      <c r="U56" s="12"/>
      <c r="V56" s="12"/>
      <c r="W56" s="12"/>
      <c r="X56" s="14" t="b">
        <f t="shared" ref="X56:X59" si="20">IF(Q56="Probabilidad",($J$55*T56),IF(Q56="Impacto"," "))</f>
        <v>0</v>
      </c>
      <c r="Y56" s="14" t="b">
        <f>IF(Z56&lt;=20%,'[12]Tabla probabilidad'!$B$5,IF(Z56&lt;=40%,'[12]Tabla probabilidad'!$B$6,IF(Z56&lt;=60%,'[12]Tabla probabilidad'!$B$7,IF(Z56&lt;=80%,'[12]Tabla probabilidad'!$B$8,IF(Z56&lt;=100%,'[12]Tabla probabilidad'!$B$9)))))</f>
        <v>0</v>
      </c>
      <c r="Z56" s="14" t="b">
        <f>IF(R56="Preventivo",(J55-(J55*T56)),IF(R56="Detectivo",(J55-(J55*T56)),IF(R56="Correctivo",(J55))))</f>
        <v>0</v>
      </c>
      <c r="AA56" s="192"/>
      <c r="AB56" s="192"/>
      <c r="AC56" s="14" t="b">
        <f t="shared" si="1"/>
        <v>0</v>
      </c>
      <c r="AD56" s="14" t="b">
        <f t="shared" ref="AD56:AD59" si="21">IF(Q56="Probabilidad",(($M$55-0)),IF(Q56="Impacto",($M$55-($M$55*T56))))</f>
        <v>0</v>
      </c>
      <c r="AE56" s="192"/>
      <c r="AF56" s="192"/>
      <c r="AG56" s="201"/>
      <c r="AH56" s="186"/>
      <c r="AI56" s="212"/>
      <c r="AJ56" s="212"/>
      <c r="AK56" s="212"/>
      <c r="AL56" s="212"/>
      <c r="AM56" s="212"/>
      <c r="AN56" s="212"/>
    </row>
    <row r="57" spans="1:40">
      <c r="A57" s="186"/>
      <c r="B57" s="201"/>
      <c r="C57" s="186"/>
      <c r="D57" s="190"/>
      <c r="E57" s="186"/>
      <c r="F57" s="186"/>
      <c r="G57" s="186"/>
      <c r="H57" s="186"/>
      <c r="I57" s="194"/>
      <c r="J57" s="195"/>
      <c r="K57" s="186"/>
      <c r="L57" s="196"/>
      <c r="M57" s="196"/>
      <c r="N57" s="186"/>
      <c r="O57" s="12">
        <v>3</v>
      </c>
      <c r="P57" s="25"/>
      <c r="Q57" s="12" t="b">
        <f t="shared" si="13"/>
        <v>0</v>
      </c>
      <c r="R57" s="12"/>
      <c r="S57" s="12"/>
      <c r="T57" s="14" t="e">
        <f>VLOOKUP(R57&amp;S57,[12]Hoja1!$Q$4:$R$9,2,0)</f>
        <v>#N/A</v>
      </c>
      <c r="U57" s="12"/>
      <c r="V57" s="12"/>
      <c r="W57" s="12"/>
      <c r="X57" s="14" t="b">
        <f t="shared" si="20"/>
        <v>0</v>
      </c>
      <c r="Y57" s="14" t="b">
        <f>IF(Z57&lt;=20%,'[12]Tabla probabilidad'!$B$5,IF(Z57&lt;=40%,'[12]Tabla probabilidad'!$B$6,IF(Z57&lt;=60%,'[12]Tabla probabilidad'!$B$7,IF(Z57&lt;=80%,'[12]Tabla probabilidad'!$B$8,IF(Z57&lt;=100%,'[12]Tabla probabilidad'!$B$9)))))</f>
        <v>0</v>
      </c>
      <c r="Z57" s="14" t="b">
        <f>IF(R57="Preventivo",(J55-(J55*T57)),IF(R57="Detectivo",(J55-(J55*T57)),IF(R57="Correctivo",(J55))))</f>
        <v>0</v>
      </c>
      <c r="AA57" s="192"/>
      <c r="AB57" s="192"/>
      <c r="AC57" s="14" t="b">
        <f t="shared" si="1"/>
        <v>0</v>
      </c>
      <c r="AD57" s="14" t="b">
        <f t="shared" si="21"/>
        <v>0</v>
      </c>
      <c r="AE57" s="192"/>
      <c r="AF57" s="192"/>
      <c r="AG57" s="201"/>
      <c r="AH57" s="186"/>
      <c r="AI57" s="212"/>
      <c r="AJ57" s="212"/>
      <c r="AK57" s="212"/>
      <c r="AL57" s="212"/>
      <c r="AM57" s="212"/>
      <c r="AN57" s="212"/>
    </row>
    <row r="58" spans="1:40">
      <c r="A58" s="186"/>
      <c r="B58" s="201"/>
      <c r="C58" s="186"/>
      <c r="D58" s="190"/>
      <c r="E58" s="186"/>
      <c r="F58" s="186"/>
      <c r="G58" s="186"/>
      <c r="H58" s="186"/>
      <c r="I58" s="194"/>
      <c r="J58" s="195"/>
      <c r="K58" s="186"/>
      <c r="L58" s="196"/>
      <c r="M58" s="196"/>
      <c r="N58" s="186"/>
      <c r="O58" s="12">
        <v>4</v>
      </c>
      <c r="P58" s="26"/>
      <c r="Q58" s="12" t="b">
        <f t="shared" si="13"/>
        <v>0</v>
      </c>
      <c r="R58" s="12"/>
      <c r="S58" s="12"/>
      <c r="T58" s="14" t="e">
        <f>VLOOKUP(R58&amp;S58,[12]Hoja1!$Q$4:$R$9,2,0)</f>
        <v>#N/A</v>
      </c>
      <c r="U58" s="12"/>
      <c r="V58" s="12"/>
      <c r="W58" s="12"/>
      <c r="X58" s="14" t="b">
        <f t="shared" si="20"/>
        <v>0</v>
      </c>
      <c r="Y58" s="14" t="b">
        <f>IF(Z58&lt;=20%,'[12]Tabla probabilidad'!$B$5,IF(Z58&lt;=40%,'[12]Tabla probabilidad'!$B$6,IF(Z58&lt;=60%,'[12]Tabla probabilidad'!$B$7,IF(Z58&lt;=80%,'[12]Tabla probabilidad'!$B$8,IF(Z58&lt;=100%,'[12]Tabla probabilidad'!$B$9)))))</f>
        <v>0</v>
      </c>
      <c r="Z58" s="14" t="b">
        <f>IF(R58="Preventivo",(J55-(J55*T58)),IF(R58="Detectivo",(J55-(J55*T58)),IF(R58="Correctivo",(J55))))</f>
        <v>0</v>
      </c>
      <c r="AA58" s="192"/>
      <c r="AB58" s="192"/>
      <c r="AC58" s="14" t="b">
        <f t="shared" si="1"/>
        <v>0</v>
      </c>
      <c r="AD58" s="14" t="b">
        <f t="shared" si="21"/>
        <v>0</v>
      </c>
      <c r="AE58" s="192"/>
      <c r="AF58" s="192"/>
      <c r="AG58" s="201"/>
      <c r="AH58" s="186"/>
      <c r="AI58" s="212"/>
      <c r="AJ58" s="212"/>
      <c r="AK58" s="212"/>
      <c r="AL58" s="212"/>
      <c r="AM58" s="212"/>
      <c r="AN58" s="212"/>
    </row>
    <row r="59" spans="1:40" ht="20.25" customHeight="1">
      <c r="A59" s="186"/>
      <c r="B59" s="202"/>
      <c r="C59" s="186"/>
      <c r="D59" s="190"/>
      <c r="E59" s="186"/>
      <c r="F59" s="186"/>
      <c r="G59" s="186"/>
      <c r="H59" s="186"/>
      <c r="I59" s="194"/>
      <c r="J59" s="195"/>
      <c r="K59" s="186"/>
      <c r="L59" s="196"/>
      <c r="M59" s="196"/>
      <c r="N59" s="186"/>
      <c r="O59" s="12">
        <v>5</v>
      </c>
      <c r="P59" s="27"/>
      <c r="Q59" s="12" t="b">
        <f t="shared" si="13"/>
        <v>0</v>
      </c>
      <c r="R59" s="12"/>
      <c r="S59" s="12"/>
      <c r="T59" s="14" t="e">
        <f>VLOOKUP(R59&amp;S59,[12]Hoja1!$Q$4:$R$9,2,0)</f>
        <v>#N/A</v>
      </c>
      <c r="U59" s="12"/>
      <c r="V59" s="12"/>
      <c r="W59" s="12"/>
      <c r="X59" s="14" t="b">
        <f t="shared" si="20"/>
        <v>0</v>
      </c>
      <c r="Y59" s="14" t="b">
        <f>IF(Z59&lt;=20%,'[12]Tabla probabilidad'!$B$5,IF(Z59&lt;=40%,'[12]Tabla probabilidad'!$B$6,IF(Z59&lt;=60%,'[12]Tabla probabilidad'!$B$7,IF(Z59&lt;=80%,'[12]Tabla probabilidad'!$B$8,IF(Z59&lt;=100%,'[12]Tabla probabilidad'!$B$9)))))</f>
        <v>0</v>
      </c>
      <c r="Z59" s="14" t="b">
        <f>IF(R59="Preventivo",(J55-(J55*T59)),IF(R59="Detectivo",(J55-(J55*T59)),IF(R59="Correctivo",(J55))))</f>
        <v>0</v>
      </c>
      <c r="AA59" s="193"/>
      <c r="AB59" s="193"/>
      <c r="AC59" s="14" t="b">
        <f t="shared" si="1"/>
        <v>0</v>
      </c>
      <c r="AD59" s="14" t="b">
        <f t="shared" si="21"/>
        <v>0</v>
      </c>
      <c r="AE59" s="193"/>
      <c r="AF59" s="193"/>
      <c r="AG59" s="202"/>
      <c r="AH59" s="186"/>
      <c r="AI59" s="213"/>
      <c r="AJ59" s="213"/>
      <c r="AK59" s="213"/>
      <c r="AL59" s="213"/>
      <c r="AM59" s="213"/>
      <c r="AN59" s="213"/>
    </row>
  </sheetData>
  <mergeCells count="306">
    <mergeCell ref="A55:A59"/>
    <mergeCell ref="B55:B59"/>
    <mergeCell ref="C55:C59"/>
    <mergeCell ref="D55:D59"/>
    <mergeCell ref="E55:E59"/>
    <mergeCell ref="F55:F59"/>
    <mergeCell ref="G55:G59"/>
    <mergeCell ref="H55:H59"/>
    <mergeCell ref="AG50:AG54"/>
    <mergeCell ref="M50:M54"/>
    <mergeCell ref="N50:N54"/>
    <mergeCell ref="AA55:AA59"/>
    <mergeCell ref="AB55:AB59"/>
    <mergeCell ref="AE55:AE59"/>
    <mergeCell ref="AF55:AF59"/>
    <mergeCell ref="AG55:AG59"/>
    <mergeCell ref="L50:L54"/>
    <mergeCell ref="I55:I59"/>
    <mergeCell ref="J55:J59"/>
    <mergeCell ref="K55:K59"/>
    <mergeCell ref="L55:L59"/>
    <mergeCell ref="M55:M59"/>
    <mergeCell ref="N55:N59"/>
    <mergeCell ref="A50:A54"/>
    <mergeCell ref="AM50:AM54"/>
    <mergeCell ref="AN50:AN54"/>
    <mergeCell ref="AH50:AH54"/>
    <mergeCell ref="AI50:AI54"/>
    <mergeCell ref="AJ50:AJ54"/>
    <mergeCell ref="AK50:AK54"/>
    <mergeCell ref="AL50:AL54"/>
    <mergeCell ref="AI55:AI59"/>
    <mergeCell ref="AJ55:AJ59"/>
    <mergeCell ref="AK55:AK59"/>
    <mergeCell ref="AL55:AL59"/>
    <mergeCell ref="AM55:AM59"/>
    <mergeCell ref="AN55:AN59"/>
    <mergeCell ref="AH55:AH59"/>
    <mergeCell ref="B50:B54"/>
    <mergeCell ref="C50:C54"/>
    <mergeCell ref="D50:D54"/>
    <mergeCell ref="E50:E54"/>
    <mergeCell ref="F50:F54"/>
    <mergeCell ref="AI45:AI49"/>
    <mergeCell ref="AJ45:AJ49"/>
    <mergeCell ref="AK45:AK49"/>
    <mergeCell ref="I45:I49"/>
    <mergeCell ref="J45:J49"/>
    <mergeCell ref="K45:K49"/>
    <mergeCell ref="L45:L49"/>
    <mergeCell ref="M45:M49"/>
    <mergeCell ref="N45:N49"/>
    <mergeCell ref="AA50:AA54"/>
    <mergeCell ref="AB50:AB54"/>
    <mergeCell ref="AE50:AE54"/>
    <mergeCell ref="AF50:AF54"/>
    <mergeCell ref="G50:G54"/>
    <mergeCell ref="H50:H54"/>
    <mergeCell ref="I50:I54"/>
    <mergeCell ref="J50:J54"/>
    <mergeCell ref="K50:K54"/>
    <mergeCell ref="AL45:AL49"/>
    <mergeCell ref="AM45:AM49"/>
    <mergeCell ref="AN45:AN49"/>
    <mergeCell ref="AA45:AA49"/>
    <mergeCell ref="AB45:AB49"/>
    <mergeCell ref="AE45:AE49"/>
    <mergeCell ref="AF45:AF49"/>
    <mergeCell ref="AG45:AG49"/>
    <mergeCell ref="AH45:AH49"/>
    <mergeCell ref="AM40:AM44"/>
    <mergeCell ref="AN40:AN44"/>
    <mergeCell ref="A45:A49"/>
    <mergeCell ref="B45:B49"/>
    <mergeCell ref="C45:C49"/>
    <mergeCell ref="D45:D49"/>
    <mergeCell ref="E45:E49"/>
    <mergeCell ref="F45:F49"/>
    <mergeCell ref="G45:G49"/>
    <mergeCell ref="H45:H49"/>
    <mergeCell ref="AG40:AG44"/>
    <mergeCell ref="AH40:AH44"/>
    <mergeCell ref="AI40:AI44"/>
    <mergeCell ref="AJ40:AJ44"/>
    <mergeCell ref="AK40:AK44"/>
    <mergeCell ref="AL40:AL44"/>
    <mergeCell ref="M40:M44"/>
    <mergeCell ref="N40:N44"/>
    <mergeCell ref="AA40:AA44"/>
    <mergeCell ref="AB40:AB44"/>
    <mergeCell ref="AE40:AE44"/>
    <mergeCell ref="AF40:AF44"/>
    <mergeCell ref="G40:G44"/>
    <mergeCell ref="H40:H44"/>
    <mergeCell ref="I40:I44"/>
    <mergeCell ref="J40:J44"/>
    <mergeCell ref="K40:K44"/>
    <mergeCell ref="L40:L44"/>
    <mergeCell ref="A40:A44"/>
    <mergeCell ref="B40:B44"/>
    <mergeCell ref="C40:C44"/>
    <mergeCell ref="D40:D44"/>
    <mergeCell ref="E40:E44"/>
    <mergeCell ref="F40:F44"/>
    <mergeCell ref="A35:A39"/>
    <mergeCell ref="B35:B39"/>
    <mergeCell ref="C35:C39"/>
    <mergeCell ref="D35:D39"/>
    <mergeCell ref="E35:E39"/>
    <mergeCell ref="F35:F39"/>
    <mergeCell ref="G35:G39"/>
    <mergeCell ref="H35:H39"/>
    <mergeCell ref="AG30:AG34"/>
    <mergeCell ref="M30:M34"/>
    <mergeCell ref="N30:N34"/>
    <mergeCell ref="AA35:AA39"/>
    <mergeCell ref="AB35:AB39"/>
    <mergeCell ref="AE35:AE39"/>
    <mergeCell ref="AF35:AF39"/>
    <mergeCell ref="AG35:AG39"/>
    <mergeCell ref="L30:L34"/>
    <mergeCell ref="I35:I39"/>
    <mergeCell ref="J35:J39"/>
    <mergeCell ref="K35:K39"/>
    <mergeCell ref="L35:L39"/>
    <mergeCell ref="M35:M39"/>
    <mergeCell ref="N35:N39"/>
    <mergeCell ref="A30:A34"/>
    <mergeCell ref="AM30:AM34"/>
    <mergeCell ref="AN30:AN34"/>
    <mergeCell ref="AH30:AH34"/>
    <mergeCell ref="AI30:AI34"/>
    <mergeCell ref="AJ30:AJ34"/>
    <mergeCell ref="AK30:AK34"/>
    <mergeCell ref="AL30:AL34"/>
    <mergeCell ref="AI35:AI39"/>
    <mergeCell ref="AJ35:AJ39"/>
    <mergeCell ref="AK35:AK39"/>
    <mergeCell ref="AL35:AL39"/>
    <mergeCell ref="AM35:AM39"/>
    <mergeCell ref="AN35:AN39"/>
    <mergeCell ref="AH35:AH39"/>
    <mergeCell ref="B30:B34"/>
    <mergeCell ref="C30:C34"/>
    <mergeCell ref="D30:D34"/>
    <mergeCell ref="E30:E34"/>
    <mergeCell ref="F30:F34"/>
    <mergeCell ref="AI25:AI29"/>
    <mergeCell ref="AJ25:AJ29"/>
    <mergeCell ref="AK25:AK29"/>
    <mergeCell ref="I25:I29"/>
    <mergeCell ref="J25:J29"/>
    <mergeCell ref="K25:K29"/>
    <mergeCell ref="L25:L29"/>
    <mergeCell ref="M25:M29"/>
    <mergeCell ref="N25:N29"/>
    <mergeCell ref="AA30:AA34"/>
    <mergeCell ref="AB30:AB34"/>
    <mergeCell ref="AE30:AE34"/>
    <mergeCell ref="AF30:AF34"/>
    <mergeCell ref="G30:G34"/>
    <mergeCell ref="H30:H34"/>
    <mergeCell ref="I30:I34"/>
    <mergeCell ref="J30:J34"/>
    <mergeCell ref="K30:K34"/>
    <mergeCell ref="AL25:AL29"/>
    <mergeCell ref="AM25:AM29"/>
    <mergeCell ref="AN25:AN29"/>
    <mergeCell ref="AA25:AA29"/>
    <mergeCell ref="AB25:AB29"/>
    <mergeCell ref="AE25:AE29"/>
    <mergeCell ref="AF25:AF29"/>
    <mergeCell ref="AG25:AG29"/>
    <mergeCell ref="AH25:AH29"/>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A20:AA24"/>
    <mergeCell ref="AB20:AB24"/>
    <mergeCell ref="AE20:AE24"/>
    <mergeCell ref="AF20:AF24"/>
    <mergeCell ref="G20:G24"/>
    <mergeCell ref="H20:H24"/>
    <mergeCell ref="I20:I24"/>
    <mergeCell ref="J20:J24"/>
    <mergeCell ref="K20:K24"/>
    <mergeCell ref="L20:L24"/>
    <mergeCell ref="A20:A24"/>
    <mergeCell ref="B20:B24"/>
    <mergeCell ref="C20:C24"/>
    <mergeCell ref="D20:D24"/>
    <mergeCell ref="E20:E24"/>
    <mergeCell ref="F20:F24"/>
    <mergeCell ref="AI15:AI19"/>
    <mergeCell ref="AJ15:AJ19"/>
    <mergeCell ref="AK15:AK19"/>
    <mergeCell ref="AL15:AL19"/>
    <mergeCell ref="AM15:AM19"/>
    <mergeCell ref="AN15:AN19"/>
    <mergeCell ref="AA15:AA19"/>
    <mergeCell ref="AB15:AB19"/>
    <mergeCell ref="AE15:AE19"/>
    <mergeCell ref="AF15:AF19"/>
    <mergeCell ref="AG15:AG19"/>
    <mergeCell ref="AH15:AH19"/>
    <mergeCell ref="I15:I19"/>
    <mergeCell ref="J15:J19"/>
    <mergeCell ref="K15:K19"/>
    <mergeCell ref="L15:L19"/>
    <mergeCell ref="M15:M19"/>
    <mergeCell ref="N15:N19"/>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I10:I14"/>
    <mergeCell ref="J10:J14"/>
    <mergeCell ref="K10:K14"/>
    <mergeCell ref="L10:L14"/>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A8:A9"/>
    <mergeCell ref="B8:B9"/>
    <mergeCell ref="C8:C9"/>
    <mergeCell ref="D8:D9"/>
    <mergeCell ref="E8:E9"/>
    <mergeCell ref="F8:F9"/>
    <mergeCell ref="G8:G9"/>
    <mergeCell ref="AL8:AL9"/>
    <mergeCell ref="AM8:AM9"/>
    <mergeCell ref="J8:J9"/>
    <mergeCell ref="K8:K9"/>
    <mergeCell ref="L8:L9"/>
    <mergeCell ref="M8:M9"/>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s>
  <conditionalFormatting sqref="I10">
    <cfRule type="containsText" dxfId="5670" priority="414" operator="containsText" text="Muy Baja">
      <formula>NOT(ISERROR(SEARCH("Muy Baja",I10)))</formula>
    </cfRule>
    <cfRule type="containsText" dxfId="5669" priority="415" operator="containsText" text="Baja">
      <formula>NOT(ISERROR(SEARCH("Baja",I10)))</formula>
    </cfRule>
    <cfRule type="containsText" dxfId="5668" priority="417" operator="containsText" text="Muy Alta">
      <formula>NOT(ISERROR(SEARCH("Muy Alta",I10)))</formula>
    </cfRule>
    <cfRule type="containsText" dxfId="5667" priority="418" operator="containsText" text="Alta">
      <formula>NOT(ISERROR(SEARCH("Alta",I10)))</formula>
    </cfRule>
    <cfRule type="containsText" dxfId="5666" priority="419" operator="containsText" text="Media">
      <formula>NOT(ISERROR(SEARCH("Media",I10)))</formula>
    </cfRule>
    <cfRule type="containsText" dxfId="5665" priority="420" operator="containsText" text="Media">
      <formula>NOT(ISERROR(SEARCH("Media",I10)))</formula>
    </cfRule>
    <cfRule type="containsText" dxfId="5664" priority="421" operator="containsText" text="Media">
      <formula>NOT(ISERROR(SEARCH("Media",I10)))</formula>
    </cfRule>
    <cfRule type="containsText" dxfId="5663" priority="422" operator="containsText" text="Muy Baja">
      <formula>NOT(ISERROR(SEARCH("Muy Baja",I10)))</formula>
    </cfRule>
    <cfRule type="containsText" dxfId="5662" priority="423" operator="containsText" text="Baja">
      <formula>NOT(ISERROR(SEARCH("Baja",I10)))</formula>
    </cfRule>
    <cfRule type="containsText" dxfId="5661" priority="424" operator="containsText" text="Muy Baja">
      <formula>NOT(ISERROR(SEARCH("Muy Baja",I10)))</formula>
    </cfRule>
    <cfRule type="containsText" dxfId="5660" priority="425" operator="containsText" text="Muy Baja">
      <formula>NOT(ISERROR(SEARCH("Muy Baja",I10)))</formula>
    </cfRule>
    <cfRule type="containsText" dxfId="5659" priority="426" operator="containsText" text="Muy Baja">
      <formula>NOT(ISERROR(SEARCH("Muy Baja",I10)))</formula>
    </cfRule>
    <cfRule type="containsText" dxfId="5658" priority="427" operator="containsText" text="Muy Baja'Tabla probabilidad'!">
      <formula>NOT(ISERROR(SEARCH("Muy Baja'Tabla probabilidad'!",I10)))</formula>
    </cfRule>
    <cfRule type="containsText" dxfId="5657" priority="428" operator="containsText" text="Muy bajo">
      <formula>NOT(ISERROR(SEARCH("Muy bajo",I10)))</formula>
    </cfRule>
    <cfRule type="containsText" dxfId="5656" priority="429" operator="containsText" text="Alta">
      <formula>NOT(ISERROR(SEARCH("Alta",I10)))</formula>
    </cfRule>
    <cfRule type="containsText" dxfId="5655" priority="430" operator="containsText" text="Media">
      <formula>NOT(ISERROR(SEARCH("Media",I10)))</formula>
    </cfRule>
    <cfRule type="containsText" dxfId="5654" priority="431" operator="containsText" text="Baja">
      <formula>NOT(ISERROR(SEARCH("Baja",I10)))</formula>
    </cfRule>
    <cfRule type="containsText" dxfId="5653" priority="432" operator="containsText" text="Muy baja">
      <formula>NOT(ISERROR(SEARCH("Muy baja",I10)))</formula>
    </cfRule>
    <cfRule type="cellIs" dxfId="5652" priority="435" operator="between">
      <formula>1</formula>
      <formula>2</formula>
    </cfRule>
    <cfRule type="cellIs" dxfId="5651" priority="436" operator="between">
      <formula>0</formula>
      <formula>2</formula>
    </cfRule>
  </conditionalFormatting>
  <conditionalFormatting sqref="I10">
    <cfRule type="containsText" dxfId="5650" priority="416" operator="containsText" text="Muy Alta">
      <formula>NOT(ISERROR(SEARCH("Muy Alta",I10)))</formula>
    </cfRule>
  </conditionalFormatting>
  <conditionalFormatting sqref="L10 L15 L20 L25 L30 L35 L40 L45 L50 L55">
    <cfRule type="containsText" dxfId="5649" priority="408" operator="containsText" text="Catastrófico">
      <formula>NOT(ISERROR(SEARCH("Catastrófico",L10)))</formula>
    </cfRule>
    <cfRule type="containsText" dxfId="5648" priority="409" operator="containsText" text="Mayor">
      <formula>NOT(ISERROR(SEARCH("Mayor",L10)))</formula>
    </cfRule>
    <cfRule type="containsText" dxfId="5647" priority="410" operator="containsText" text="Alta">
      <formula>NOT(ISERROR(SEARCH("Alta",L10)))</formula>
    </cfRule>
    <cfRule type="containsText" dxfId="5646" priority="411" operator="containsText" text="Moderado">
      <formula>NOT(ISERROR(SEARCH("Moderado",L10)))</formula>
    </cfRule>
    <cfRule type="containsText" dxfId="5645" priority="412" operator="containsText" text="Menor">
      <formula>NOT(ISERROR(SEARCH("Menor",L10)))</formula>
    </cfRule>
    <cfRule type="containsText" dxfId="5644" priority="413" operator="containsText" text="Leve">
      <formula>NOT(ISERROR(SEARCH("Leve",L10)))</formula>
    </cfRule>
  </conditionalFormatting>
  <conditionalFormatting sqref="N10 N15 N20 N25">
    <cfRule type="containsText" dxfId="5643" priority="403" operator="containsText" text="Extremo">
      <formula>NOT(ISERROR(SEARCH("Extremo",N10)))</formula>
    </cfRule>
    <cfRule type="containsText" dxfId="5642" priority="404" operator="containsText" text="Alto">
      <formula>NOT(ISERROR(SEARCH("Alto",N10)))</formula>
    </cfRule>
    <cfRule type="containsText" dxfId="5641" priority="405" operator="containsText" text="Bajo">
      <formula>NOT(ISERROR(SEARCH("Bajo",N10)))</formula>
    </cfRule>
    <cfRule type="containsText" dxfId="5640" priority="406" operator="containsText" text="Moderado">
      <formula>NOT(ISERROR(SEARCH("Moderado",N10)))</formula>
    </cfRule>
    <cfRule type="containsText" dxfId="5639" priority="407" operator="containsText" text="Extremo">
      <formula>NOT(ISERROR(SEARCH("Extremo",N10)))</formula>
    </cfRule>
  </conditionalFormatting>
  <conditionalFormatting sqref="M10 M15 M20 M25 M30 M35 M40 M45 M50 M55">
    <cfRule type="containsText" dxfId="5638" priority="397" operator="containsText" text="Catastrófico">
      <formula>NOT(ISERROR(SEARCH("Catastrófico",M10)))</formula>
    </cfRule>
    <cfRule type="containsText" dxfId="5637" priority="398" operator="containsText" text="Mayor">
      <formula>NOT(ISERROR(SEARCH("Mayor",M10)))</formula>
    </cfRule>
    <cfRule type="containsText" dxfId="5636" priority="399" operator="containsText" text="Alta">
      <formula>NOT(ISERROR(SEARCH("Alta",M10)))</formula>
    </cfRule>
    <cfRule type="containsText" dxfId="5635" priority="400" operator="containsText" text="Moderado">
      <formula>NOT(ISERROR(SEARCH("Moderado",M10)))</formula>
    </cfRule>
    <cfRule type="containsText" dxfId="5634" priority="401" operator="containsText" text="Menor">
      <formula>NOT(ISERROR(SEARCH("Menor",M10)))</formula>
    </cfRule>
    <cfRule type="containsText" dxfId="5633" priority="402" operator="containsText" text="Leve">
      <formula>NOT(ISERROR(SEARCH("Leve",M10)))</formula>
    </cfRule>
  </conditionalFormatting>
  <conditionalFormatting sqref="Y10:Y14">
    <cfRule type="containsText" dxfId="5632" priority="391" operator="containsText" text="Muy Alta">
      <formula>NOT(ISERROR(SEARCH("Muy Alta",Y10)))</formula>
    </cfRule>
    <cfRule type="containsText" dxfId="5631" priority="392" operator="containsText" text="Alta">
      <formula>NOT(ISERROR(SEARCH("Alta",Y10)))</formula>
    </cfRule>
    <cfRule type="containsText" dxfId="5630" priority="393" operator="containsText" text="Media">
      <formula>NOT(ISERROR(SEARCH("Media",Y10)))</formula>
    </cfRule>
    <cfRule type="containsText" dxfId="5629" priority="394" operator="containsText" text="Muy Baja">
      <formula>NOT(ISERROR(SEARCH("Muy Baja",Y10)))</formula>
    </cfRule>
    <cfRule type="containsText" dxfId="5628" priority="395" operator="containsText" text="Baja">
      <formula>NOT(ISERROR(SEARCH("Baja",Y10)))</formula>
    </cfRule>
    <cfRule type="containsText" dxfId="5627" priority="396" operator="containsText" text="Muy Baja">
      <formula>NOT(ISERROR(SEARCH("Muy Baja",Y10)))</formula>
    </cfRule>
  </conditionalFormatting>
  <conditionalFormatting sqref="AC10:AC14">
    <cfRule type="containsText" dxfId="5626" priority="386" operator="containsText" text="Catastrófico">
      <formula>NOT(ISERROR(SEARCH("Catastrófico",AC10)))</formula>
    </cfRule>
    <cfRule type="containsText" dxfId="5625" priority="387" operator="containsText" text="Mayor">
      <formula>NOT(ISERROR(SEARCH("Mayor",AC10)))</formula>
    </cfRule>
    <cfRule type="containsText" dxfId="5624" priority="388" operator="containsText" text="Moderado">
      <formula>NOT(ISERROR(SEARCH("Moderado",AC10)))</formula>
    </cfRule>
    <cfRule type="containsText" dxfId="5623" priority="389" operator="containsText" text="Menor">
      <formula>NOT(ISERROR(SEARCH("Menor",AC10)))</formula>
    </cfRule>
    <cfRule type="containsText" dxfId="5622" priority="390" operator="containsText" text="Leve">
      <formula>NOT(ISERROR(SEARCH("Leve",AC10)))</formula>
    </cfRule>
  </conditionalFormatting>
  <conditionalFormatting sqref="AG10">
    <cfRule type="containsText" dxfId="5621" priority="377" operator="containsText" text="Extremo">
      <formula>NOT(ISERROR(SEARCH("Extremo",AG10)))</formula>
    </cfRule>
    <cfRule type="containsText" dxfId="5620" priority="378" operator="containsText" text="Alto">
      <formula>NOT(ISERROR(SEARCH("Alto",AG10)))</formula>
    </cfRule>
    <cfRule type="containsText" dxfId="5619" priority="379" operator="containsText" text="Moderado">
      <formula>NOT(ISERROR(SEARCH("Moderado",AG10)))</formula>
    </cfRule>
    <cfRule type="containsText" dxfId="5618" priority="380" operator="containsText" text="Menor">
      <formula>NOT(ISERROR(SEARCH("Menor",AG10)))</formula>
    </cfRule>
    <cfRule type="containsText" dxfId="5617" priority="381" operator="containsText" text="Bajo">
      <formula>NOT(ISERROR(SEARCH("Bajo",AG10)))</formula>
    </cfRule>
    <cfRule type="containsText" dxfId="5616" priority="382" operator="containsText" text="Moderado">
      <formula>NOT(ISERROR(SEARCH("Moderado",AG10)))</formula>
    </cfRule>
    <cfRule type="containsText" dxfId="5615" priority="383" operator="containsText" text="Extremo">
      <formula>NOT(ISERROR(SEARCH("Extremo",AG10)))</formula>
    </cfRule>
    <cfRule type="containsText" dxfId="5614" priority="384" operator="containsText" text="Baja">
      <formula>NOT(ISERROR(SEARCH("Baja",AG10)))</formula>
    </cfRule>
    <cfRule type="containsText" dxfId="5613" priority="385" operator="containsText" text="Alto">
      <formula>NOT(ISERROR(SEARCH("Alto",AG10)))</formula>
    </cfRule>
  </conditionalFormatting>
  <conditionalFormatting sqref="AA10:AA59">
    <cfRule type="containsText" dxfId="5612" priority="1" operator="containsText" text="Muy Baja">
      <formula>NOT(ISERROR(SEARCH("Muy Baja",AA10)))</formula>
    </cfRule>
    <cfRule type="containsText" dxfId="5611" priority="372" operator="containsText" text="Muy Alta">
      <formula>NOT(ISERROR(SEARCH("Muy Alta",AA10)))</formula>
    </cfRule>
    <cfRule type="containsText" dxfId="5610" priority="373" operator="containsText" text="Alta">
      <formula>NOT(ISERROR(SEARCH("Alta",AA10)))</formula>
    </cfRule>
    <cfRule type="containsText" dxfId="5609" priority="374" operator="containsText" text="Media">
      <formula>NOT(ISERROR(SEARCH("Media",AA10)))</formula>
    </cfRule>
    <cfRule type="containsText" dxfId="5608" priority="375" operator="containsText" text="Baja">
      <formula>NOT(ISERROR(SEARCH("Baja",AA10)))</formula>
    </cfRule>
    <cfRule type="containsText" dxfId="5607" priority="376" operator="containsText" text="Muy Baja">
      <formula>NOT(ISERROR(SEARCH("Muy Baja",AA10)))</formula>
    </cfRule>
  </conditionalFormatting>
  <conditionalFormatting sqref="AE10:AE14">
    <cfRule type="containsText" dxfId="5606" priority="367" operator="containsText" text="Catastrófico">
      <formula>NOT(ISERROR(SEARCH("Catastrófico",AE10)))</formula>
    </cfRule>
    <cfRule type="containsText" dxfId="5605" priority="368" operator="containsText" text="Moderado">
      <formula>NOT(ISERROR(SEARCH("Moderado",AE10)))</formula>
    </cfRule>
    <cfRule type="containsText" dxfId="5604" priority="369" operator="containsText" text="Menor">
      <formula>NOT(ISERROR(SEARCH("Menor",AE10)))</formula>
    </cfRule>
    <cfRule type="containsText" dxfId="5603" priority="370" operator="containsText" text="Leve">
      <formula>NOT(ISERROR(SEARCH("Leve",AE10)))</formula>
    </cfRule>
    <cfRule type="containsText" dxfId="5602" priority="371" operator="containsText" text="Mayor">
      <formula>NOT(ISERROR(SEARCH("Mayor",AE10)))</formula>
    </cfRule>
  </conditionalFormatting>
  <conditionalFormatting sqref="I15 I20 I25">
    <cfRule type="containsText" dxfId="5601" priority="344" operator="containsText" text="Muy Baja">
      <formula>NOT(ISERROR(SEARCH("Muy Baja",I15)))</formula>
    </cfRule>
    <cfRule type="containsText" dxfId="5600" priority="345" operator="containsText" text="Baja">
      <formula>NOT(ISERROR(SEARCH("Baja",I15)))</formula>
    </cfRule>
    <cfRule type="containsText" dxfId="5599" priority="347" operator="containsText" text="Muy Alta">
      <formula>NOT(ISERROR(SEARCH("Muy Alta",I15)))</formula>
    </cfRule>
    <cfRule type="containsText" dxfId="5598" priority="348" operator="containsText" text="Alta">
      <formula>NOT(ISERROR(SEARCH("Alta",I15)))</formula>
    </cfRule>
    <cfRule type="containsText" dxfId="5597" priority="349" operator="containsText" text="Media">
      <formula>NOT(ISERROR(SEARCH("Media",I15)))</formula>
    </cfRule>
    <cfRule type="containsText" dxfId="5596" priority="350" operator="containsText" text="Media">
      <formula>NOT(ISERROR(SEARCH("Media",I15)))</formula>
    </cfRule>
    <cfRule type="containsText" dxfId="5595" priority="351" operator="containsText" text="Media">
      <formula>NOT(ISERROR(SEARCH("Media",I15)))</formula>
    </cfRule>
    <cfRule type="containsText" dxfId="5594" priority="352" operator="containsText" text="Muy Baja">
      <formula>NOT(ISERROR(SEARCH("Muy Baja",I15)))</formula>
    </cfRule>
    <cfRule type="containsText" dxfId="5593" priority="353" operator="containsText" text="Baja">
      <formula>NOT(ISERROR(SEARCH("Baja",I15)))</formula>
    </cfRule>
    <cfRule type="containsText" dxfId="5592" priority="354" operator="containsText" text="Muy Baja">
      <formula>NOT(ISERROR(SEARCH("Muy Baja",I15)))</formula>
    </cfRule>
    <cfRule type="containsText" dxfId="5591" priority="355" operator="containsText" text="Muy Baja">
      <formula>NOT(ISERROR(SEARCH("Muy Baja",I15)))</formula>
    </cfRule>
    <cfRule type="containsText" dxfId="5590" priority="356" operator="containsText" text="Muy Baja">
      <formula>NOT(ISERROR(SEARCH("Muy Baja",I15)))</formula>
    </cfRule>
    <cfRule type="containsText" dxfId="5589" priority="357" operator="containsText" text="Muy Baja'Tabla probabilidad'!">
      <formula>NOT(ISERROR(SEARCH("Muy Baja'Tabla probabilidad'!",I15)))</formula>
    </cfRule>
    <cfRule type="containsText" dxfId="5588" priority="358" operator="containsText" text="Muy bajo">
      <formula>NOT(ISERROR(SEARCH("Muy bajo",I15)))</formula>
    </cfRule>
    <cfRule type="containsText" dxfId="5587" priority="359" operator="containsText" text="Alta">
      <formula>NOT(ISERROR(SEARCH("Alta",I15)))</formula>
    </cfRule>
    <cfRule type="containsText" dxfId="5586" priority="360" operator="containsText" text="Media">
      <formula>NOT(ISERROR(SEARCH("Media",I15)))</formula>
    </cfRule>
    <cfRule type="containsText" dxfId="5585" priority="361" operator="containsText" text="Baja">
      <formula>NOT(ISERROR(SEARCH("Baja",I15)))</formula>
    </cfRule>
    <cfRule type="containsText" dxfId="5584" priority="362" operator="containsText" text="Muy baja">
      <formula>NOT(ISERROR(SEARCH("Muy baja",I15)))</formula>
    </cfRule>
    <cfRule type="cellIs" dxfId="5583" priority="365" operator="between">
      <formula>1</formula>
      <formula>2</formula>
    </cfRule>
    <cfRule type="cellIs" dxfId="5582" priority="366" operator="between">
      <formula>0</formula>
      <formula>2</formula>
    </cfRule>
  </conditionalFormatting>
  <conditionalFormatting sqref="I15 I20 I25">
    <cfRule type="containsText" dxfId="5581" priority="346" operator="containsText" text="Muy Alta">
      <formula>NOT(ISERROR(SEARCH("Muy Alta",I15)))</formula>
    </cfRule>
  </conditionalFormatting>
  <conditionalFormatting sqref="Y15:Y19">
    <cfRule type="containsText" dxfId="5580" priority="338" operator="containsText" text="Muy Alta">
      <formula>NOT(ISERROR(SEARCH("Muy Alta",Y15)))</formula>
    </cfRule>
    <cfRule type="containsText" dxfId="5579" priority="339" operator="containsText" text="Alta">
      <formula>NOT(ISERROR(SEARCH("Alta",Y15)))</formula>
    </cfRule>
    <cfRule type="containsText" dxfId="5578" priority="340" operator="containsText" text="Media">
      <formula>NOT(ISERROR(SEARCH("Media",Y15)))</formula>
    </cfRule>
    <cfRule type="containsText" dxfId="5577" priority="341" operator="containsText" text="Muy Baja">
      <formula>NOT(ISERROR(SEARCH("Muy Baja",Y15)))</formula>
    </cfRule>
    <cfRule type="containsText" dxfId="5576" priority="342" operator="containsText" text="Baja">
      <formula>NOT(ISERROR(SEARCH("Baja",Y15)))</formula>
    </cfRule>
    <cfRule type="containsText" dxfId="5575" priority="343" operator="containsText" text="Muy Baja">
      <formula>NOT(ISERROR(SEARCH("Muy Baja",Y15)))</formula>
    </cfRule>
  </conditionalFormatting>
  <conditionalFormatting sqref="AC15:AC19">
    <cfRule type="containsText" dxfId="5574" priority="333" operator="containsText" text="Catastrófico">
      <formula>NOT(ISERROR(SEARCH("Catastrófico",AC15)))</formula>
    </cfRule>
    <cfRule type="containsText" dxfId="5573" priority="334" operator="containsText" text="Mayor">
      <formula>NOT(ISERROR(SEARCH("Mayor",AC15)))</formula>
    </cfRule>
    <cfRule type="containsText" dxfId="5572" priority="335" operator="containsText" text="Moderado">
      <formula>NOT(ISERROR(SEARCH("Moderado",AC15)))</formula>
    </cfRule>
    <cfRule type="containsText" dxfId="5571" priority="336" operator="containsText" text="Menor">
      <formula>NOT(ISERROR(SEARCH("Menor",AC15)))</formula>
    </cfRule>
    <cfRule type="containsText" dxfId="5570" priority="337" operator="containsText" text="Leve">
      <formula>NOT(ISERROR(SEARCH("Leve",AC15)))</formula>
    </cfRule>
  </conditionalFormatting>
  <conditionalFormatting sqref="AG15">
    <cfRule type="containsText" dxfId="5569" priority="324" operator="containsText" text="Extremo">
      <formula>NOT(ISERROR(SEARCH("Extremo",AG15)))</formula>
    </cfRule>
    <cfRule type="containsText" dxfId="5568" priority="325" operator="containsText" text="Alto">
      <formula>NOT(ISERROR(SEARCH("Alto",AG15)))</formula>
    </cfRule>
    <cfRule type="containsText" dxfId="5567" priority="326" operator="containsText" text="Moderado">
      <formula>NOT(ISERROR(SEARCH("Moderado",AG15)))</formula>
    </cfRule>
    <cfRule type="containsText" dxfId="5566" priority="327" operator="containsText" text="Menor">
      <formula>NOT(ISERROR(SEARCH("Menor",AG15)))</formula>
    </cfRule>
    <cfRule type="containsText" dxfId="5565" priority="328" operator="containsText" text="Bajo">
      <formula>NOT(ISERROR(SEARCH("Bajo",AG15)))</formula>
    </cfRule>
    <cfRule type="containsText" dxfId="5564" priority="329" operator="containsText" text="Moderado">
      <formula>NOT(ISERROR(SEARCH("Moderado",AG15)))</formula>
    </cfRule>
    <cfRule type="containsText" dxfId="5563" priority="330" operator="containsText" text="Extremo">
      <formula>NOT(ISERROR(SEARCH("Extremo",AG15)))</formula>
    </cfRule>
    <cfRule type="containsText" dxfId="5562" priority="331" operator="containsText" text="Baja">
      <formula>NOT(ISERROR(SEARCH("Baja",AG15)))</formula>
    </cfRule>
    <cfRule type="containsText" dxfId="5561" priority="332" operator="containsText" text="Alto">
      <formula>NOT(ISERROR(SEARCH("Alto",AG15)))</formula>
    </cfRule>
  </conditionalFormatting>
  <conditionalFormatting sqref="AE15:AE19">
    <cfRule type="containsText" dxfId="5560" priority="319" operator="containsText" text="Catastrófico">
      <formula>NOT(ISERROR(SEARCH("Catastrófico",AE15)))</formula>
    </cfRule>
    <cfRule type="containsText" dxfId="5559" priority="320" operator="containsText" text="Moderado">
      <formula>NOT(ISERROR(SEARCH("Moderado",AE15)))</formula>
    </cfRule>
    <cfRule type="containsText" dxfId="5558" priority="321" operator="containsText" text="Menor">
      <formula>NOT(ISERROR(SEARCH("Menor",AE15)))</formula>
    </cfRule>
    <cfRule type="containsText" dxfId="5557" priority="322" operator="containsText" text="Leve">
      <formula>NOT(ISERROR(SEARCH("Leve",AE15)))</formula>
    </cfRule>
    <cfRule type="containsText" dxfId="5556" priority="323" operator="containsText" text="Mayor">
      <formula>NOT(ISERROR(SEARCH("Mayor",AE15)))</formula>
    </cfRule>
  </conditionalFormatting>
  <conditionalFormatting sqref="Y20:Y24">
    <cfRule type="containsText" dxfId="5555" priority="313" operator="containsText" text="Muy Alta">
      <formula>NOT(ISERROR(SEARCH("Muy Alta",Y20)))</formula>
    </cfRule>
    <cfRule type="containsText" dxfId="5554" priority="314" operator="containsText" text="Alta">
      <formula>NOT(ISERROR(SEARCH("Alta",Y20)))</formula>
    </cfRule>
    <cfRule type="containsText" dxfId="5553" priority="315" operator="containsText" text="Media">
      <formula>NOT(ISERROR(SEARCH("Media",Y20)))</formula>
    </cfRule>
    <cfRule type="containsText" dxfId="5552" priority="316" operator="containsText" text="Muy Baja">
      <formula>NOT(ISERROR(SEARCH("Muy Baja",Y20)))</formula>
    </cfRule>
    <cfRule type="containsText" dxfId="5551" priority="317" operator="containsText" text="Baja">
      <formula>NOT(ISERROR(SEARCH("Baja",Y20)))</formula>
    </cfRule>
    <cfRule type="containsText" dxfId="5550" priority="318" operator="containsText" text="Muy Baja">
      <formula>NOT(ISERROR(SEARCH("Muy Baja",Y20)))</formula>
    </cfRule>
  </conditionalFormatting>
  <conditionalFormatting sqref="AC20:AC24">
    <cfRule type="containsText" dxfId="5549" priority="308" operator="containsText" text="Catastrófico">
      <formula>NOT(ISERROR(SEARCH("Catastrófico",AC20)))</formula>
    </cfRule>
    <cfRule type="containsText" dxfId="5548" priority="309" operator="containsText" text="Mayor">
      <formula>NOT(ISERROR(SEARCH("Mayor",AC20)))</formula>
    </cfRule>
    <cfRule type="containsText" dxfId="5547" priority="310" operator="containsText" text="Moderado">
      <formula>NOT(ISERROR(SEARCH("Moderado",AC20)))</formula>
    </cfRule>
    <cfRule type="containsText" dxfId="5546" priority="311" operator="containsText" text="Menor">
      <formula>NOT(ISERROR(SEARCH("Menor",AC20)))</formula>
    </cfRule>
    <cfRule type="containsText" dxfId="5545" priority="312" operator="containsText" text="Leve">
      <formula>NOT(ISERROR(SEARCH("Leve",AC20)))</formula>
    </cfRule>
  </conditionalFormatting>
  <conditionalFormatting sqref="AG20">
    <cfRule type="containsText" dxfId="5544" priority="299" operator="containsText" text="Extremo">
      <formula>NOT(ISERROR(SEARCH("Extremo",AG20)))</formula>
    </cfRule>
    <cfRule type="containsText" dxfId="5543" priority="300" operator="containsText" text="Alto">
      <formula>NOT(ISERROR(SEARCH("Alto",AG20)))</formula>
    </cfRule>
    <cfRule type="containsText" dxfId="5542" priority="301" operator="containsText" text="Moderado">
      <formula>NOT(ISERROR(SEARCH("Moderado",AG20)))</formula>
    </cfRule>
    <cfRule type="containsText" dxfId="5541" priority="302" operator="containsText" text="Menor">
      <formula>NOT(ISERROR(SEARCH("Menor",AG20)))</formula>
    </cfRule>
    <cfRule type="containsText" dxfId="5540" priority="303" operator="containsText" text="Bajo">
      <formula>NOT(ISERROR(SEARCH("Bajo",AG20)))</formula>
    </cfRule>
    <cfRule type="containsText" dxfId="5539" priority="304" operator="containsText" text="Moderado">
      <formula>NOT(ISERROR(SEARCH("Moderado",AG20)))</formula>
    </cfRule>
    <cfRule type="containsText" dxfId="5538" priority="305" operator="containsText" text="Extremo">
      <formula>NOT(ISERROR(SEARCH("Extremo",AG20)))</formula>
    </cfRule>
    <cfRule type="containsText" dxfId="5537" priority="306" operator="containsText" text="Baja">
      <formula>NOT(ISERROR(SEARCH("Baja",AG20)))</formula>
    </cfRule>
    <cfRule type="containsText" dxfId="5536" priority="307" operator="containsText" text="Alto">
      <formula>NOT(ISERROR(SEARCH("Alto",AG20)))</formula>
    </cfRule>
  </conditionalFormatting>
  <conditionalFormatting sqref="AE20:AE24">
    <cfRule type="containsText" dxfId="5535" priority="294" operator="containsText" text="Catastrófico">
      <formula>NOT(ISERROR(SEARCH("Catastrófico",AE20)))</formula>
    </cfRule>
    <cfRule type="containsText" dxfId="5534" priority="295" operator="containsText" text="Moderado">
      <formula>NOT(ISERROR(SEARCH("Moderado",AE20)))</formula>
    </cfRule>
    <cfRule type="containsText" dxfId="5533" priority="296" operator="containsText" text="Menor">
      <formula>NOT(ISERROR(SEARCH("Menor",AE20)))</formula>
    </cfRule>
    <cfRule type="containsText" dxfId="5532" priority="297" operator="containsText" text="Leve">
      <formula>NOT(ISERROR(SEARCH("Leve",AE20)))</formula>
    </cfRule>
    <cfRule type="containsText" dxfId="5531" priority="298" operator="containsText" text="Mayor">
      <formula>NOT(ISERROR(SEARCH("Mayor",AE20)))</formula>
    </cfRule>
  </conditionalFormatting>
  <conditionalFormatting sqref="Y25:Y29">
    <cfRule type="containsText" dxfId="5530" priority="288" operator="containsText" text="Muy Alta">
      <formula>NOT(ISERROR(SEARCH("Muy Alta",Y25)))</formula>
    </cfRule>
    <cfRule type="containsText" dxfId="5529" priority="289" operator="containsText" text="Alta">
      <formula>NOT(ISERROR(SEARCH("Alta",Y25)))</formula>
    </cfRule>
    <cfRule type="containsText" dxfId="5528" priority="290" operator="containsText" text="Media">
      <formula>NOT(ISERROR(SEARCH("Media",Y25)))</formula>
    </cfRule>
    <cfRule type="containsText" dxfId="5527" priority="291" operator="containsText" text="Muy Baja">
      <formula>NOT(ISERROR(SEARCH("Muy Baja",Y25)))</formula>
    </cfRule>
    <cfRule type="containsText" dxfId="5526" priority="292" operator="containsText" text="Baja">
      <formula>NOT(ISERROR(SEARCH("Baja",Y25)))</formula>
    </cfRule>
    <cfRule type="containsText" dxfId="5525" priority="293" operator="containsText" text="Muy Baja">
      <formula>NOT(ISERROR(SEARCH("Muy Baja",Y25)))</formula>
    </cfRule>
  </conditionalFormatting>
  <conditionalFormatting sqref="AC25:AC29">
    <cfRule type="containsText" dxfId="5524" priority="283" operator="containsText" text="Catastrófico">
      <formula>NOT(ISERROR(SEARCH("Catastrófico",AC25)))</formula>
    </cfRule>
    <cfRule type="containsText" dxfId="5523" priority="284" operator="containsText" text="Mayor">
      <formula>NOT(ISERROR(SEARCH("Mayor",AC25)))</formula>
    </cfRule>
    <cfRule type="containsText" dxfId="5522" priority="285" operator="containsText" text="Moderado">
      <formula>NOT(ISERROR(SEARCH("Moderado",AC25)))</formula>
    </cfRule>
    <cfRule type="containsText" dxfId="5521" priority="286" operator="containsText" text="Menor">
      <formula>NOT(ISERROR(SEARCH("Menor",AC25)))</formula>
    </cfRule>
    <cfRule type="containsText" dxfId="5520" priority="287" operator="containsText" text="Leve">
      <formula>NOT(ISERROR(SEARCH("Leve",AC25)))</formula>
    </cfRule>
  </conditionalFormatting>
  <conditionalFormatting sqref="AG25">
    <cfRule type="containsText" dxfId="5519" priority="274" operator="containsText" text="Extremo">
      <formula>NOT(ISERROR(SEARCH("Extremo",AG25)))</formula>
    </cfRule>
    <cfRule type="containsText" dxfId="5518" priority="275" operator="containsText" text="Alto">
      <formula>NOT(ISERROR(SEARCH("Alto",AG25)))</formula>
    </cfRule>
    <cfRule type="containsText" dxfId="5517" priority="276" operator="containsText" text="Moderado">
      <formula>NOT(ISERROR(SEARCH("Moderado",AG25)))</formula>
    </cfRule>
    <cfRule type="containsText" dxfId="5516" priority="277" operator="containsText" text="Menor">
      <formula>NOT(ISERROR(SEARCH("Menor",AG25)))</formula>
    </cfRule>
    <cfRule type="containsText" dxfId="5515" priority="278" operator="containsText" text="Bajo">
      <formula>NOT(ISERROR(SEARCH("Bajo",AG25)))</formula>
    </cfRule>
    <cfRule type="containsText" dxfId="5514" priority="279" operator="containsText" text="Moderado">
      <formula>NOT(ISERROR(SEARCH("Moderado",AG25)))</formula>
    </cfRule>
    <cfRule type="containsText" dxfId="5513" priority="280" operator="containsText" text="Extremo">
      <formula>NOT(ISERROR(SEARCH("Extremo",AG25)))</formula>
    </cfRule>
    <cfRule type="containsText" dxfId="5512" priority="281" operator="containsText" text="Baja">
      <formula>NOT(ISERROR(SEARCH("Baja",AG25)))</formula>
    </cfRule>
    <cfRule type="containsText" dxfId="5511" priority="282" operator="containsText" text="Alto">
      <formula>NOT(ISERROR(SEARCH("Alto",AG25)))</formula>
    </cfRule>
  </conditionalFormatting>
  <conditionalFormatting sqref="AE25:AE29">
    <cfRule type="containsText" dxfId="5510" priority="269" operator="containsText" text="Catastrófico">
      <formula>NOT(ISERROR(SEARCH("Catastrófico",AE25)))</formula>
    </cfRule>
    <cfRule type="containsText" dxfId="5509" priority="270" operator="containsText" text="Moderado">
      <formula>NOT(ISERROR(SEARCH("Moderado",AE25)))</formula>
    </cfRule>
    <cfRule type="containsText" dxfId="5508" priority="271" operator="containsText" text="Menor">
      <formula>NOT(ISERROR(SEARCH("Menor",AE25)))</formula>
    </cfRule>
    <cfRule type="containsText" dxfId="5507" priority="272" operator="containsText" text="Leve">
      <formula>NOT(ISERROR(SEARCH("Leve",AE25)))</formula>
    </cfRule>
    <cfRule type="containsText" dxfId="5506" priority="273" operator="containsText" text="Mayor">
      <formula>NOT(ISERROR(SEARCH("Mayor",AE25)))</formula>
    </cfRule>
  </conditionalFormatting>
  <conditionalFormatting sqref="N30 N35">
    <cfRule type="containsText" dxfId="5505" priority="264" operator="containsText" text="Extremo">
      <formula>NOT(ISERROR(SEARCH("Extremo",N30)))</formula>
    </cfRule>
    <cfRule type="containsText" dxfId="5504" priority="265" operator="containsText" text="Alto">
      <formula>NOT(ISERROR(SEARCH("Alto",N30)))</formula>
    </cfRule>
    <cfRule type="containsText" dxfId="5503" priority="266" operator="containsText" text="Bajo">
      <formula>NOT(ISERROR(SEARCH("Bajo",N30)))</formula>
    </cfRule>
    <cfRule type="containsText" dxfId="5502" priority="267" operator="containsText" text="Moderado">
      <formula>NOT(ISERROR(SEARCH("Moderado",N30)))</formula>
    </cfRule>
    <cfRule type="containsText" dxfId="5501" priority="268" operator="containsText" text="Extremo">
      <formula>NOT(ISERROR(SEARCH("Extremo",N30)))</formula>
    </cfRule>
  </conditionalFormatting>
  <conditionalFormatting sqref="I30 I35 I40">
    <cfRule type="containsText" dxfId="5500" priority="241" operator="containsText" text="Muy Baja">
      <formula>NOT(ISERROR(SEARCH("Muy Baja",I30)))</formula>
    </cfRule>
    <cfRule type="containsText" dxfId="5499" priority="242" operator="containsText" text="Baja">
      <formula>NOT(ISERROR(SEARCH("Baja",I30)))</formula>
    </cfRule>
    <cfRule type="containsText" dxfId="5498" priority="244" operator="containsText" text="Muy Alta">
      <formula>NOT(ISERROR(SEARCH("Muy Alta",I30)))</formula>
    </cfRule>
    <cfRule type="containsText" dxfId="5497" priority="245" operator="containsText" text="Alta">
      <formula>NOT(ISERROR(SEARCH("Alta",I30)))</formula>
    </cfRule>
    <cfRule type="containsText" dxfId="5496" priority="246" operator="containsText" text="Media">
      <formula>NOT(ISERROR(SEARCH("Media",I30)))</formula>
    </cfRule>
    <cfRule type="containsText" dxfId="5495" priority="247" operator="containsText" text="Media">
      <formula>NOT(ISERROR(SEARCH("Media",I30)))</formula>
    </cfRule>
    <cfRule type="containsText" dxfId="5494" priority="248" operator="containsText" text="Media">
      <formula>NOT(ISERROR(SEARCH("Media",I30)))</formula>
    </cfRule>
    <cfRule type="containsText" dxfId="5493" priority="249" operator="containsText" text="Muy Baja">
      <formula>NOT(ISERROR(SEARCH("Muy Baja",I30)))</formula>
    </cfRule>
    <cfRule type="containsText" dxfId="5492" priority="250" operator="containsText" text="Baja">
      <formula>NOT(ISERROR(SEARCH("Baja",I30)))</formula>
    </cfRule>
    <cfRule type="containsText" dxfId="5491" priority="251" operator="containsText" text="Muy Baja">
      <formula>NOT(ISERROR(SEARCH("Muy Baja",I30)))</formula>
    </cfRule>
    <cfRule type="containsText" dxfId="5490" priority="252" operator="containsText" text="Muy Baja">
      <formula>NOT(ISERROR(SEARCH("Muy Baja",I30)))</formula>
    </cfRule>
    <cfRule type="containsText" dxfId="5489" priority="253" operator="containsText" text="Muy Baja">
      <formula>NOT(ISERROR(SEARCH("Muy Baja",I30)))</formula>
    </cfRule>
    <cfRule type="containsText" dxfId="5488" priority="254" operator="containsText" text="Muy Baja'Tabla probabilidad'!">
      <formula>NOT(ISERROR(SEARCH("Muy Baja'Tabla probabilidad'!",I30)))</formula>
    </cfRule>
    <cfRule type="containsText" dxfId="5487" priority="255" operator="containsText" text="Muy bajo">
      <formula>NOT(ISERROR(SEARCH("Muy bajo",I30)))</formula>
    </cfRule>
    <cfRule type="containsText" dxfId="5486" priority="256" operator="containsText" text="Alta">
      <formula>NOT(ISERROR(SEARCH("Alta",I30)))</formula>
    </cfRule>
    <cfRule type="containsText" dxfId="5485" priority="257" operator="containsText" text="Media">
      <formula>NOT(ISERROR(SEARCH("Media",I30)))</formula>
    </cfRule>
    <cfRule type="containsText" dxfId="5484" priority="258" operator="containsText" text="Baja">
      <formula>NOT(ISERROR(SEARCH("Baja",I30)))</formula>
    </cfRule>
    <cfRule type="containsText" dxfId="5483" priority="259" operator="containsText" text="Muy baja">
      <formula>NOT(ISERROR(SEARCH("Muy baja",I30)))</formula>
    </cfRule>
    <cfRule type="cellIs" dxfId="5482" priority="262" operator="between">
      <formula>1</formula>
      <formula>2</formula>
    </cfRule>
    <cfRule type="cellIs" dxfId="5481" priority="263" operator="between">
      <formula>0</formula>
      <formula>2</formula>
    </cfRule>
  </conditionalFormatting>
  <conditionalFormatting sqref="I30 I35 I40">
    <cfRule type="containsText" dxfId="5480" priority="243" operator="containsText" text="Muy Alta">
      <formula>NOT(ISERROR(SEARCH("Muy Alta",I30)))</formula>
    </cfRule>
  </conditionalFormatting>
  <conditionalFormatting sqref="Y30:Y34">
    <cfRule type="containsText" dxfId="5479" priority="235" operator="containsText" text="Muy Alta">
      <formula>NOT(ISERROR(SEARCH("Muy Alta",Y30)))</formula>
    </cfRule>
    <cfRule type="containsText" dxfId="5478" priority="236" operator="containsText" text="Alta">
      <formula>NOT(ISERROR(SEARCH("Alta",Y30)))</formula>
    </cfRule>
    <cfRule type="containsText" dxfId="5477" priority="237" operator="containsText" text="Media">
      <formula>NOT(ISERROR(SEARCH("Media",Y30)))</formula>
    </cfRule>
    <cfRule type="containsText" dxfId="5476" priority="238" operator="containsText" text="Muy Baja">
      <formula>NOT(ISERROR(SEARCH("Muy Baja",Y30)))</formula>
    </cfRule>
    <cfRule type="containsText" dxfId="5475" priority="239" operator="containsText" text="Baja">
      <formula>NOT(ISERROR(SEARCH("Baja",Y30)))</formula>
    </cfRule>
    <cfRule type="containsText" dxfId="5474" priority="240" operator="containsText" text="Muy Baja">
      <formula>NOT(ISERROR(SEARCH("Muy Baja",Y30)))</formula>
    </cfRule>
  </conditionalFormatting>
  <conditionalFormatting sqref="AC30:AC34">
    <cfRule type="containsText" dxfId="5473" priority="230" operator="containsText" text="Catastrófico">
      <formula>NOT(ISERROR(SEARCH("Catastrófico",AC30)))</formula>
    </cfRule>
    <cfRule type="containsText" dxfId="5472" priority="231" operator="containsText" text="Mayor">
      <formula>NOT(ISERROR(SEARCH("Mayor",AC30)))</formula>
    </cfRule>
    <cfRule type="containsText" dxfId="5471" priority="232" operator="containsText" text="Moderado">
      <formula>NOT(ISERROR(SEARCH("Moderado",AC30)))</formula>
    </cfRule>
    <cfRule type="containsText" dxfId="5470" priority="233" operator="containsText" text="Menor">
      <formula>NOT(ISERROR(SEARCH("Menor",AC30)))</formula>
    </cfRule>
    <cfRule type="containsText" dxfId="5469" priority="234" operator="containsText" text="Leve">
      <formula>NOT(ISERROR(SEARCH("Leve",AC30)))</formula>
    </cfRule>
  </conditionalFormatting>
  <conditionalFormatting sqref="AG30">
    <cfRule type="containsText" dxfId="5468" priority="221" operator="containsText" text="Extremo">
      <formula>NOT(ISERROR(SEARCH("Extremo",AG30)))</formula>
    </cfRule>
    <cfRule type="containsText" dxfId="5467" priority="222" operator="containsText" text="Alto">
      <formula>NOT(ISERROR(SEARCH("Alto",AG30)))</formula>
    </cfRule>
    <cfRule type="containsText" dxfId="5466" priority="223" operator="containsText" text="Moderado">
      <formula>NOT(ISERROR(SEARCH("Moderado",AG30)))</formula>
    </cfRule>
    <cfRule type="containsText" dxfId="5465" priority="224" operator="containsText" text="Menor">
      <formula>NOT(ISERROR(SEARCH("Menor",AG30)))</formula>
    </cfRule>
    <cfRule type="containsText" dxfId="5464" priority="225" operator="containsText" text="Bajo">
      <formula>NOT(ISERROR(SEARCH("Bajo",AG30)))</formula>
    </cfRule>
    <cfRule type="containsText" dxfId="5463" priority="226" operator="containsText" text="Moderado">
      <formula>NOT(ISERROR(SEARCH("Moderado",AG30)))</formula>
    </cfRule>
    <cfRule type="containsText" dxfId="5462" priority="227" operator="containsText" text="Extremo">
      <formula>NOT(ISERROR(SEARCH("Extremo",AG30)))</formula>
    </cfRule>
    <cfRule type="containsText" dxfId="5461" priority="228" operator="containsText" text="Baja">
      <formula>NOT(ISERROR(SEARCH("Baja",AG30)))</formula>
    </cfRule>
    <cfRule type="containsText" dxfId="5460" priority="229" operator="containsText" text="Alto">
      <formula>NOT(ISERROR(SEARCH("Alto",AG30)))</formula>
    </cfRule>
  </conditionalFormatting>
  <conditionalFormatting sqref="AE30:AE34">
    <cfRule type="containsText" dxfId="5459" priority="216" operator="containsText" text="Catastrófico">
      <formula>NOT(ISERROR(SEARCH("Catastrófico",AE30)))</formula>
    </cfRule>
    <cfRule type="containsText" dxfId="5458" priority="217" operator="containsText" text="Moderado">
      <formula>NOT(ISERROR(SEARCH("Moderado",AE30)))</formula>
    </cfRule>
    <cfRule type="containsText" dxfId="5457" priority="218" operator="containsText" text="Menor">
      <formula>NOT(ISERROR(SEARCH("Menor",AE30)))</formula>
    </cfRule>
    <cfRule type="containsText" dxfId="5456" priority="219" operator="containsText" text="Leve">
      <formula>NOT(ISERROR(SEARCH("Leve",AE30)))</formula>
    </cfRule>
    <cfRule type="containsText" dxfId="5455" priority="220" operator="containsText" text="Mayor">
      <formula>NOT(ISERROR(SEARCH("Mayor",AE30)))</formula>
    </cfRule>
  </conditionalFormatting>
  <conditionalFormatting sqref="Y35:Y39">
    <cfRule type="containsText" dxfId="5454" priority="210" operator="containsText" text="Muy Alta">
      <formula>NOT(ISERROR(SEARCH("Muy Alta",Y35)))</formula>
    </cfRule>
    <cfRule type="containsText" dxfId="5453" priority="211" operator="containsText" text="Alta">
      <formula>NOT(ISERROR(SEARCH("Alta",Y35)))</formula>
    </cfRule>
    <cfRule type="containsText" dxfId="5452" priority="212" operator="containsText" text="Media">
      <formula>NOT(ISERROR(SEARCH("Media",Y35)))</formula>
    </cfRule>
    <cfRule type="containsText" dxfId="5451" priority="213" operator="containsText" text="Muy Baja">
      <formula>NOT(ISERROR(SEARCH("Muy Baja",Y35)))</formula>
    </cfRule>
    <cfRule type="containsText" dxfId="5450" priority="214" operator="containsText" text="Baja">
      <formula>NOT(ISERROR(SEARCH("Baja",Y35)))</formula>
    </cfRule>
    <cfRule type="containsText" dxfId="5449" priority="215" operator="containsText" text="Muy Baja">
      <formula>NOT(ISERROR(SEARCH("Muy Baja",Y35)))</formula>
    </cfRule>
  </conditionalFormatting>
  <conditionalFormatting sqref="AC35:AC39">
    <cfRule type="containsText" dxfId="5448" priority="205" operator="containsText" text="Catastrófico">
      <formula>NOT(ISERROR(SEARCH("Catastrófico",AC35)))</formula>
    </cfRule>
    <cfRule type="containsText" dxfId="5447" priority="206" operator="containsText" text="Mayor">
      <formula>NOT(ISERROR(SEARCH("Mayor",AC35)))</formula>
    </cfRule>
    <cfRule type="containsText" dxfId="5446" priority="207" operator="containsText" text="Moderado">
      <formula>NOT(ISERROR(SEARCH("Moderado",AC35)))</formula>
    </cfRule>
    <cfRule type="containsText" dxfId="5445" priority="208" operator="containsText" text="Menor">
      <formula>NOT(ISERROR(SEARCH("Menor",AC35)))</formula>
    </cfRule>
    <cfRule type="containsText" dxfId="5444" priority="209" operator="containsText" text="Leve">
      <formula>NOT(ISERROR(SEARCH("Leve",AC35)))</formula>
    </cfRule>
  </conditionalFormatting>
  <conditionalFormatting sqref="AG35">
    <cfRule type="containsText" dxfId="5443" priority="196" operator="containsText" text="Extremo">
      <formula>NOT(ISERROR(SEARCH("Extremo",AG35)))</formula>
    </cfRule>
    <cfRule type="containsText" dxfId="5442" priority="197" operator="containsText" text="Alto">
      <formula>NOT(ISERROR(SEARCH("Alto",AG35)))</formula>
    </cfRule>
    <cfRule type="containsText" dxfId="5441" priority="198" operator="containsText" text="Moderado">
      <formula>NOT(ISERROR(SEARCH("Moderado",AG35)))</formula>
    </cfRule>
    <cfRule type="containsText" dxfId="5440" priority="199" operator="containsText" text="Menor">
      <formula>NOT(ISERROR(SEARCH("Menor",AG35)))</formula>
    </cfRule>
    <cfRule type="containsText" dxfId="5439" priority="200" operator="containsText" text="Bajo">
      <formula>NOT(ISERROR(SEARCH("Bajo",AG35)))</formula>
    </cfRule>
    <cfRule type="containsText" dxfId="5438" priority="201" operator="containsText" text="Moderado">
      <formula>NOT(ISERROR(SEARCH("Moderado",AG35)))</formula>
    </cfRule>
    <cfRule type="containsText" dxfId="5437" priority="202" operator="containsText" text="Extremo">
      <formula>NOT(ISERROR(SEARCH("Extremo",AG35)))</formula>
    </cfRule>
    <cfRule type="containsText" dxfId="5436" priority="203" operator="containsText" text="Baja">
      <formula>NOT(ISERROR(SEARCH("Baja",AG35)))</formula>
    </cfRule>
    <cfRule type="containsText" dxfId="5435" priority="204" operator="containsText" text="Alto">
      <formula>NOT(ISERROR(SEARCH("Alto",AG35)))</formula>
    </cfRule>
  </conditionalFormatting>
  <conditionalFormatting sqref="AE35:AE39">
    <cfRule type="containsText" dxfId="5434" priority="191" operator="containsText" text="Catastrófico">
      <formula>NOT(ISERROR(SEARCH("Catastrófico",AE35)))</formula>
    </cfRule>
    <cfRule type="containsText" dxfId="5433" priority="192" operator="containsText" text="Moderado">
      <formula>NOT(ISERROR(SEARCH("Moderado",AE35)))</formula>
    </cfRule>
    <cfRule type="containsText" dxfId="5432" priority="193" operator="containsText" text="Menor">
      <formula>NOT(ISERROR(SEARCH("Menor",AE35)))</formula>
    </cfRule>
    <cfRule type="containsText" dxfId="5431" priority="194" operator="containsText" text="Leve">
      <formula>NOT(ISERROR(SEARCH("Leve",AE35)))</formula>
    </cfRule>
    <cfRule type="containsText" dxfId="5430" priority="195" operator="containsText" text="Mayor">
      <formula>NOT(ISERROR(SEARCH("Mayor",AE35)))</formula>
    </cfRule>
  </conditionalFormatting>
  <conditionalFormatting sqref="N40">
    <cfRule type="containsText" dxfId="5429" priority="186" operator="containsText" text="Extremo">
      <formula>NOT(ISERROR(SEARCH("Extremo",N40)))</formula>
    </cfRule>
    <cfRule type="containsText" dxfId="5428" priority="187" operator="containsText" text="Alto">
      <formula>NOT(ISERROR(SEARCH("Alto",N40)))</formula>
    </cfRule>
    <cfRule type="containsText" dxfId="5427" priority="188" operator="containsText" text="Bajo">
      <formula>NOT(ISERROR(SEARCH("Bajo",N40)))</formula>
    </cfRule>
    <cfRule type="containsText" dxfId="5426" priority="189" operator="containsText" text="Moderado">
      <formula>NOT(ISERROR(SEARCH("Moderado",N40)))</formula>
    </cfRule>
    <cfRule type="containsText" dxfId="5425" priority="190" operator="containsText" text="Extremo">
      <formula>NOT(ISERROR(SEARCH("Extremo",N40)))</formula>
    </cfRule>
  </conditionalFormatting>
  <conditionalFormatting sqref="Y40:Y44">
    <cfRule type="containsText" dxfId="5424" priority="180" operator="containsText" text="Muy Alta">
      <formula>NOT(ISERROR(SEARCH("Muy Alta",Y40)))</formula>
    </cfRule>
    <cfRule type="containsText" dxfId="5423" priority="181" operator="containsText" text="Alta">
      <formula>NOT(ISERROR(SEARCH("Alta",Y40)))</formula>
    </cfRule>
    <cfRule type="containsText" dxfId="5422" priority="182" operator="containsText" text="Media">
      <formula>NOT(ISERROR(SEARCH("Media",Y40)))</formula>
    </cfRule>
    <cfRule type="containsText" dxfId="5421" priority="183" operator="containsText" text="Muy Baja">
      <formula>NOT(ISERROR(SEARCH("Muy Baja",Y40)))</formula>
    </cfRule>
    <cfRule type="containsText" dxfId="5420" priority="184" operator="containsText" text="Baja">
      <formula>NOT(ISERROR(SEARCH("Baja",Y40)))</formula>
    </cfRule>
    <cfRule type="containsText" dxfId="5419" priority="185" operator="containsText" text="Muy Baja">
      <formula>NOT(ISERROR(SEARCH("Muy Baja",Y40)))</formula>
    </cfRule>
  </conditionalFormatting>
  <conditionalFormatting sqref="AC40:AC44">
    <cfRule type="containsText" dxfId="5418" priority="175" operator="containsText" text="Catastrófico">
      <formula>NOT(ISERROR(SEARCH("Catastrófico",AC40)))</formula>
    </cfRule>
    <cfRule type="containsText" dxfId="5417" priority="176" operator="containsText" text="Mayor">
      <formula>NOT(ISERROR(SEARCH("Mayor",AC40)))</formula>
    </cfRule>
    <cfRule type="containsText" dxfId="5416" priority="177" operator="containsText" text="Moderado">
      <formula>NOT(ISERROR(SEARCH("Moderado",AC40)))</formula>
    </cfRule>
    <cfRule type="containsText" dxfId="5415" priority="178" operator="containsText" text="Menor">
      <formula>NOT(ISERROR(SEARCH("Menor",AC40)))</formula>
    </cfRule>
    <cfRule type="containsText" dxfId="5414" priority="179" operator="containsText" text="Leve">
      <formula>NOT(ISERROR(SEARCH("Leve",AC40)))</formula>
    </cfRule>
  </conditionalFormatting>
  <conditionalFormatting sqref="AG40">
    <cfRule type="containsText" dxfId="5413" priority="166" operator="containsText" text="Extremo">
      <formula>NOT(ISERROR(SEARCH("Extremo",AG40)))</formula>
    </cfRule>
    <cfRule type="containsText" dxfId="5412" priority="167" operator="containsText" text="Alto">
      <formula>NOT(ISERROR(SEARCH("Alto",AG40)))</formula>
    </cfRule>
    <cfRule type="containsText" dxfId="5411" priority="168" operator="containsText" text="Moderado">
      <formula>NOT(ISERROR(SEARCH("Moderado",AG40)))</formula>
    </cfRule>
    <cfRule type="containsText" dxfId="5410" priority="169" operator="containsText" text="Menor">
      <formula>NOT(ISERROR(SEARCH("Menor",AG40)))</formula>
    </cfRule>
    <cfRule type="containsText" dxfId="5409" priority="170" operator="containsText" text="Bajo">
      <formula>NOT(ISERROR(SEARCH("Bajo",AG40)))</formula>
    </cfRule>
    <cfRule type="containsText" dxfId="5408" priority="171" operator="containsText" text="Moderado">
      <formula>NOT(ISERROR(SEARCH("Moderado",AG40)))</formula>
    </cfRule>
    <cfRule type="containsText" dxfId="5407" priority="172" operator="containsText" text="Extremo">
      <formula>NOT(ISERROR(SEARCH("Extremo",AG40)))</formula>
    </cfRule>
    <cfRule type="containsText" dxfId="5406" priority="173" operator="containsText" text="Baja">
      <formula>NOT(ISERROR(SEARCH("Baja",AG40)))</formula>
    </cfRule>
    <cfRule type="containsText" dxfId="5405" priority="174" operator="containsText" text="Alto">
      <formula>NOT(ISERROR(SEARCH("Alto",AG40)))</formula>
    </cfRule>
  </conditionalFormatting>
  <conditionalFormatting sqref="AE40:AE44">
    <cfRule type="containsText" dxfId="5404" priority="161" operator="containsText" text="Catastrófico">
      <formula>NOT(ISERROR(SEARCH("Catastrófico",AE40)))</formula>
    </cfRule>
    <cfRule type="containsText" dxfId="5403" priority="162" operator="containsText" text="Moderado">
      <formula>NOT(ISERROR(SEARCH("Moderado",AE40)))</formula>
    </cfRule>
    <cfRule type="containsText" dxfId="5402" priority="163" operator="containsText" text="Menor">
      <formula>NOT(ISERROR(SEARCH("Menor",AE40)))</formula>
    </cfRule>
    <cfRule type="containsText" dxfId="5401" priority="164" operator="containsText" text="Leve">
      <formula>NOT(ISERROR(SEARCH("Leve",AE40)))</formula>
    </cfRule>
    <cfRule type="containsText" dxfId="5400" priority="165" operator="containsText" text="Mayor">
      <formula>NOT(ISERROR(SEARCH("Mayor",AE40)))</formula>
    </cfRule>
  </conditionalFormatting>
  <conditionalFormatting sqref="N45">
    <cfRule type="containsText" dxfId="5399" priority="156" operator="containsText" text="Extremo">
      <formula>NOT(ISERROR(SEARCH("Extremo",N45)))</formula>
    </cfRule>
    <cfRule type="containsText" dxfId="5398" priority="157" operator="containsText" text="Alto">
      <formula>NOT(ISERROR(SEARCH("Alto",N45)))</formula>
    </cfRule>
    <cfRule type="containsText" dxfId="5397" priority="158" operator="containsText" text="Bajo">
      <formula>NOT(ISERROR(SEARCH("Bajo",N45)))</formula>
    </cfRule>
    <cfRule type="containsText" dxfId="5396" priority="159" operator="containsText" text="Moderado">
      <formula>NOT(ISERROR(SEARCH("Moderado",N45)))</formula>
    </cfRule>
    <cfRule type="containsText" dxfId="5395" priority="160" operator="containsText" text="Extremo">
      <formula>NOT(ISERROR(SEARCH("Extremo",N45)))</formula>
    </cfRule>
  </conditionalFormatting>
  <conditionalFormatting sqref="I45">
    <cfRule type="containsText" dxfId="5394" priority="133" operator="containsText" text="Muy Baja">
      <formula>NOT(ISERROR(SEARCH("Muy Baja",I45)))</formula>
    </cfRule>
    <cfRule type="containsText" dxfId="5393" priority="134" operator="containsText" text="Baja">
      <formula>NOT(ISERROR(SEARCH("Baja",I45)))</formula>
    </cfRule>
    <cfRule type="containsText" dxfId="5392" priority="136" operator="containsText" text="Muy Alta">
      <formula>NOT(ISERROR(SEARCH("Muy Alta",I45)))</formula>
    </cfRule>
    <cfRule type="containsText" dxfId="5391" priority="137" operator="containsText" text="Alta">
      <formula>NOT(ISERROR(SEARCH("Alta",I45)))</formula>
    </cfRule>
    <cfRule type="containsText" dxfId="5390" priority="138" operator="containsText" text="Media">
      <formula>NOT(ISERROR(SEARCH("Media",I45)))</formula>
    </cfRule>
    <cfRule type="containsText" dxfId="5389" priority="139" operator="containsText" text="Media">
      <formula>NOT(ISERROR(SEARCH("Media",I45)))</formula>
    </cfRule>
    <cfRule type="containsText" dxfId="5388" priority="140" operator="containsText" text="Media">
      <formula>NOT(ISERROR(SEARCH("Media",I45)))</formula>
    </cfRule>
    <cfRule type="containsText" dxfId="5387" priority="141" operator="containsText" text="Muy Baja">
      <formula>NOT(ISERROR(SEARCH("Muy Baja",I45)))</formula>
    </cfRule>
    <cfRule type="containsText" dxfId="5386" priority="142" operator="containsText" text="Baja">
      <formula>NOT(ISERROR(SEARCH("Baja",I45)))</formula>
    </cfRule>
    <cfRule type="containsText" dxfId="5385" priority="143" operator="containsText" text="Muy Baja">
      <formula>NOT(ISERROR(SEARCH("Muy Baja",I45)))</formula>
    </cfRule>
    <cfRule type="containsText" dxfId="5384" priority="144" operator="containsText" text="Muy Baja">
      <formula>NOT(ISERROR(SEARCH("Muy Baja",I45)))</formula>
    </cfRule>
    <cfRule type="containsText" dxfId="5383" priority="145" operator="containsText" text="Muy Baja">
      <formula>NOT(ISERROR(SEARCH("Muy Baja",I45)))</formula>
    </cfRule>
    <cfRule type="containsText" dxfId="5382" priority="146" operator="containsText" text="Muy Baja'Tabla probabilidad'!">
      <formula>NOT(ISERROR(SEARCH("Muy Baja'Tabla probabilidad'!",I45)))</formula>
    </cfRule>
    <cfRule type="containsText" dxfId="5381" priority="147" operator="containsText" text="Muy bajo">
      <formula>NOT(ISERROR(SEARCH("Muy bajo",I45)))</formula>
    </cfRule>
    <cfRule type="containsText" dxfId="5380" priority="148" operator="containsText" text="Alta">
      <formula>NOT(ISERROR(SEARCH("Alta",I45)))</formula>
    </cfRule>
    <cfRule type="containsText" dxfId="5379" priority="149" operator="containsText" text="Media">
      <formula>NOT(ISERROR(SEARCH("Media",I45)))</formula>
    </cfRule>
    <cfRule type="containsText" dxfId="5378" priority="150" operator="containsText" text="Baja">
      <formula>NOT(ISERROR(SEARCH("Baja",I45)))</formula>
    </cfRule>
    <cfRule type="containsText" dxfId="5377" priority="151" operator="containsText" text="Muy baja">
      <formula>NOT(ISERROR(SEARCH("Muy baja",I45)))</formula>
    </cfRule>
    <cfRule type="cellIs" dxfId="5376" priority="154" operator="between">
      <formula>1</formula>
      <formula>2</formula>
    </cfRule>
    <cfRule type="cellIs" dxfId="5375" priority="155" operator="between">
      <formula>0</formula>
      <formula>2</formula>
    </cfRule>
  </conditionalFormatting>
  <conditionalFormatting sqref="I45">
    <cfRule type="containsText" dxfId="5374" priority="135" operator="containsText" text="Muy Alta">
      <formula>NOT(ISERROR(SEARCH("Muy Alta",I45)))</formula>
    </cfRule>
  </conditionalFormatting>
  <conditionalFormatting sqref="Y45:Y49">
    <cfRule type="containsText" dxfId="5373" priority="127" operator="containsText" text="Muy Alta">
      <formula>NOT(ISERROR(SEARCH("Muy Alta",Y45)))</formula>
    </cfRule>
    <cfRule type="containsText" dxfId="5372" priority="128" operator="containsText" text="Alta">
      <formula>NOT(ISERROR(SEARCH("Alta",Y45)))</formula>
    </cfRule>
    <cfRule type="containsText" dxfId="5371" priority="129" operator="containsText" text="Media">
      <formula>NOT(ISERROR(SEARCH("Media",Y45)))</formula>
    </cfRule>
    <cfRule type="containsText" dxfId="5370" priority="130" operator="containsText" text="Muy Baja">
      <formula>NOT(ISERROR(SEARCH("Muy Baja",Y45)))</formula>
    </cfRule>
    <cfRule type="containsText" dxfId="5369" priority="131" operator="containsText" text="Baja">
      <formula>NOT(ISERROR(SEARCH("Baja",Y45)))</formula>
    </cfRule>
    <cfRule type="containsText" dxfId="5368" priority="132" operator="containsText" text="Muy Baja">
      <formula>NOT(ISERROR(SEARCH("Muy Baja",Y45)))</formula>
    </cfRule>
  </conditionalFormatting>
  <conditionalFormatting sqref="AC45:AC49">
    <cfRule type="containsText" dxfId="5367" priority="122" operator="containsText" text="Catastrófico">
      <formula>NOT(ISERROR(SEARCH("Catastrófico",AC45)))</formula>
    </cfRule>
    <cfRule type="containsText" dxfId="5366" priority="123" operator="containsText" text="Mayor">
      <formula>NOT(ISERROR(SEARCH("Mayor",AC45)))</formula>
    </cfRule>
    <cfRule type="containsText" dxfId="5365" priority="124" operator="containsText" text="Moderado">
      <formula>NOT(ISERROR(SEARCH("Moderado",AC45)))</formula>
    </cfRule>
    <cfRule type="containsText" dxfId="5364" priority="125" operator="containsText" text="Menor">
      <formula>NOT(ISERROR(SEARCH("Menor",AC45)))</formula>
    </cfRule>
    <cfRule type="containsText" dxfId="5363" priority="126" operator="containsText" text="Leve">
      <formula>NOT(ISERROR(SEARCH("Leve",AC45)))</formula>
    </cfRule>
  </conditionalFormatting>
  <conditionalFormatting sqref="AG45">
    <cfRule type="containsText" dxfId="5362" priority="113" operator="containsText" text="Extremo">
      <formula>NOT(ISERROR(SEARCH("Extremo",AG45)))</formula>
    </cfRule>
    <cfRule type="containsText" dxfId="5361" priority="114" operator="containsText" text="Alto">
      <formula>NOT(ISERROR(SEARCH("Alto",AG45)))</formula>
    </cfRule>
    <cfRule type="containsText" dxfId="5360" priority="115" operator="containsText" text="Moderado">
      <formula>NOT(ISERROR(SEARCH("Moderado",AG45)))</formula>
    </cfRule>
    <cfRule type="containsText" dxfId="5359" priority="116" operator="containsText" text="Menor">
      <formula>NOT(ISERROR(SEARCH("Menor",AG45)))</formula>
    </cfRule>
    <cfRule type="containsText" dxfId="5358" priority="117" operator="containsText" text="Bajo">
      <formula>NOT(ISERROR(SEARCH("Bajo",AG45)))</formula>
    </cfRule>
    <cfRule type="containsText" dxfId="5357" priority="118" operator="containsText" text="Moderado">
      <formula>NOT(ISERROR(SEARCH("Moderado",AG45)))</formula>
    </cfRule>
    <cfRule type="containsText" dxfId="5356" priority="119" operator="containsText" text="Extremo">
      <formula>NOT(ISERROR(SEARCH("Extremo",AG45)))</formula>
    </cfRule>
    <cfRule type="containsText" dxfId="5355" priority="120" operator="containsText" text="Baja">
      <formula>NOT(ISERROR(SEARCH("Baja",AG45)))</formula>
    </cfRule>
    <cfRule type="containsText" dxfId="5354" priority="121" operator="containsText" text="Alto">
      <formula>NOT(ISERROR(SEARCH("Alto",AG45)))</formula>
    </cfRule>
  </conditionalFormatting>
  <conditionalFormatting sqref="AE45:AE49">
    <cfRule type="containsText" dxfId="5353" priority="108" operator="containsText" text="Catastrófico">
      <formula>NOT(ISERROR(SEARCH("Catastrófico",AE45)))</formula>
    </cfRule>
    <cfRule type="containsText" dxfId="5352" priority="109" operator="containsText" text="Moderado">
      <formula>NOT(ISERROR(SEARCH("Moderado",AE45)))</formula>
    </cfRule>
    <cfRule type="containsText" dxfId="5351" priority="110" operator="containsText" text="Menor">
      <formula>NOT(ISERROR(SEARCH("Menor",AE45)))</formula>
    </cfRule>
    <cfRule type="containsText" dxfId="5350" priority="111" operator="containsText" text="Leve">
      <formula>NOT(ISERROR(SEARCH("Leve",AE45)))</formula>
    </cfRule>
    <cfRule type="containsText" dxfId="5349" priority="112" operator="containsText" text="Mayor">
      <formula>NOT(ISERROR(SEARCH("Mayor",AE45)))</formula>
    </cfRule>
  </conditionalFormatting>
  <conditionalFormatting sqref="N50">
    <cfRule type="containsText" dxfId="5348" priority="103" operator="containsText" text="Extremo">
      <formula>NOT(ISERROR(SEARCH("Extremo",N50)))</formula>
    </cfRule>
    <cfRule type="containsText" dxfId="5347" priority="104" operator="containsText" text="Alto">
      <formula>NOT(ISERROR(SEARCH("Alto",N50)))</formula>
    </cfRule>
    <cfRule type="containsText" dxfId="5346" priority="105" operator="containsText" text="Bajo">
      <formula>NOT(ISERROR(SEARCH("Bajo",N50)))</formula>
    </cfRule>
    <cfRule type="containsText" dxfId="5345" priority="106" operator="containsText" text="Moderado">
      <formula>NOT(ISERROR(SEARCH("Moderado",N50)))</formula>
    </cfRule>
    <cfRule type="containsText" dxfId="5344" priority="107" operator="containsText" text="Extremo">
      <formula>NOT(ISERROR(SEARCH("Extremo",N50)))</formula>
    </cfRule>
  </conditionalFormatting>
  <conditionalFormatting sqref="I50">
    <cfRule type="containsText" dxfId="5343" priority="80" operator="containsText" text="Muy Baja">
      <formula>NOT(ISERROR(SEARCH("Muy Baja",I50)))</formula>
    </cfRule>
    <cfRule type="containsText" dxfId="5342" priority="81" operator="containsText" text="Baja">
      <formula>NOT(ISERROR(SEARCH("Baja",I50)))</formula>
    </cfRule>
    <cfRule type="containsText" dxfId="5341" priority="83" operator="containsText" text="Muy Alta">
      <formula>NOT(ISERROR(SEARCH("Muy Alta",I50)))</formula>
    </cfRule>
    <cfRule type="containsText" dxfId="5340" priority="84" operator="containsText" text="Alta">
      <formula>NOT(ISERROR(SEARCH("Alta",I50)))</formula>
    </cfRule>
    <cfRule type="containsText" dxfId="5339" priority="85" operator="containsText" text="Media">
      <formula>NOT(ISERROR(SEARCH("Media",I50)))</formula>
    </cfRule>
    <cfRule type="containsText" dxfId="5338" priority="86" operator="containsText" text="Media">
      <formula>NOT(ISERROR(SEARCH("Media",I50)))</formula>
    </cfRule>
    <cfRule type="containsText" dxfId="5337" priority="87" operator="containsText" text="Media">
      <formula>NOT(ISERROR(SEARCH("Media",I50)))</formula>
    </cfRule>
    <cfRule type="containsText" dxfId="5336" priority="88" operator="containsText" text="Muy Baja">
      <formula>NOT(ISERROR(SEARCH("Muy Baja",I50)))</formula>
    </cfRule>
    <cfRule type="containsText" dxfId="5335" priority="89" operator="containsText" text="Baja">
      <formula>NOT(ISERROR(SEARCH("Baja",I50)))</formula>
    </cfRule>
    <cfRule type="containsText" dxfId="5334" priority="90" operator="containsText" text="Muy Baja">
      <formula>NOT(ISERROR(SEARCH("Muy Baja",I50)))</formula>
    </cfRule>
    <cfRule type="containsText" dxfId="5333" priority="91" operator="containsText" text="Muy Baja">
      <formula>NOT(ISERROR(SEARCH("Muy Baja",I50)))</formula>
    </cfRule>
    <cfRule type="containsText" dxfId="5332" priority="92" operator="containsText" text="Muy Baja">
      <formula>NOT(ISERROR(SEARCH("Muy Baja",I50)))</formula>
    </cfRule>
    <cfRule type="containsText" dxfId="5331" priority="93" operator="containsText" text="Muy Baja'Tabla probabilidad'!">
      <formula>NOT(ISERROR(SEARCH("Muy Baja'Tabla probabilidad'!",I50)))</formula>
    </cfRule>
    <cfRule type="containsText" dxfId="5330" priority="94" operator="containsText" text="Muy bajo">
      <formula>NOT(ISERROR(SEARCH("Muy bajo",I50)))</formula>
    </cfRule>
    <cfRule type="containsText" dxfId="5329" priority="95" operator="containsText" text="Alta">
      <formula>NOT(ISERROR(SEARCH("Alta",I50)))</formula>
    </cfRule>
    <cfRule type="containsText" dxfId="5328" priority="96" operator="containsText" text="Media">
      <formula>NOT(ISERROR(SEARCH("Media",I50)))</formula>
    </cfRule>
    <cfRule type="containsText" dxfId="5327" priority="97" operator="containsText" text="Baja">
      <formula>NOT(ISERROR(SEARCH("Baja",I50)))</formula>
    </cfRule>
    <cfRule type="containsText" dxfId="5326" priority="98" operator="containsText" text="Muy baja">
      <formula>NOT(ISERROR(SEARCH("Muy baja",I50)))</formula>
    </cfRule>
    <cfRule type="cellIs" dxfId="5325" priority="101" operator="between">
      <formula>1</formula>
      <formula>2</formula>
    </cfRule>
    <cfRule type="cellIs" dxfId="5324" priority="102" operator="between">
      <formula>0</formula>
      <formula>2</formula>
    </cfRule>
  </conditionalFormatting>
  <conditionalFormatting sqref="I50">
    <cfRule type="containsText" dxfId="5323" priority="82" operator="containsText" text="Muy Alta">
      <formula>NOT(ISERROR(SEARCH("Muy Alta",I50)))</formula>
    </cfRule>
  </conditionalFormatting>
  <conditionalFormatting sqref="Y50:Y54">
    <cfRule type="containsText" dxfId="5322" priority="74" operator="containsText" text="Muy Alta">
      <formula>NOT(ISERROR(SEARCH("Muy Alta",Y50)))</formula>
    </cfRule>
    <cfRule type="containsText" dxfId="5321" priority="75" operator="containsText" text="Alta">
      <formula>NOT(ISERROR(SEARCH("Alta",Y50)))</formula>
    </cfRule>
    <cfRule type="containsText" dxfId="5320" priority="76" operator="containsText" text="Media">
      <formula>NOT(ISERROR(SEARCH("Media",Y50)))</formula>
    </cfRule>
    <cfRule type="containsText" dxfId="5319" priority="77" operator="containsText" text="Muy Baja">
      <formula>NOT(ISERROR(SEARCH("Muy Baja",Y50)))</formula>
    </cfRule>
    <cfRule type="containsText" dxfId="5318" priority="78" operator="containsText" text="Baja">
      <formula>NOT(ISERROR(SEARCH("Baja",Y50)))</formula>
    </cfRule>
    <cfRule type="containsText" dxfId="5317" priority="79" operator="containsText" text="Muy Baja">
      <formula>NOT(ISERROR(SEARCH("Muy Baja",Y50)))</formula>
    </cfRule>
  </conditionalFormatting>
  <conditionalFormatting sqref="AC50:AC54">
    <cfRule type="containsText" dxfId="5316" priority="69" operator="containsText" text="Catastrófico">
      <formula>NOT(ISERROR(SEARCH("Catastrófico",AC50)))</formula>
    </cfRule>
    <cfRule type="containsText" dxfId="5315" priority="70" operator="containsText" text="Mayor">
      <formula>NOT(ISERROR(SEARCH("Mayor",AC50)))</formula>
    </cfRule>
    <cfRule type="containsText" dxfId="5314" priority="71" operator="containsText" text="Moderado">
      <formula>NOT(ISERROR(SEARCH("Moderado",AC50)))</formula>
    </cfRule>
    <cfRule type="containsText" dxfId="5313" priority="72" operator="containsText" text="Menor">
      <formula>NOT(ISERROR(SEARCH("Menor",AC50)))</formula>
    </cfRule>
    <cfRule type="containsText" dxfId="5312" priority="73" operator="containsText" text="Leve">
      <formula>NOT(ISERROR(SEARCH("Leve",AC50)))</formula>
    </cfRule>
  </conditionalFormatting>
  <conditionalFormatting sqref="AG50">
    <cfRule type="containsText" dxfId="5311" priority="60" operator="containsText" text="Extremo">
      <formula>NOT(ISERROR(SEARCH("Extremo",AG50)))</formula>
    </cfRule>
    <cfRule type="containsText" dxfId="5310" priority="61" operator="containsText" text="Alto">
      <formula>NOT(ISERROR(SEARCH("Alto",AG50)))</formula>
    </cfRule>
    <cfRule type="containsText" dxfId="5309" priority="62" operator="containsText" text="Moderado">
      <formula>NOT(ISERROR(SEARCH("Moderado",AG50)))</formula>
    </cfRule>
    <cfRule type="containsText" dxfId="5308" priority="63" operator="containsText" text="Menor">
      <formula>NOT(ISERROR(SEARCH("Menor",AG50)))</formula>
    </cfRule>
    <cfRule type="containsText" dxfId="5307" priority="64" operator="containsText" text="Bajo">
      <formula>NOT(ISERROR(SEARCH("Bajo",AG50)))</formula>
    </cfRule>
    <cfRule type="containsText" dxfId="5306" priority="65" operator="containsText" text="Moderado">
      <formula>NOT(ISERROR(SEARCH("Moderado",AG50)))</formula>
    </cfRule>
    <cfRule type="containsText" dxfId="5305" priority="66" operator="containsText" text="Extremo">
      <formula>NOT(ISERROR(SEARCH("Extremo",AG50)))</formula>
    </cfRule>
    <cfRule type="containsText" dxfId="5304" priority="67" operator="containsText" text="Baja">
      <formula>NOT(ISERROR(SEARCH("Baja",AG50)))</formula>
    </cfRule>
    <cfRule type="containsText" dxfId="5303" priority="68" operator="containsText" text="Alto">
      <formula>NOT(ISERROR(SEARCH("Alto",AG50)))</formula>
    </cfRule>
  </conditionalFormatting>
  <conditionalFormatting sqref="AE50:AE54">
    <cfRule type="containsText" dxfId="5302" priority="55" operator="containsText" text="Catastrófico">
      <formula>NOT(ISERROR(SEARCH("Catastrófico",AE50)))</formula>
    </cfRule>
    <cfRule type="containsText" dxfId="5301" priority="56" operator="containsText" text="Moderado">
      <formula>NOT(ISERROR(SEARCH("Moderado",AE50)))</formula>
    </cfRule>
    <cfRule type="containsText" dxfId="5300" priority="57" operator="containsText" text="Menor">
      <formula>NOT(ISERROR(SEARCH("Menor",AE50)))</formula>
    </cfRule>
    <cfRule type="containsText" dxfId="5299" priority="58" operator="containsText" text="Leve">
      <formula>NOT(ISERROR(SEARCH("Leve",AE50)))</formula>
    </cfRule>
    <cfRule type="containsText" dxfId="5298" priority="59" operator="containsText" text="Mayor">
      <formula>NOT(ISERROR(SEARCH("Mayor",AE50)))</formula>
    </cfRule>
  </conditionalFormatting>
  <conditionalFormatting sqref="N55">
    <cfRule type="containsText" dxfId="5297" priority="50" operator="containsText" text="Extremo">
      <formula>NOT(ISERROR(SEARCH("Extremo",N55)))</formula>
    </cfRule>
    <cfRule type="containsText" dxfId="5296" priority="51" operator="containsText" text="Alto">
      <formula>NOT(ISERROR(SEARCH("Alto",N55)))</formula>
    </cfRule>
    <cfRule type="containsText" dxfId="5295" priority="52" operator="containsText" text="Bajo">
      <formula>NOT(ISERROR(SEARCH("Bajo",N55)))</formula>
    </cfRule>
    <cfRule type="containsText" dxfId="5294" priority="53" operator="containsText" text="Moderado">
      <formula>NOT(ISERROR(SEARCH("Moderado",N55)))</formula>
    </cfRule>
    <cfRule type="containsText" dxfId="5293" priority="54" operator="containsText" text="Extremo">
      <formula>NOT(ISERROR(SEARCH("Extremo",N55)))</formula>
    </cfRule>
  </conditionalFormatting>
  <conditionalFormatting sqref="I55">
    <cfRule type="containsText" dxfId="5292" priority="27" operator="containsText" text="Muy Baja">
      <formula>NOT(ISERROR(SEARCH("Muy Baja",I55)))</formula>
    </cfRule>
    <cfRule type="containsText" dxfId="5291" priority="28" operator="containsText" text="Baja">
      <formula>NOT(ISERROR(SEARCH("Baja",I55)))</formula>
    </cfRule>
    <cfRule type="containsText" dxfId="5290" priority="30" operator="containsText" text="Muy Alta">
      <formula>NOT(ISERROR(SEARCH("Muy Alta",I55)))</formula>
    </cfRule>
    <cfRule type="containsText" dxfId="5289" priority="31" operator="containsText" text="Alta">
      <formula>NOT(ISERROR(SEARCH("Alta",I55)))</formula>
    </cfRule>
    <cfRule type="containsText" dxfId="5288" priority="32" operator="containsText" text="Media">
      <formula>NOT(ISERROR(SEARCH("Media",I55)))</formula>
    </cfRule>
    <cfRule type="containsText" dxfId="5287" priority="33" operator="containsText" text="Media">
      <formula>NOT(ISERROR(SEARCH("Media",I55)))</formula>
    </cfRule>
    <cfRule type="containsText" dxfId="5286" priority="34" operator="containsText" text="Media">
      <formula>NOT(ISERROR(SEARCH("Media",I55)))</formula>
    </cfRule>
    <cfRule type="containsText" dxfId="5285" priority="35" operator="containsText" text="Muy Baja">
      <formula>NOT(ISERROR(SEARCH("Muy Baja",I55)))</formula>
    </cfRule>
    <cfRule type="containsText" dxfId="5284" priority="36" operator="containsText" text="Baja">
      <formula>NOT(ISERROR(SEARCH("Baja",I55)))</formula>
    </cfRule>
    <cfRule type="containsText" dxfId="5283" priority="37" operator="containsText" text="Muy Baja">
      <formula>NOT(ISERROR(SEARCH("Muy Baja",I55)))</formula>
    </cfRule>
    <cfRule type="containsText" dxfId="5282" priority="38" operator="containsText" text="Muy Baja">
      <formula>NOT(ISERROR(SEARCH("Muy Baja",I55)))</formula>
    </cfRule>
    <cfRule type="containsText" dxfId="5281" priority="39" operator="containsText" text="Muy Baja">
      <formula>NOT(ISERROR(SEARCH("Muy Baja",I55)))</formula>
    </cfRule>
    <cfRule type="containsText" dxfId="5280" priority="40" operator="containsText" text="Muy Baja'Tabla probabilidad'!">
      <formula>NOT(ISERROR(SEARCH("Muy Baja'Tabla probabilidad'!",I55)))</formula>
    </cfRule>
    <cfRule type="containsText" dxfId="5279" priority="41" operator="containsText" text="Muy bajo">
      <formula>NOT(ISERROR(SEARCH("Muy bajo",I55)))</formula>
    </cfRule>
    <cfRule type="containsText" dxfId="5278" priority="42" operator="containsText" text="Alta">
      <formula>NOT(ISERROR(SEARCH("Alta",I55)))</formula>
    </cfRule>
    <cfRule type="containsText" dxfId="5277" priority="43" operator="containsText" text="Media">
      <formula>NOT(ISERROR(SEARCH("Media",I55)))</formula>
    </cfRule>
    <cfRule type="containsText" dxfId="5276" priority="44" operator="containsText" text="Baja">
      <formula>NOT(ISERROR(SEARCH("Baja",I55)))</formula>
    </cfRule>
    <cfRule type="containsText" dxfId="5275" priority="45" operator="containsText" text="Muy baja">
      <formula>NOT(ISERROR(SEARCH("Muy baja",I55)))</formula>
    </cfRule>
    <cfRule type="cellIs" dxfId="5274" priority="48" operator="between">
      <formula>1</formula>
      <formula>2</formula>
    </cfRule>
    <cfRule type="cellIs" dxfId="5273" priority="49" operator="between">
      <formula>0</formula>
      <formula>2</formula>
    </cfRule>
  </conditionalFormatting>
  <conditionalFormatting sqref="I55">
    <cfRule type="containsText" dxfId="5272" priority="29" operator="containsText" text="Muy Alta">
      <formula>NOT(ISERROR(SEARCH("Muy Alta",I55)))</formula>
    </cfRule>
  </conditionalFormatting>
  <conditionalFormatting sqref="Y55:Y59">
    <cfRule type="containsText" dxfId="5271" priority="21" operator="containsText" text="Muy Alta">
      <formula>NOT(ISERROR(SEARCH("Muy Alta",Y55)))</formula>
    </cfRule>
    <cfRule type="containsText" dxfId="5270" priority="22" operator="containsText" text="Alta">
      <formula>NOT(ISERROR(SEARCH("Alta",Y55)))</formula>
    </cfRule>
    <cfRule type="containsText" dxfId="5269" priority="23" operator="containsText" text="Media">
      <formula>NOT(ISERROR(SEARCH("Media",Y55)))</formula>
    </cfRule>
    <cfRule type="containsText" dxfId="5268" priority="24" operator="containsText" text="Muy Baja">
      <formula>NOT(ISERROR(SEARCH("Muy Baja",Y55)))</formula>
    </cfRule>
    <cfRule type="containsText" dxfId="5267" priority="25" operator="containsText" text="Baja">
      <formula>NOT(ISERROR(SEARCH("Baja",Y55)))</formula>
    </cfRule>
    <cfRule type="containsText" dxfId="5266" priority="26" operator="containsText" text="Muy Baja">
      <formula>NOT(ISERROR(SEARCH("Muy Baja",Y55)))</formula>
    </cfRule>
  </conditionalFormatting>
  <conditionalFormatting sqref="AC55:AC59">
    <cfRule type="containsText" dxfId="5265" priority="16" operator="containsText" text="Catastrófico">
      <formula>NOT(ISERROR(SEARCH("Catastrófico",AC55)))</formula>
    </cfRule>
    <cfRule type="containsText" dxfId="5264" priority="17" operator="containsText" text="Mayor">
      <formula>NOT(ISERROR(SEARCH("Mayor",AC55)))</formula>
    </cfRule>
    <cfRule type="containsText" dxfId="5263" priority="18" operator="containsText" text="Moderado">
      <formula>NOT(ISERROR(SEARCH("Moderado",AC55)))</formula>
    </cfRule>
    <cfRule type="containsText" dxfId="5262" priority="19" operator="containsText" text="Menor">
      <formula>NOT(ISERROR(SEARCH("Menor",AC55)))</formula>
    </cfRule>
    <cfRule type="containsText" dxfId="5261" priority="20" operator="containsText" text="Leve">
      <formula>NOT(ISERROR(SEARCH("Leve",AC55)))</formula>
    </cfRule>
  </conditionalFormatting>
  <conditionalFormatting sqref="AG55">
    <cfRule type="containsText" dxfId="5260" priority="7" operator="containsText" text="Extremo">
      <formula>NOT(ISERROR(SEARCH("Extremo",AG55)))</formula>
    </cfRule>
    <cfRule type="containsText" dxfId="5259" priority="8" operator="containsText" text="Alto">
      <formula>NOT(ISERROR(SEARCH("Alto",AG55)))</formula>
    </cfRule>
    <cfRule type="containsText" dxfId="5258" priority="9" operator="containsText" text="Moderado">
      <formula>NOT(ISERROR(SEARCH("Moderado",AG55)))</formula>
    </cfRule>
    <cfRule type="containsText" dxfId="5257" priority="10" operator="containsText" text="Menor">
      <formula>NOT(ISERROR(SEARCH("Menor",AG55)))</formula>
    </cfRule>
    <cfRule type="containsText" dxfId="5256" priority="11" operator="containsText" text="Bajo">
      <formula>NOT(ISERROR(SEARCH("Bajo",AG55)))</formula>
    </cfRule>
    <cfRule type="containsText" dxfId="5255" priority="12" operator="containsText" text="Moderado">
      <formula>NOT(ISERROR(SEARCH("Moderado",AG55)))</formula>
    </cfRule>
    <cfRule type="containsText" dxfId="5254" priority="13" operator="containsText" text="Extremo">
      <formula>NOT(ISERROR(SEARCH("Extremo",AG55)))</formula>
    </cfRule>
    <cfRule type="containsText" dxfId="5253" priority="14" operator="containsText" text="Baja">
      <formula>NOT(ISERROR(SEARCH("Baja",AG55)))</formula>
    </cfRule>
    <cfRule type="containsText" dxfId="5252" priority="15" operator="containsText" text="Alto">
      <formula>NOT(ISERROR(SEARCH("Alto",AG55)))</formula>
    </cfRule>
  </conditionalFormatting>
  <conditionalFormatting sqref="AE55:AE59">
    <cfRule type="containsText" dxfId="5251" priority="2" operator="containsText" text="Catastrófico">
      <formula>NOT(ISERROR(SEARCH("Catastrófico",AE55)))</formula>
    </cfRule>
    <cfRule type="containsText" dxfId="5250" priority="3" operator="containsText" text="Moderado">
      <formula>NOT(ISERROR(SEARCH("Moderado",AE55)))</formula>
    </cfRule>
    <cfRule type="containsText" dxfId="5249" priority="4" operator="containsText" text="Menor">
      <formula>NOT(ISERROR(SEARCH("Menor",AE55)))</formula>
    </cfRule>
    <cfRule type="containsText" dxfId="5248" priority="5" operator="containsText" text="Leve">
      <formula>NOT(ISERROR(SEARCH("Leve",AE55)))</formula>
    </cfRule>
    <cfRule type="containsText" dxfId="5247" priority="6" operator="containsText" text="Mayor">
      <formula>NOT(ISERROR(SEARCH("Mayor",AE55)))</formula>
    </cfRule>
  </conditionalFormatting>
  <dataValidations count="1">
    <dataValidation allowBlank="1" showInputMessage="1" showErrorMessage="1" prompt="Enunciar cuál es el control" sqref="P13 P10:P11 P15:P18 P20:P23" xr:uid="{00000000-0002-0000-05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33" operator="containsText" id="{ED81C92E-950C-46B4-9A63-24BDC0A85DAA}">
            <xm:f>NOT(ISERROR(SEARCH('\Users\ymarting\Documents\2021\Carrera Judicial\[Matriz de Riesgos SIGCMA 5x5 carrera.xlsx]Tabla probabilidad'!#REF!,I10)))</xm:f>
            <xm:f>'\Users\ymarting\Documents\2021\Carrera Judicial\[Matriz de Riesgos SIGCMA 5x5 carrera.xlsx]Tabla probabilidad'!#REF!</xm:f>
            <x14:dxf>
              <font>
                <color rgb="FF006100"/>
              </font>
              <fill>
                <patternFill>
                  <bgColor rgb="FFC6EFCE"/>
                </patternFill>
              </fill>
            </x14:dxf>
          </x14:cfRule>
          <x14:cfRule type="containsText" priority="434" operator="containsText" id="{C34F73A1-692D-40A5-A1AF-64E3217FDAE8}">
            <xm:f>NOT(ISERROR(SEARCH('\Users\ymarting\Documents\2021\Carrera Judicial\[Matriz de Riesgos SIGCMA 5x5 carrera.xlsx]Tabla probabilidad'!#REF!,I10)))</xm:f>
            <xm:f>'\Users\ymarting\Documents\2021\Carrera Judicial\[Matriz de Riesgos SIGCMA 5x5 carrera.xlsx]Tabla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363" operator="containsText" id="{C191A59A-9CE8-4AC0-8C02-0E192CBFE962}">
            <xm:f>NOT(ISERROR(SEARCH('\Users\ymarting\Documents\2021\Carrera Judicial\[Matriz de Riesgos SIGCMA 5x5 carrera.xlsx]Tabla probabilidad'!#REF!,I15)))</xm:f>
            <xm:f>'\Users\ymarting\Documents\2021\Carrera Judicial\[Matriz de Riesgos SIGCMA 5x5 carrera.xlsx]Tabla probabilidad'!#REF!</xm:f>
            <x14:dxf>
              <font>
                <color rgb="FF006100"/>
              </font>
              <fill>
                <patternFill>
                  <bgColor rgb="FFC6EFCE"/>
                </patternFill>
              </fill>
            </x14:dxf>
          </x14:cfRule>
          <x14:cfRule type="containsText" priority="364" operator="containsText" id="{59EE96F7-ECF3-4AA5-BCAC-2C047D7D639A}">
            <xm:f>NOT(ISERROR(SEARCH('\Users\ymarting\Documents\2021\Carrera Judicial\[Matriz de Riesgos SIGCMA 5x5 carrera.xlsx]Tabla probabilidad'!#REF!,I15)))</xm:f>
            <xm:f>'\Users\ymarting\Documents\2021\Carrera Judicial\[Matriz de Riesgos SIGCMA 5x5 carrera.xlsx]Tabla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260" operator="containsText" id="{969A949D-8773-4BE8-A1AE-45AA8C0F9FAB}">
            <xm:f>NOT(ISERROR(SEARCH('\Users\ymarting\Documents\2021\Carrera Judicial\[Matriz de Riesgos SIGCMA 5x5 carrera.xlsx]Tabla probabilidad'!#REF!,I30)))</xm:f>
            <xm:f>'\Users\ymarting\Documents\2021\Carrera Judicial\[Matriz de Riesgos SIGCMA 5x5 carrera.xlsx]Tabla probabilidad'!#REF!</xm:f>
            <x14:dxf>
              <font>
                <color rgb="FF006100"/>
              </font>
              <fill>
                <patternFill>
                  <bgColor rgb="FFC6EFCE"/>
                </patternFill>
              </fill>
            </x14:dxf>
          </x14:cfRule>
          <x14:cfRule type="containsText" priority="261" operator="containsText" id="{033DAA94-A10F-4F7A-BEC9-4F17686D8C16}">
            <xm:f>NOT(ISERROR(SEARCH('\Users\ymarting\Documents\2021\Carrera Judicial\[Matriz de Riesgos SIGCMA 5x5 carrera.xlsx]Tabla probabilidad'!#REF!,I30)))</xm:f>
            <xm:f>'\Users\ymarting\Documents\2021\Carrera Judicial\[Matriz de Riesgos SIGCMA 5x5 carrera.xlsx]Tabla probabilidad'!#REF!</xm:f>
            <x14:dxf>
              <font>
                <color rgb="FF9C0006"/>
              </font>
              <fill>
                <patternFill>
                  <bgColor rgb="FFFFC7CE"/>
                </patternFill>
              </fill>
            </x14:dxf>
          </x14:cfRule>
          <xm:sqref>I30 I35 I40</xm:sqref>
        </x14:conditionalFormatting>
        <x14:conditionalFormatting xmlns:xm="http://schemas.microsoft.com/office/excel/2006/main">
          <x14:cfRule type="containsText" priority="152" operator="containsText" id="{4050D3B0-8F0C-4FD4-AF25-ACFFA6B87CC2}">
            <xm:f>NOT(ISERROR(SEARCH('\Users\ymarting\Documents\2021\Carrera Judicial\[Matriz de Riesgos SIGCMA 5x5 carrera.xlsx]Tabla probabilidad'!#REF!,I45)))</xm:f>
            <xm:f>'\Users\ymarting\Documents\2021\Carrera Judicial\[Matriz de Riesgos SIGCMA 5x5 carrera.xlsx]Tabla probabilidad'!#REF!</xm:f>
            <x14:dxf>
              <font>
                <color rgb="FF006100"/>
              </font>
              <fill>
                <patternFill>
                  <bgColor rgb="FFC6EFCE"/>
                </patternFill>
              </fill>
            </x14:dxf>
          </x14:cfRule>
          <x14:cfRule type="containsText" priority="153" operator="containsText" id="{BD7E6332-E675-4FE0-924B-60C696825E55}">
            <xm:f>NOT(ISERROR(SEARCH('\Users\ymarting\Documents\2021\Carrera Judicial\[Matriz de Riesgos SIGCMA 5x5 carrera.xlsx]Tabla probabilidad'!#REF!,I45)))</xm:f>
            <xm:f>'\Users\ymarting\Documents\2021\Carrera Judicial\[Matriz de Riesgos SIGCMA 5x5 carrera.xlsx]Tabla probabilidad'!#REF!</xm:f>
            <x14:dxf>
              <font>
                <color rgb="FF9C0006"/>
              </font>
              <fill>
                <patternFill>
                  <bgColor rgb="FFFFC7CE"/>
                </patternFill>
              </fill>
            </x14:dxf>
          </x14:cfRule>
          <xm:sqref>I45</xm:sqref>
        </x14:conditionalFormatting>
        <x14:conditionalFormatting xmlns:xm="http://schemas.microsoft.com/office/excel/2006/main">
          <x14:cfRule type="containsText" priority="99" operator="containsText" id="{E9B5062A-8124-4C92-AB5D-1F46F0F14604}">
            <xm:f>NOT(ISERROR(SEARCH('\Users\ymarting\Documents\2021\Carrera Judicial\[Matriz de Riesgos SIGCMA 5x5 carrera.xlsx]Tabla probabilidad'!#REF!,I50)))</xm:f>
            <xm:f>'\Users\ymarting\Documents\2021\Carrera Judicial\[Matriz de Riesgos SIGCMA 5x5 carrera.xlsx]Tabla probabilidad'!#REF!</xm:f>
            <x14:dxf>
              <font>
                <color rgb="FF006100"/>
              </font>
              <fill>
                <patternFill>
                  <bgColor rgb="FFC6EFCE"/>
                </patternFill>
              </fill>
            </x14:dxf>
          </x14:cfRule>
          <x14:cfRule type="containsText" priority="100" operator="containsText" id="{D801AFE2-4E1A-4FBE-B370-92D982EA3288}">
            <xm:f>NOT(ISERROR(SEARCH('\Users\ymarting\Documents\2021\Carrera Judicial\[Matriz de Riesgos SIGCMA 5x5 carrera.xlsx]Tabla probabilidad'!#REF!,I50)))</xm:f>
            <xm:f>'\Users\ymarting\Documents\2021\Carrera Judicial\[Matriz de Riesgos SIGCMA 5x5 carrera.xlsx]Tabla probabilidad'!#REF!</xm:f>
            <x14:dxf>
              <font>
                <color rgb="FF9C0006"/>
              </font>
              <fill>
                <patternFill>
                  <bgColor rgb="FFFFC7CE"/>
                </patternFill>
              </fill>
            </x14:dxf>
          </x14:cfRule>
          <xm:sqref>I50</xm:sqref>
        </x14:conditionalFormatting>
        <x14:conditionalFormatting xmlns:xm="http://schemas.microsoft.com/office/excel/2006/main">
          <x14:cfRule type="containsText" priority="46" operator="containsText" id="{A12F57D4-1BEF-4775-A713-0A19467DFDAC}">
            <xm:f>NOT(ISERROR(SEARCH('\Users\ymarting\Documents\2021\Carrera Judicial\[Matriz de Riesgos SIGCMA 5x5 carrera.xlsx]Tabla probabilidad'!#REF!,I55)))</xm:f>
            <xm:f>'\Users\ymarting\Documents\2021\Carrera Judicial\[Matriz de Riesgos SIGCMA 5x5 carrera.xlsx]Tabla probabilidad'!#REF!</xm:f>
            <x14:dxf>
              <font>
                <color rgb="FF006100"/>
              </font>
              <fill>
                <patternFill>
                  <bgColor rgb="FFC6EFCE"/>
                </patternFill>
              </fill>
            </x14:dxf>
          </x14:cfRule>
          <x14:cfRule type="containsText" priority="47" operator="containsText" id="{77236E47-8A1B-411B-A400-9EC3F7B3ED81}">
            <xm:f>NOT(ISERROR(SEARCH('\Users\ymarting\Documents\2021\Carrera Judicial\[Matriz de Riesgos SIGCMA 5x5 carrera.xlsx]Tabla probabilidad'!#REF!,I55)))</xm:f>
            <xm:f>'\Users\ymarting\Documents\2021\Carrera Judicial\[Matriz de Riesgos SIGCMA 5x5 carrera.xlsx]Tabla probabilidad'!#REF!</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'C:\Users\pcram\OneDrive - Consejo Superior de la Judicatura\Centro de Servicio\SIGCMA\Riesgos\2021\Carrera Judicial\[Matriz de Riesgos SIGCMA 5x5 carrera.xlsx]LISTA'!#REF!</xm:f>
          </x14:formula1>
          <xm:sqref>C10:C59</xm:sqref>
        </x14:dataValidation>
        <x14:dataValidation type="list" allowBlank="1" showInputMessage="1" showErrorMessage="1" xr:uid="{00000000-0002-0000-0500-000002000000}">
          <x14:formula1>
            <xm:f>'C:\Users\pcram\OneDrive - Consejo Superior de la Judicatura\Centro de Servicio\SIGCMA\Riesgos\2021\Carrera Judicial\[Matriz de Riesgos SIGCMA 5x5 carrera.xlsx]LISTA'!#REF!</xm:f>
          </x14:formula1>
          <xm:sqref>K10:K59 AN10 AN15 AN20 AN25 AN30 AN35 AN40 AN45 AN50 AN55 AH10 AH15 AH20 AH25 AH30 AH35 AH40 AH45 AH50 AH55 R10:S59 U10:W59 G10:G59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KL59"/>
  <sheetViews>
    <sheetView topLeftCell="A26" zoomScale="98" zoomScaleNormal="98" workbookViewId="0">
      <selection activeCell="C30" sqref="C30:C34"/>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25" customWidth="1"/>
    <col min="36" max="36" width="15" customWidth="1"/>
    <col min="37" max="37" width="16.140625" customWidth="1"/>
    <col min="38" max="38" width="17.85546875" bestFit="1" customWidth="1"/>
    <col min="39" max="39" width="12" bestFit="1" customWidth="1"/>
    <col min="41" max="298" width="11.42578125" style="15"/>
    <col min="299" max="16384" width="11.42578125" style="16"/>
  </cols>
  <sheetData>
    <row r="1" spans="1:298" s="2" customFormat="1" ht="16.5" customHeight="1">
      <c r="A1" s="157"/>
      <c r="B1" s="158"/>
      <c r="C1" s="158"/>
      <c r="D1" s="161" t="s">
        <v>0</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3" t="s">
        <v>1</v>
      </c>
      <c r="AM1" s="163"/>
      <c r="AN1" s="163"/>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row>
    <row r="2" spans="1:298" s="2" customFormat="1" ht="39.75" customHeight="1">
      <c r="A2" s="159"/>
      <c r="B2" s="160"/>
      <c r="C2" s="160"/>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3"/>
      <c r="AN2" s="163"/>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row>
    <row r="3" spans="1:298" s="2" customFormat="1" ht="16.5">
      <c r="A3" s="3"/>
      <c r="B3" s="3"/>
      <c r="C3" s="4"/>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c r="AM3" s="163"/>
      <c r="AN3" s="163"/>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row>
    <row r="4" spans="1:298" s="2" customFormat="1" ht="26.25" customHeight="1">
      <c r="A4" s="148" t="s">
        <v>2</v>
      </c>
      <c r="B4" s="149"/>
      <c r="C4" s="150"/>
      <c r="D4" s="164" t="s">
        <v>191</v>
      </c>
      <c r="E4" s="165"/>
      <c r="F4" s="165"/>
      <c r="G4" s="165"/>
      <c r="H4" s="165"/>
      <c r="I4" s="165"/>
      <c r="J4" s="165"/>
      <c r="K4" s="165"/>
      <c r="L4" s="165"/>
      <c r="M4" s="165"/>
      <c r="N4" s="166"/>
      <c r="O4" s="167"/>
      <c r="P4" s="167"/>
      <c r="Q4" s="167"/>
      <c r="R4" s="5"/>
      <c r="S4" s="5"/>
      <c r="T4" s="5"/>
      <c r="U4" s="5"/>
      <c r="V4" s="5"/>
      <c r="W4" s="5"/>
      <c r="X4" s="5"/>
      <c r="Y4" s="5"/>
      <c r="Z4" s="5"/>
      <c r="AA4" s="5"/>
      <c r="AB4" s="5"/>
      <c r="AC4" s="5"/>
      <c r="AD4" s="5"/>
      <c r="AE4" s="5"/>
      <c r="AF4" s="5"/>
      <c r="AG4" s="5"/>
      <c r="AH4" s="5"/>
      <c r="AI4" s="5"/>
      <c r="AJ4" s="5"/>
      <c r="AK4" s="5"/>
      <c r="AL4" s="5"/>
      <c r="AM4" s="5"/>
      <c r="AN4" s="5"/>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2" customFormat="1" ht="44.25" customHeight="1">
      <c r="A5" s="148" t="s">
        <v>3</v>
      </c>
      <c r="B5" s="149"/>
      <c r="C5" s="150"/>
      <c r="D5" s="151" t="s">
        <v>192</v>
      </c>
      <c r="E5" s="152"/>
      <c r="F5" s="152"/>
      <c r="G5" s="152"/>
      <c r="H5" s="152"/>
      <c r="I5" s="152"/>
      <c r="J5" s="152"/>
      <c r="K5" s="152"/>
      <c r="L5" s="152"/>
      <c r="M5" s="152"/>
      <c r="N5" s="153"/>
      <c r="O5" s="5"/>
      <c r="P5" s="5"/>
      <c r="Q5" s="5"/>
      <c r="R5" s="5"/>
      <c r="S5" s="5"/>
      <c r="T5" s="5"/>
      <c r="U5" s="5"/>
      <c r="V5" s="5"/>
      <c r="W5" s="5"/>
      <c r="X5" s="5"/>
      <c r="Y5" s="5"/>
      <c r="Z5" s="5"/>
      <c r="AA5" s="5"/>
      <c r="AB5" s="5"/>
      <c r="AC5" s="5"/>
      <c r="AD5" s="5"/>
      <c r="AE5" s="5"/>
      <c r="AF5" s="5"/>
      <c r="AG5" s="5"/>
      <c r="AH5" s="5"/>
      <c r="AI5" s="5"/>
      <c r="AJ5" s="5"/>
      <c r="AK5" s="5"/>
      <c r="AL5" s="5"/>
      <c r="AM5" s="5"/>
      <c r="AN5" s="5"/>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row>
    <row r="6" spans="1:298" s="2" customFormat="1" ht="68.25" customHeight="1">
      <c r="A6" s="148" t="s">
        <v>5</v>
      </c>
      <c r="B6" s="149"/>
      <c r="C6" s="150"/>
      <c r="D6" s="151" t="s">
        <v>193</v>
      </c>
      <c r="E6" s="152"/>
      <c r="F6" s="152"/>
      <c r="G6" s="152"/>
      <c r="H6" s="152"/>
      <c r="I6" s="152"/>
      <c r="J6" s="152"/>
      <c r="K6" s="152"/>
      <c r="L6" s="152"/>
      <c r="M6" s="152"/>
      <c r="N6" s="153"/>
      <c r="O6" s="5"/>
      <c r="P6" s="5"/>
      <c r="Q6" s="5"/>
      <c r="R6" s="5"/>
      <c r="S6" s="5"/>
      <c r="T6" s="5"/>
      <c r="U6" s="5"/>
      <c r="V6" s="5"/>
      <c r="W6" s="5"/>
      <c r="X6" s="5"/>
      <c r="Y6" s="5"/>
      <c r="Z6" s="5"/>
      <c r="AA6" s="5"/>
      <c r="AB6" s="5"/>
      <c r="AC6" s="5"/>
      <c r="AD6" s="5"/>
      <c r="AE6" s="5"/>
      <c r="AF6" s="5"/>
      <c r="AG6" s="5"/>
      <c r="AH6" s="5"/>
      <c r="AI6" s="5"/>
      <c r="AJ6" s="5"/>
      <c r="AK6" s="5"/>
      <c r="AL6" s="5"/>
      <c r="AM6" s="5"/>
      <c r="AN6" s="5"/>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 customFormat="1" ht="16.5">
      <c r="A7" s="154" t="s">
        <v>7</v>
      </c>
      <c r="B7" s="155"/>
      <c r="C7" s="155"/>
      <c r="D7" s="155"/>
      <c r="E7" s="155"/>
      <c r="F7" s="155"/>
      <c r="G7" s="155"/>
      <c r="H7" s="156"/>
      <c r="I7" s="154" t="s">
        <v>8</v>
      </c>
      <c r="J7" s="155"/>
      <c r="K7" s="155"/>
      <c r="L7" s="155"/>
      <c r="M7" s="155"/>
      <c r="N7" s="156"/>
      <c r="O7" s="154" t="s">
        <v>9</v>
      </c>
      <c r="P7" s="155"/>
      <c r="Q7" s="155"/>
      <c r="R7" s="155"/>
      <c r="S7" s="155"/>
      <c r="T7" s="155"/>
      <c r="U7" s="155"/>
      <c r="V7" s="155"/>
      <c r="W7" s="156"/>
      <c r="X7" s="154" t="s">
        <v>10</v>
      </c>
      <c r="Y7" s="155"/>
      <c r="Z7" s="155"/>
      <c r="AA7" s="155"/>
      <c r="AB7" s="155"/>
      <c r="AC7" s="155"/>
      <c r="AD7" s="155"/>
      <c r="AE7" s="155"/>
      <c r="AF7" s="155"/>
      <c r="AG7" s="155"/>
      <c r="AH7" s="156"/>
      <c r="AI7" s="154" t="s">
        <v>11</v>
      </c>
      <c r="AJ7" s="155"/>
      <c r="AK7" s="155"/>
      <c r="AL7" s="155"/>
      <c r="AM7" s="155"/>
      <c r="AN7" s="168"/>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row>
    <row r="8" spans="1:298" s="2" customFormat="1" ht="16.5" customHeight="1">
      <c r="A8" s="169" t="s">
        <v>12</v>
      </c>
      <c r="B8" s="171" t="s">
        <v>13</v>
      </c>
      <c r="C8" s="173" t="s">
        <v>14</v>
      </c>
      <c r="D8" s="174" t="s">
        <v>15</v>
      </c>
      <c r="E8" s="174" t="s">
        <v>16</v>
      </c>
      <c r="F8" s="176" t="s">
        <v>17</v>
      </c>
      <c r="G8" s="175" t="s">
        <v>18</v>
      </c>
      <c r="H8" s="174" t="s">
        <v>19</v>
      </c>
      <c r="I8" s="177" t="s">
        <v>20</v>
      </c>
      <c r="J8" s="181" t="s">
        <v>21</v>
      </c>
      <c r="K8" s="175" t="s">
        <v>22</v>
      </c>
      <c r="L8" s="175" t="s">
        <v>23</v>
      </c>
      <c r="M8" s="181" t="s">
        <v>21</v>
      </c>
      <c r="N8" s="174" t="s">
        <v>24</v>
      </c>
      <c r="O8" s="182" t="s">
        <v>25</v>
      </c>
      <c r="P8" s="178" t="s">
        <v>26</v>
      </c>
      <c r="Q8" s="175" t="s">
        <v>27</v>
      </c>
      <c r="R8" s="178" t="s">
        <v>28</v>
      </c>
      <c r="S8" s="178"/>
      <c r="T8" s="178"/>
      <c r="U8" s="178"/>
      <c r="V8" s="178"/>
      <c r="W8" s="178"/>
      <c r="X8" s="184" t="s">
        <v>29</v>
      </c>
      <c r="Y8" s="182" t="s">
        <v>30</v>
      </c>
      <c r="Z8" s="182" t="s">
        <v>21</v>
      </c>
      <c r="AA8" s="6"/>
      <c r="AB8" s="6"/>
      <c r="AC8" s="182" t="s">
        <v>31</v>
      </c>
      <c r="AD8" s="182" t="s">
        <v>21</v>
      </c>
      <c r="AE8" s="6"/>
      <c r="AF8" s="6"/>
      <c r="AG8" s="184" t="s">
        <v>32</v>
      </c>
      <c r="AH8" s="182" t="s">
        <v>33</v>
      </c>
      <c r="AI8" s="178" t="s">
        <v>11</v>
      </c>
      <c r="AJ8" s="178" t="s">
        <v>34</v>
      </c>
      <c r="AK8" s="178" t="s">
        <v>35</v>
      </c>
      <c r="AL8" s="178" t="s">
        <v>36</v>
      </c>
      <c r="AM8" s="179" t="s">
        <v>37</v>
      </c>
      <c r="AN8" s="179" t="s">
        <v>38</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row>
    <row r="9" spans="1:298" s="11" customFormat="1" ht="94.5" customHeight="1" thickBot="1">
      <c r="A9" s="170"/>
      <c r="B9" s="172"/>
      <c r="C9" s="171"/>
      <c r="D9" s="175"/>
      <c r="E9" s="175"/>
      <c r="F9" s="171"/>
      <c r="G9" s="177"/>
      <c r="H9" s="175"/>
      <c r="I9" s="177"/>
      <c r="J9" s="181"/>
      <c r="K9" s="177"/>
      <c r="L9" s="177"/>
      <c r="M9" s="181"/>
      <c r="N9" s="175"/>
      <c r="O9" s="185"/>
      <c r="P9" s="175"/>
      <c r="Q9" s="177"/>
      <c r="R9" s="7" t="s">
        <v>39</v>
      </c>
      <c r="S9" s="7" t="s">
        <v>40</v>
      </c>
      <c r="T9" s="7" t="s">
        <v>41</v>
      </c>
      <c r="U9" s="7" t="s">
        <v>42</v>
      </c>
      <c r="V9" s="7" t="s">
        <v>43</v>
      </c>
      <c r="W9" s="7" t="s">
        <v>44</v>
      </c>
      <c r="X9" s="182"/>
      <c r="Y9" s="183"/>
      <c r="Z9" s="183"/>
      <c r="AA9" s="8" t="s">
        <v>45</v>
      </c>
      <c r="AB9" s="8" t="s">
        <v>21</v>
      </c>
      <c r="AC9" s="183"/>
      <c r="AD9" s="183"/>
      <c r="AE9" s="9" t="s">
        <v>31</v>
      </c>
      <c r="AF9" s="9" t="s">
        <v>21</v>
      </c>
      <c r="AG9" s="182"/>
      <c r="AH9" s="185"/>
      <c r="AI9" s="175"/>
      <c r="AJ9" s="175"/>
      <c r="AK9" s="175"/>
      <c r="AL9" s="175"/>
      <c r="AM9" s="180"/>
      <c r="AN9" s="18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row>
    <row r="10" spans="1:298" ht="57.75" customHeight="1">
      <c r="A10" s="186">
        <v>1</v>
      </c>
      <c r="B10" s="187" t="s">
        <v>194</v>
      </c>
      <c r="C10" s="186" t="s">
        <v>78</v>
      </c>
      <c r="D10" s="190" t="s">
        <v>195</v>
      </c>
      <c r="E10" s="186" t="s">
        <v>196</v>
      </c>
      <c r="F10" s="186" t="s">
        <v>197</v>
      </c>
      <c r="G10" s="186" t="s">
        <v>105</v>
      </c>
      <c r="H10" s="186">
        <v>360</v>
      </c>
      <c r="I10" s="194" t="str">
        <f>IF(H10&lt;=2,'[15]Tabla probabilidad'!$B$5,IF(H10&lt;=24,'[15]Tabla probabilidad'!$B$6,IF(H10&lt;=500,'[15]Tabla probabilidad'!$B$7,IF(H10&lt;=5000,'[15]Tabla probabilidad'!$B$8,IF(H10&gt;5000,'[15]Tabla probabilidad'!$B$9)))))</f>
        <v>Media</v>
      </c>
      <c r="J10" s="195">
        <f>IF(H10&lt;=2,'[15]Tabla probabilidad'!$D$5,IF(H10&lt;=24,'[15]Tabla probabilidad'!$D$6,IF(H10&lt;=500,'[15]Tabla probabilidad'!$D$7,IF(H10&lt;=5000,'[15]Tabla probabilidad'!$D$8,IF(H10&gt;5000,'[15]Tabla probabilidad'!$D$9)))))</f>
        <v>0.6</v>
      </c>
      <c r="K10" s="186" t="s">
        <v>119</v>
      </c>
      <c r="L10" s="1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1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186" t="str">
        <f>VLOOKUP((I10&amp;L10),[15]Hoja1!$B$4:$C$28,2,0)</f>
        <v>Moderado</v>
      </c>
      <c r="O10" s="12">
        <v>1</v>
      </c>
      <c r="P10" s="13" t="s">
        <v>198</v>
      </c>
      <c r="Q10" s="12" t="str">
        <f t="shared" ref="Q10:Q35" si="0">IF(R10="Preventivo","Probabilidad",IF(R10="Detectivo","Probabilidad", IF(R10="Correctivo","Impacto")))</f>
        <v>Probabilidad</v>
      </c>
      <c r="R10" s="12" t="s">
        <v>54</v>
      </c>
      <c r="S10" s="12" t="s">
        <v>55</v>
      </c>
      <c r="T10" s="14">
        <f>VLOOKUP(R10&amp;S10,[15]Hoja1!$Q$4:$R$9,2,0)</f>
        <v>0.45</v>
      </c>
      <c r="U10" s="12" t="s">
        <v>56</v>
      </c>
      <c r="V10" s="12" t="s">
        <v>57</v>
      </c>
      <c r="W10" s="12" t="s">
        <v>58</v>
      </c>
      <c r="X10" s="14">
        <f>IF(Q10="Probabilidad",($J$10*T10),IF(Q10="Impacto"," "))</f>
        <v>0.27</v>
      </c>
      <c r="Y10" s="14" t="str">
        <f>IF(Z10&lt;=20%,'[15]Tabla probabilidad'!$B$5,IF(Z10&lt;=40%,'[15]Tabla probabilidad'!$B$6,IF(Z10&lt;=60%,'[15]Tabla probabilidad'!$B$7,IF(Z10&lt;=80%,'[15]Tabla probabilidad'!$B$8,IF(Z10&lt;=100%,'[15]Tabla probabilidad'!$B$9)))))</f>
        <v>Baja</v>
      </c>
      <c r="Z10" s="14">
        <f>IF(R10="Preventivo",(J10-(J10*T10)),IF(R10="Detectivo",(J10-(J10*T10)),IF(R10="Correctivo",(J10))))</f>
        <v>0.32999999999999996</v>
      </c>
      <c r="AA10" s="191" t="str">
        <f>IF(AB10&lt;=20%,'[15]Tabla probabilidad'!$B$5,IF(AB10&lt;=40%,'[15]Tabla probabilidad'!$B$6,IF(AB10&lt;=60%,'[15]Tabla probabilidad'!$B$7,IF(AB10&lt;=80%,'[15]Tabla probabilidad'!$B$8,IF(AB10&lt;=100%,'[15]Tabla probabilidad'!$B$9)))))</f>
        <v>Baja</v>
      </c>
      <c r="AB10" s="191">
        <f>AVERAGE(Z10:Z14)</f>
        <v>0.32999999999999996</v>
      </c>
      <c r="AC10" s="14" t="str">
        <f t="shared" ref="AC10:AC59" si="1">IF(AD10&lt;=20%,"Leve",IF(AD10&lt;=40%,"Menor",IF(AD10&lt;=60%,"Moderado",IF(AD10&lt;=80%,"Mayor",IF(AD10&lt;=100%,"Catastrófico")))))</f>
        <v>Moderado</v>
      </c>
      <c r="AD10" s="14">
        <f>IF(Q10="Probabilidad",(($M$10-0)),IF(Q10="Impacto",($M$10-($M$10*T10))))</f>
        <v>0.6</v>
      </c>
      <c r="AE10" s="191" t="str">
        <f>IF(AF10&lt;=20%,"Leve",IF(AF10&lt;=40%,"Menor",IF(AF10&lt;=60%,"Moderado",IF(AF10&lt;=80%,"Mayor",IF(AF10&lt;=100%,"Catastrófico")))))</f>
        <v>Moderado</v>
      </c>
      <c r="AF10" s="191">
        <f>AVERAGE(AD10:AD14)</f>
        <v>0.6</v>
      </c>
      <c r="AG10" s="200" t="str">
        <f>VLOOKUP(AA10&amp;AE10,[15]Hoja1!$B$4:$C$28,2,0)</f>
        <v>Moderado</v>
      </c>
      <c r="AH10" s="200" t="s">
        <v>59</v>
      </c>
      <c r="AI10" s="200" t="s">
        <v>199</v>
      </c>
      <c r="AJ10" s="200" t="s">
        <v>61</v>
      </c>
      <c r="AK10" s="206">
        <v>44926</v>
      </c>
      <c r="AL10" s="206">
        <v>44926</v>
      </c>
      <c r="AM10" s="197" t="s">
        <v>178</v>
      </c>
      <c r="AN10" s="186" t="s">
        <v>63</v>
      </c>
    </row>
    <row r="11" spans="1:298" ht="57.75" customHeight="1">
      <c r="A11" s="186"/>
      <c r="B11" s="188"/>
      <c r="C11" s="186"/>
      <c r="D11" s="190"/>
      <c r="E11" s="186"/>
      <c r="F11" s="186"/>
      <c r="G11" s="186"/>
      <c r="H11" s="186"/>
      <c r="I11" s="194"/>
      <c r="J11" s="195"/>
      <c r="K11" s="186"/>
      <c r="L11" s="196"/>
      <c r="M11" s="196"/>
      <c r="N11" s="186"/>
      <c r="O11" s="12">
        <v>2</v>
      </c>
      <c r="P11" s="17"/>
      <c r="Q11" s="12"/>
      <c r="R11" s="12"/>
      <c r="S11" s="12"/>
      <c r="T11" s="14" t="e">
        <f>VLOOKUP(R11&amp;S11,[15]Hoja1!$Q$4:$R$9,2,0)</f>
        <v>#N/A</v>
      </c>
      <c r="U11" s="12"/>
      <c r="V11" s="12"/>
      <c r="W11" s="12"/>
      <c r="X11" s="14" t="b">
        <f>IF(Q11="Probabilidad",($J$10*T11),IF(Q11="Impacto"," "))</f>
        <v>0</v>
      </c>
      <c r="Y11" s="14" t="b">
        <f>IF(Z11&lt;=20%,'[15]Tabla probabilidad'!$B$5,IF(Z11&lt;=40%,'[15]Tabla probabilidad'!$B$6,IF(Z11&lt;=60%,'[15]Tabla probabilidad'!$B$7,IF(Z11&lt;=80%,'[15]Tabla probabilidad'!$B$8,IF(Z11&lt;=100%,'[15]Tabla probabilidad'!$B$9)))))</f>
        <v>0</v>
      </c>
      <c r="Z11" s="14" t="b">
        <f>IF(R11="Preventivo",(J10-(J10*T11)),IF(R11="Detectivo",(J10-(J10*T11)),IF(R11="Correctivo",(J10))))</f>
        <v>0</v>
      </c>
      <c r="AA11" s="192"/>
      <c r="AB11" s="192"/>
      <c r="AC11" s="14" t="b">
        <f t="shared" si="1"/>
        <v>0</v>
      </c>
      <c r="AD11" s="14" t="b">
        <f>IF(Q11="Probabilidad",(($M$10-0)),IF(Q11="Impacto",($M$10-($M$10*T11))))</f>
        <v>0</v>
      </c>
      <c r="AE11" s="192"/>
      <c r="AF11" s="192"/>
      <c r="AG11" s="201"/>
      <c r="AH11" s="201"/>
      <c r="AI11" s="201"/>
      <c r="AJ11" s="201"/>
      <c r="AK11" s="201"/>
      <c r="AL11" s="201"/>
      <c r="AM11" s="198"/>
      <c r="AN11" s="186"/>
    </row>
    <row r="12" spans="1:298" ht="69.75" customHeight="1">
      <c r="A12" s="186"/>
      <c r="B12" s="188"/>
      <c r="C12" s="186"/>
      <c r="D12" s="190"/>
      <c r="E12" s="186"/>
      <c r="F12" s="186"/>
      <c r="G12" s="186"/>
      <c r="H12" s="186"/>
      <c r="I12" s="194"/>
      <c r="J12" s="195"/>
      <c r="K12" s="186"/>
      <c r="L12" s="196"/>
      <c r="M12" s="196"/>
      <c r="N12" s="186"/>
      <c r="O12" s="12">
        <v>3</v>
      </c>
      <c r="P12" s="17"/>
      <c r="Q12" s="12"/>
      <c r="R12" s="12"/>
      <c r="S12" s="12"/>
      <c r="T12" s="14"/>
      <c r="U12" s="12"/>
      <c r="V12" s="12"/>
      <c r="W12" s="12"/>
      <c r="X12" s="14" t="b">
        <f t="shared" ref="X12:X14" si="2">IF(Q12="Probabilidad",($J$10*T12),IF(Q12="Impacto"," "))</f>
        <v>0</v>
      </c>
      <c r="Y12" s="14" t="b">
        <f>IF(Z12&lt;=20%,'[15]Tabla probabilidad'!$B$5,IF(Z12&lt;=40%,'[15]Tabla probabilidad'!$B$6,IF(Z12&lt;=60%,'[15]Tabla probabilidad'!$B$7,IF(Z12&lt;=80%,'[15]Tabla probabilidad'!$B$8,IF(Z12&lt;=100%,'[15]Tabla probabilidad'!$B$9)))))</f>
        <v>0</v>
      </c>
      <c r="Z12" s="14" t="b">
        <f>IF(R12="Preventivo",(J10-(J10*T12)),IF(R12="Detectivo",(J10-(J10*T12)),IF(R12="Correctivo",(J10))))</f>
        <v>0</v>
      </c>
      <c r="AA12" s="192"/>
      <c r="AB12" s="192"/>
      <c r="AC12" s="14" t="b">
        <f t="shared" si="1"/>
        <v>0</v>
      </c>
      <c r="AD12" s="14" t="b">
        <f>IF(Q12="Probabilidad",(($M$10-0)),IF(Q12="Impacto",($M$10-($M$10*T12))))</f>
        <v>0</v>
      </c>
      <c r="AE12" s="192"/>
      <c r="AF12" s="192"/>
      <c r="AG12" s="201"/>
      <c r="AH12" s="201"/>
      <c r="AI12" s="201"/>
      <c r="AJ12" s="201"/>
      <c r="AK12" s="201"/>
      <c r="AL12" s="201"/>
      <c r="AM12" s="198"/>
      <c r="AN12" s="186"/>
    </row>
    <row r="13" spans="1:298" ht="72" customHeight="1">
      <c r="A13" s="186"/>
      <c r="B13" s="188"/>
      <c r="C13" s="186"/>
      <c r="D13" s="190"/>
      <c r="E13" s="186"/>
      <c r="F13" s="186"/>
      <c r="G13" s="186"/>
      <c r="H13" s="186"/>
      <c r="I13" s="194"/>
      <c r="J13" s="195"/>
      <c r="K13" s="186"/>
      <c r="L13" s="196"/>
      <c r="M13" s="196"/>
      <c r="N13" s="186"/>
      <c r="O13" s="12">
        <v>4</v>
      </c>
      <c r="P13" s="18"/>
      <c r="Q13" s="12"/>
      <c r="R13" s="12"/>
      <c r="S13" s="12"/>
      <c r="T13" s="14"/>
      <c r="U13" s="12"/>
      <c r="V13" s="12"/>
      <c r="W13" s="12"/>
      <c r="X13" s="14" t="b">
        <f t="shared" si="2"/>
        <v>0</v>
      </c>
      <c r="Y13" s="14" t="b">
        <f>IF(Z13&lt;=20%,'[15]Tabla probabilidad'!$B$5,IF(Z13&lt;=40%,'[15]Tabla probabilidad'!$B$6,IF(Z13&lt;=60%,'[15]Tabla probabilidad'!$B$7,IF(Z13&lt;=80%,'[15]Tabla probabilidad'!$B$8,IF(Z13&lt;=100%,'[15]Tabla probabilidad'!$B$9)))))</f>
        <v>0</v>
      </c>
      <c r="Z13" s="14" t="b">
        <f>IF(R13="Preventivo",(J10-(J10*T13)),IF(R13="Detectivo",(J10-(J10*T13)),IF(R13="Correctivo",(J10))))</f>
        <v>0</v>
      </c>
      <c r="AA13" s="192"/>
      <c r="AB13" s="192"/>
      <c r="AC13" s="14" t="b">
        <f t="shared" si="1"/>
        <v>0</v>
      </c>
      <c r="AD13" s="14" t="b">
        <f>IF(Q13="Probabilidad",(($M$10-0)),IF(Q13="Impacto",($M$10-($M$10*T13))))</f>
        <v>0</v>
      </c>
      <c r="AE13" s="192"/>
      <c r="AF13" s="192"/>
      <c r="AG13" s="201"/>
      <c r="AH13" s="201"/>
      <c r="AI13" s="201"/>
      <c r="AJ13" s="201"/>
      <c r="AK13" s="201"/>
      <c r="AL13" s="201"/>
      <c r="AM13" s="198"/>
      <c r="AN13" s="186"/>
    </row>
    <row r="14" spans="1:298" ht="54" customHeight="1" thickBot="1">
      <c r="A14" s="186"/>
      <c r="B14" s="189"/>
      <c r="C14" s="186"/>
      <c r="D14" s="190"/>
      <c r="E14" s="186"/>
      <c r="F14" s="186"/>
      <c r="G14" s="186"/>
      <c r="H14" s="186"/>
      <c r="I14" s="194"/>
      <c r="J14" s="195"/>
      <c r="K14" s="186"/>
      <c r="L14" s="196"/>
      <c r="M14" s="196"/>
      <c r="N14" s="186"/>
      <c r="O14" s="12">
        <v>5</v>
      </c>
      <c r="P14" s="18"/>
      <c r="Q14" s="12"/>
      <c r="R14" s="12"/>
      <c r="S14" s="12"/>
      <c r="T14" s="14"/>
      <c r="U14" s="12"/>
      <c r="V14" s="12"/>
      <c r="W14" s="12"/>
      <c r="X14" s="14" t="b">
        <f t="shared" si="2"/>
        <v>0</v>
      </c>
      <c r="Y14" s="14" t="b">
        <f>IF(Z14&lt;=20%,'[15]Tabla probabilidad'!$B$5,IF(Z14&lt;=40%,'[15]Tabla probabilidad'!$B$6,IF(Z14&lt;=60%,'[15]Tabla probabilidad'!$B$7,IF(Z14&lt;=80%,'[15]Tabla probabilidad'!$B$8,IF(Z14&lt;=100%,'[15]Tabla probabilidad'!$B$9)))))</f>
        <v>0</v>
      </c>
      <c r="Z14" s="14" t="b">
        <f>IF(R14="Preventivo",(J10-(J10*T14)),IF(R14="Detectivo",(J10-(J10*T14)),IF(R14="Correctivo",(J10))))</f>
        <v>0</v>
      </c>
      <c r="AA14" s="193"/>
      <c r="AB14" s="193"/>
      <c r="AC14" s="14" t="b">
        <f t="shared" si="1"/>
        <v>0</v>
      </c>
      <c r="AD14" s="14" t="b">
        <f>IF(Q14="Probabilidad",(($M$10-0)),IF(Q14="Impacto",($M$10-($M$10*T14))))</f>
        <v>0</v>
      </c>
      <c r="AE14" s="193"/>
      <c r="AF14" s="193"/>
      <c r="AG14" s="202"/>
      <c r="AH14" s="202"/>
      <c r="AI14" s="202"/>
      <c r="AJ14" s="202"/>
      <c r="AK14" s="202"/>
      <c r="AL14" s="202"/>
      <c r="AM14" s="199"/>
      <c r="AN14" s="186"/>
    </row>
    <row r="15" spans="1:298" ht="75" customHeight="1">
      <c r="A15" s="186">
        <v>2</v>
      </c>
      <c r="B15" s="200" t="s">
        <v>200</v>
      </c>
      <c r="C15" s="186" t="s">
        <v>101</v>
      </c>
      <c r="D15" s="214" t="s">
        <v>201</v>
      </c>
      <c r="E15" s="200" t="s">
        <v>202</v>
      </c>
      <c r="F15" s="200" t="s">
        <v>203</v>
      </c>
      <c r="G15" s="186" t="s">
        <v>204</v>
      </c>
      <c r="H15" s="200">
        <v>12</v>
      </c>
      <c r="I15" s="194" t="str">
        <f>IF(H15&lt;=2,'[15]Tabla probabilidad'!$B$5,IF(H15&lt;=24,'[15]Tabla probabilidad'!$B$6,IF(H15&lt;=500,'[15]Tabla probabilidad'!$B$7,IF(H15&lt;=5000,'[15]Tabla probabilidad'!$B$8,IF(H15&gt;5000,'[15]Tabla probabilidad'!$B$9)))))</f>
        <v>Baja</v>
      </c>
      <c r="J15" s="195">
        <f>IF(H15&lt;=2,'[15]Tabla probabilidad'!$D$5,IF(H15&lt;=24,'[15]Tabla probabilidad'!$D$6,IF(H15&lt;=500,'[15]Tabla probabilidad'!$D$7,IF(H15&lt;=5000,'[15]Tabla probabilidad'!$D$8,IF(H15&gt;5000,'[15]Tabla probabilidad'!$D$9)))))</f>
        <v>0.4</v>
      </c>
      <c r="K15" s="186" t="s">
        <v>184</v>
      </c>
      <c r="L15" s="18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18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186" t="str">
        <f>VLOOKUP((I15&amp;L15),[15]Hoja1!$B$4:$C$28,2,0)</f>
        <v xml:space="preserve">Alto </v>
      </c>
      <c r="O15" s="12">
        <v>1</v>
      </c>
      <c r="P15" s="13" t="s">
        <v>205</v>
      </c>
      <c r="Q15" s="12" t="str">
        <f t="shared" si="0"/>
        <v>Probabilidad</v>
      </c>
      <c r="R15" s="12" t="s">
        <v>54</v>
      </c>
      <c r="S15" s="12" t="s">
        <v>55</v>
      </c>
      <c r="T15" s="14">
        <f>VLOOKUP(R15&amp;S15,[15]Hoja1!$Q$4:$R$9,2,0)</f>
        <v>0.45</v>
      </c>
      <c r="U15" s="12" t="s">
        <v>56</v>
      </c>
      <c r="V15" s="12" t="s">
        <v>57</v>
      </c>
      <c r="W15" s="12" t="s">
        <v>58</v>
      </c>
      <c r="X15" s="14">
        <f>IF(Q15="Probabilidad",($J$15*T15),IF(Q15="Impacto"," "))</f>
        <v>0.18000000000000002</v>
      </c>
      <c r="Y15" s="14" t="str">
        <f>IF(Z15&lt;=20%,'[15]Tabla probabilidad'!$B$5,IF(Z15&lt;=40%,'[15]Tabla probabilidad'!$B$6,IF(Z15&lt;=60%,'[15]Tabla probabilidad'!$B$7,IF(Z15&lt;=80%,'[15]Tabla probabilidad'!$B$8,IF(Z15&lt;=100%,'[15]Tabla probabilidad'!$B$9)))))</f>
        <v>Baja</v>
      </c>
      <c r="Z15" s="14">
        <f>IF(R15="Preventivo",(J15-(J15*T15)),IF(R15="Detectivo",(J15-(J15*T15)),IF(R15="Correctivo",(J15))))</f>
        <v>0.22</v>
      </c>
      <c r="AA15" s="191" t="str">
        <f>IF(AB15&lt;=20%,'[15]Tabla probabilidad'!$B$5,IF(AB15&lt;=40%,'[15]Tabla probabilidad'!$B$6,IF(AB15&lt;=60%,'[15]Tabla probabilidad'!$B$7,IF(AB15&lt;=80%,'[15]Tabla probabilidad'!$B$8,IF(AB15&lt;=100%,'[15]Tabla probabilidad'!$B$9)))))</f>
        <v>Baja</v>
      </c>
      <c r="AB15" s="191">
        <f>AVERAGE(Z15:Z19)</f>
        <v>0.22</v>
      </c>
      <c r="AC15" s="14" t="str">
        <f t="shared" si="1"/>
        <v>Mayor</v>
      </c>
      <c r="AD15" s="14">
        <f>IF(Q15="Probabilidad",(($M$15-0)),IF(Q15="Impacto",($M$15-($M$15*T15))))</f>
        <v>0.8</v>
      </c>
      <c r="AE15" s="191" t="str">
        <f>IF(AF15&lt;=20%,"Leve",IF(AF15&lt;=40%,"Menor",IF(AF15&lt;=60%,"Moderado",IF(AF15&lt;=80%,"Mayor",IF(AF15&lt;=100%,"Catastrófico")))))</f>
        <v>Mayor</v>
      </c>
      <c r="AF15" s="191">
        <f>AVERAGE(AD15:AD19)</f>
        <v>0.8</v>
      </c>
      <c r="AG15" s="200" t="str">
        <f>VLOOKUP(AA15&amp;AE15,[15]Hoja1!$B$4:$C$28,2,0)</f>
        <v xml:space="preserve">Alto </v>
      </c>
      <c r="AH15" s="200" t="s">
        <v>59</v>
      </c>
      <c r="AI15" s="200" t="s">
        <v>206</v>
      </c>
      <c r="AJ15" s="200" t="s">
        <v>61</v>
      </c>
      <c r="AK15" s="206">
        <v>44926</v>
      </c>
      <c r="AL15" s="206">
        <v>44926</v>
      </c>
      <c r="AM15" s="197" t="s">
        <v>178</v>
      </c>
      <c r="AN15" s="186" t="s">
        <v>63</v>
      </c>
    </row>
    <row r="16" spans="1:298" ht="25.5" customHeight="1">
      <c r="A16" s="186"/>
      <c r="B16" s="201"/>
      <c r="C16" s="186"/>
      <c r="D16" s="204"/>
      <c r="E16" s="201"/>
      <c r="F16" s="201"/>
      <c r="G16" s="186"/>
      <c r="H16" s="201"/>
      <c r="I16" s="194"/>
      <c r="J16" s="195"/>
      <c r="K16" s="186"/>
      <c r="L16" s="196"/>
      <c r="M16" s="196"/>
      <c r="N16" s="186"/>
      <c r="O16" s="12">
        <v>2</v>
      </c>
      <c r="P16" s="17"/>
      <c r="Q16" s="12"/>
      <c r="R16" s="12"/>
      <c r="S16" s="12"/>
      <c r="T16" s="14"/>
      <c r="U16" s="12"/>
      <c r="V16" s="12"/>
      <c r="W16" s="12"/>
      <c r="X16" s="14" t="b">
        <f>IF(Q16="Probabilidad",($J$15*T16),IF(Q16="Impacto"," "))</f>
        <v>0</v>
      </c>
      <c r="Y16" s="14" t="b">
        <f>IF(Z16&lt;=20%,'[15]Tabla probabilidad'!$B$5,IF(Z16&lt;=40%,'[15]Tabla probabilidad'!$B$6,IF(Z16&lt;=60%,'[15]Tabla probabilidad'!$B$7,IF(Z16&lt;=80%,'[15]Tabla probabilidad'!$B$8,IF(Z16&lt;=100%,'[15]Tabla probabilidad'!$B$9)))))</f>
        <v>0</v>
      </c>
      <c r="Z16" s="14" t="b">
        <f>IF(R16="Preventivo",(J15-(J15*T16)),IF(R16="Detectivo",(J15-(J15*T16)),IF(R16="Correctivo",(J15))))</f>
        <v>0</v>
      </c>
      <c r="AA16" s="192"/>
      <c r="AB16" s="192"/>
      <c r="AC16" s="14" t="b">
        <f t="shared" si="1"/>
        <v>0</v>
      </c>
      <c r="AD16" s="14" t="b">
        <f t="shared" ref="AD16:AD19" si="3">IF(Q16="Probabilidad",(($M$15-0)),IF(Q16="Impacto",($M$15-($M$15*T16))))</f>
        <v>0</v>
      </c>
      <c r="AE16" s="192"/>
      <c r="AF16" s="192"/>
      <c r="AG16" s="201"/>
      <c r="AH16" s="201"/>
      <c r="AI16" s="201"/>
      <c r="AJ16" s="201"/>
      <c r="AK16" s="201"/>
      <c r="AL16" s="201"/>
      <c r="AM16" s="198"/>
      <c r="AN16" s="186"/>
    </row>
    <row r="17" spans="1:40" ht="115.5" customHeight="1">
      <c r="A17" s="186"/>
      <c r="B17" s="201"/>
      <c r="C17" s="186"/>
      <c r="D17" s="204"/>
      <c r="E17" s="201"/>
      <c r="F17" s="201"/>
      <c r="G17" s="186"/>
      <c r="H17" s="201"/>
      <c r="I17" s="194"/>
      <c r="J17" s="195"/>
      <c r="K17" s="186"/>
      <c r="L17" s="196"/>
      <c r="M17" s="196"/>
      <c r="N17" s="186"/>
      <c r="O17" s="12">
        <v>3</v>
      </c>
      <c r="P17" s="17"/>
      <c r="Q17" s="12"/>
      <c r="R17" s="12"/>
      <c r="S17" s="12"/>
      <c r="T17" s="14"/>
      <c r="U17" s="12"/>
      <c r="V17" s="12"/>
      <c r="W17" s="12"/>
      <c r="X17" s="14" t="b">
        <f t="shared" ref="X17:X19" si="4">IF(Q17="Probabilidad",($J$15*T17),IF(Q17="Impacto"," "))</f>
        <v>0</v>
      </c>
      <c r="Y17" s="14" t="b">
        <f>IF(Z17&lt;=20%,'[15]Tabla probabilidad'!$B$5,IF(Z17&lt;=40%,'[15]Tabla probabilidad'!$B$6,IF(Z17&lt;=60%,'[15]Tabla probabilidad'!$B$7,IF(Z17&lt;=80%,'[15]Tabla probabilidad'!$B$8,IF(Z17&lt;=100%,'[15]Tabla probabilidad'!$B$9)))))</f>
        <v>0</v>
      </c>
      <c r="Z17" s="14" t="b">
        <f>IF(R17="Preventivo",(J15-(J15*T17)),IF(R17="Detectivo",(J15-(J15*T17)),IF(R17="Correctivo",(J15))))</f>
        <v>0</v>
      </c>
      <c r="AA17" s="192"/>
      <c r="AB17" s="192"/>
      <c r="AC17" s="14" t="b">
        <f t="shared" si="1"/>
        <v>0</v>
      </c>
      <c r="AD17" s="14" t="b">
        <f t="shared" si="3"/>
        <v>0</v>
      </c>
      <c r="AE17" s="192"/>
      <c r="AF17" s="192"/>
      <c r="AG17" s="201"/>
      <c r="AH17" s="201"/>
      <c r="AI17" s="201"/>
      <c r="AJ17" s="201"/>
      <c r="AK17" s="201"/>
      <c r="AL17" s="201"/>
      <c r="AM17" s="198"/>
      <c r="AN17" s="186"/>
    </row>
    <row r="18" spans="1:40" ht="60" customHeight="1">
      <c r="A18" s="186"/>
      <c r="B18" s="201"/>
      <c r="C18" s="186"/>
      <c r="D18" s="204"/>
      <c r="E18" s="201"/>
      <c r="F18" s="201"/>
      <c r="G18" s="186"/>
      <c r="H18" s="201"/>
      <c r="I18" s="194"/>
      <c r="J18" s="195"/>
      <c r="K18" s="186"/>
      <c r="L18" s="196"/>
      <c r="M18" s="196"/>
      <c r="N18" s="186"/>
      <c r="O18" s="12">
        <v>4</v>
      </c>
      <c r="P18" s="17"/>
      <c r="Q18" s="12"/>
      <c r="R18" s="12"/>
      <c r="S18" s="12"/>
      <c r="T18" s="14"/>
      <c r="U18" s="12"/>
      <c r="V18" s="12"/>
      <c r="W18" s="12"/>
      <c r="X18" s="14" t="b">
        <f t="shared" si="4"/>
        <v>0</v>
      </c>
      <c r="Y18" s="14" t="b">
        <f>IF(Z18&lt;=20%,'[15]Tabla probabilidad'!$B$5,IF(Z18&lt;=40%,'[15]Tabla probabilidad'!$B$6,IF(Z18&lt;=60%,'[15]Tabla probabilidad'!$B$7,IF(Z18&lt;=80%,'[15]Tabla probabilidad'!$B$8,IF(Z18&lt;=100%,'[15]Tabla probabilidad'!$B$9)))))</f>
        <v>0</v>
      </c>
      <c r="Z18" s="14" t="b">
        <f>IF(R18="Preventivo",(J15-(J15*T18)),IF(R18="Detectivo",(J15-(J15*T18)),IF(R18="Correctivo",(J15))))</f>
        <v>0</v>
      </c>
      <c r="AA18" s="192"/>
      <c r="AB18" s="192"/>
      <c r="AC18" s="14" t="b">
        <f t="shared" si="1"/>
        <v>0</v>
      </c>
      <c r="AD18" s="14" t="b">
        <f t="shared" si="3"/>
        <v>0</v>
      </c>
      <c r="AE18" s="192"/>
      <c r="AF18" s="192"/>
      <c r="AG18" s="201"/>
      <c r="AH18" s="201"/>
      <c r="AI18" s="201"/>
      <c r="AJ18" s="201"/>
      <c r="AK18" s="201"/>
      <c r="AL18" s="201"/>
      <c r="AM18" s="198"/>
      <c r="AN18" s="186"/>
    </row>
    <row r="19" spans="1:40" ht="40.5" customHeight="1">
      <c r="A19" s="186"/>
      <c r="B19" s="202"/>
      <c r="C19" s="186"/>
      <c r="D19" s="205"/>
      <c r="E19" s="202"/>
      <c r="F19" s="202"/>
      <c r="G19" s="186"/>
      <c r="H19" s="202"/>
      <c r="I19" s="194"/>
      <c r="J19" s="195"/>
      <c r="K19" s="186"/>
      <c r="L19" s="196"/>
      <c r="M19" s="196"/>
      <c r="N19" s="186"/>
      <c r="O19" s="12">
        <v>5</v>
      </c>
      <c r="P19" s="19"/>
      <c r="Q19" s="12"/>
      <c r="R19" s="12"/>
      <c r="S19" s="12"/>
      <c r="T19" s="14"/>
      <c r="U19" s="12"/>
      <c r="V19" s="12"/>
      <c r="W19" s="12"/>
      <c r="X19" s="14" t="b">
        <f t="shared" si="4"/>
        <v>0</v>
      </c>
      <c r="Y19" s="14" t="b">
        <f>IF(Z19&lt;=20%,'[15]Tabla probabilidad'!$B$5,IF(Z19&lt;=40%,'[15]Tabla probabilidad'!$B$6,IF(Z19&lt;=60%,'[15]Tabla probabilidad'!$B$7,IF(Z19&lt;=80%,'[15]Tabla probabilidad'!$B$8,IF(Z19&lt;=100%,'[15]Tabla probabilidad'!$B$9)))))</f>
        <v>0</v>
      </c>
      <c r="Z19" s="14" t="b">
        <f>IF(R19="Preventivo",(J15-(J15*T19)),IF(R19="Detectivo",(J15-(J15*T19)),IF(R19="Correctivo",(J15))))</f>
        <v>0</v>
      </c>
      <c r="AA19" s="193"/>
      <c r="AB19" s="193"/>
      <c r="AC19" s="14" t="b">
        <f t="shared" si="1"/>
        <v>0</v>
      </c>
      <c r="AD19" s="14" t="b">
        <f t="shared" si="3"/>
        <v>0</v>
      </c>
      <c r="AE19" s="193"/>
      <c r="AF19" s="193"/>
      <c r="AG19" s="202"/>
      <c r="AH19" s="202"/>
      <c r="AI19" s="202"/>
      <c r="AJ19" s="202"/>
      <c r="AK19" s="202"/>
      <c r="AL19" s="202"/>
      <c r="AM19" s="199"/>
      <c r="AN19" s="186"/>
    </row>
    <row r="20" spans="1:40" ht="66.75" hidden="1" customHeight="1">
      <c r="A20" s="186"/>
      <c r="B20" s="187"/>
      <c r="C20" s="186"/>
      <c r="D20" s="203"/>
      <c r="E20" s="186"/>
      <c r="F20" s="186"/>
      <c r="G20" s="186" t="s">
        <v>71</v>
      </c>
      <c r="H20" s="186">
        <v>12</v>
      </c>
      <c r="I20" s="194" t="str">
        <f>IF(H20&lt;=2,'[15]Tabla probabilidad'!$B$5,IF(H20&lt;=24,'[15]Tabla probabilidad'!$B$6,IF(H20&lt;=500,'[15]Tabla probabilidad'!$B$7,IF(H20&lt;=5000,'[15]Tabla probabilidad'!$B$8,IF(H20&gt;5000,'[15]Tabla probabilidad'!$B$9)))))</f>
        <v>Baja</v>
      </c>
      <c r="J20" s="195">
        <f>IF(H20&lt;=2,'[15]Tabla probabilidad'!$D$5,IF(H20&lt;=24,'[15]Tabla probabilidad'!$D$6,IF(H20&lt;=500,'[15]Tabla probabilidad'!$D$7,IF(H20&lt;=5000,'[15]Tabla probabilidad'!$D$8,IF(H20&gt;5000,'[15]Tabla probabilidad'!$D$9)))))</f>
        <v>0.4</v>
      </c>
      <c r="K20" s="186" t="s">
        <v>151</v>
      </c>
      <c r="L20" s="1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1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186" t="str">
        <f>VLOOKUP((I20&amp;L20),[15]Hoja1!$B$4:$C$28,2,0)</f>
        <v>Moderado</v>
      </c>
      <c r="O20" s="12">
        <v>1</v>
      </c>
      <c r="P20" s="13" t="s">
        <v>152</v>
      </c>
      <c r="Q20" s="12" t="str">
        <f t="shared" si="0"/>
        <v>Probabilidad</v>
      </c>
      <c r="R20" s="12" t="s">
        <v>54</v>
      </c>
      <c r="S20" s="12" t="s">
        <v>55</v>
      </c>
      <c r="T20" s="14">
        <f>VLOOKUP(R20&amp;S20,[15]Hoja1!$Q$4:$R$9,2,0)</f>
        <v>0.45</v>
      </c>
      <c r="U20" s="12" t="s">
        <v>56</v>
      </c>
      <c r="V20" s="12" t="s">
        <v>57</v>
      </c>
      <c r="W20" s="12" t="s">
        <v>58</v>
      </c>
      <c r="X20" s="14">
        <f>IF(Q20="Probabilidad",($J$20*T20),IF(Q20="Impacto"," "))</f>
        <v>0.18000000000000002</v>
      </c>
      <c r="Y20" s="14" t="str">
        <f>IF(Z20&lt;=20%,'[15]Tabla probabilidad'!$B$5,IF(Z20&lt;=40%,'[15]Tabla probabilidad'!$B$6,IF(Z20&lt;=60%,'[15]Tabla probabilidad'!$B$7,IF(Z20&lt;=80%,'[15]Tabla probabilidad'!$B$8,IF(Z20&lt;=100%,'[15]Tabla probabilidad'!$B$9)))))</f>
        <v>Baja</v>
      </c>
      <c r="Z20" s="14">
        <f>IF(R20="Preventivo",(J20-(J20*T20)),IF(R20="Detectivo",(J20-(J20*T20)),IF(R20="Correctivo",(J20))))</f>
        <v>0.22</v>
      </c>
      <c r="AA20" s="191" t="str">
        <f>IF(AB20&lt;=20%,'[15]Tabla probabilidad'!$B$5,IF(AB20&lt;=40%,'[15]Tabla probabilidad'!$B$6,IF(AB20&lt;=60%,'[15]Tabla probabilidad'!$B$7,IF(AB20&lt;=80%,'[15]Tabla probabilidad'!$B$8,IF(AB20&lt;=100%,'[15]Tabla probabilidad'!$B$9)))))</f>
        <v>Baja</v>
      </c>
      <c r="AB20" s="191">
        <f>AVERAGE(Z20:Z24)</f>
        <v>0.22</v>
      </c>
      <c r="AC20" s="14" t="str">
        <f t="shared" si="1"/>
        <v>Menor</v>
      </c>
      <c r="AD20" s="14">
        <f>IF(Q20="Probabilidad",(($M$20-0)),IF(Q20="Impacto",($M$20-($M$20*T20))))</f>
        <v>0.4</v>
      </c>
      <c r="AE20" s="191" t="str">
        <f>IF(AF20&lt;=20%,"Leve",IF(AF20&lt;=40%,"Menor",IF(AF20&lt;=60%,"Moderado",IF(AF20&lt;=80%,"Mayor",IF(AF20&lt;=100%,"Catastrófico")))))</f>
        <v>Menor</v>
      </c>
      <c r="AF20" s="191">
        <f>AVERAGE(AD20:AD24)</f>
        <v>0.4</v>
      </c>
      <c r="AG20" s="200" t="str">
        <f>VLOOKUP(AA20&amp;AE20,[15]Hoja1!$B$4:$C$28,2,0)</f>
        <v>Moderado</v>
      </c>
      <c r="AH20" s="200" t="s">
        <v>84</v>
      </c>
      <c r="AI20" s="200" t="s">
        <v>153</v>
      </c>
      <c r="AJ20" s="200" t="s">
        <v>61</v>
      </c>
      <c r="AK20" s="206">
        <v>44561</v>
      </c>
      <c r="AL20" s="206">
        <v>44561</v>
      </c>
      <c r="AM20" s="197" t="s">
        <v>74</v>
      </c>
      <c r="AN20" s="186" t="s">
        <v>63</v>
      </c>
    </row>
    <row r="21" spans="1:40" ht="69.75" hidden="1" customHeight="1">
      <c r="A21" s="186"/>
      <c r="B21" s="188"/>
      <c r="C21" s="186"/>
      <c r="D21" s="204"/>
      <c r="E21" s="186"/>
      <c r="F21" s="186"/>
      <c r="G21" s="186"/>
      <c r="H21" s="186"/>
      <c r="I21" s="194"/>
      <c r="J21" s="195"/>
      <c r="K21" s="186"/>
      <c r="L21" s="196"/>
      <c r="M21" s="196"/>
      <c r="N21" s="186"/>
      <c r="O21" s="12">
        <v>2</v>
      </c>
      <c r="P21" s="17" t="s">
        <v>154</v>
      </c>
      <c r="Q21" s="12" t="str">
        <f t="shared" si="0"/>
        <v>Probabilidad</v>
      </c>
      <c r="R21" s="12" t="s">
        <v>54</v>
      </c>
      <c r="S21" s="12" t="s">
        <v>55</v>
      </c>
      <c r="T21" s="14">
        <f>VLOOKUP(R21&amp;S21,[15]Hoja1!$Q$4:$R$9,2,0)</f>
        <v>0.45</v>
      </c>
      <c r="U21" s="12" t="s">
        <v>56</v>
      </c>
      <c r="V21" s="12" t="s">
        <v>57</v>
      </c>
      <c r="W21" s="12" t="s">
        <v>58</v>
      </c>
      <c r="X21" s="14">
        <f t="shared" ref="X21:X24" si="5">IF(Q21="Probabilidad",($J$20*T21),IF(Q21="Impacto"," "))</f>
        <v>0.18000000000000002</v>
      </c>
      <c r="Y21" s="14" t="str">
        <f>IF(Z21&lt;=20%,'[15]Tabla probabilidad'!$B$5,IF(Z21&lt;=40%,'[15]Tabla probabilidad'!$B$6,IF(Z21&lt;=60%,'[15]Tabla probabilidad'!$B$7,IF(Z21&lt;=80%,'[15]Tabla probabilidad'!$B$8,IF(Z21&lt;=100%,'[15]Tabla probabilidad'!$B$9)))))</f>
        <v>Baja</v>
      </c>
      <c r="Z21" s="14">
        <f>IF(R21="Preventivo",(J20-(J20*T21)),IF(R21="Detectivo",(J20-(J20*T21)),IF(R21="Correctivo",(J20))))</f>
        <v>0.22</v>
      </c>
      <c r="AA21" s="192"/>
      <c r="AB21" s="192"/>
      <c r="AC21" s="14" t="str">
        <f t="shared" si="1"/>
        <v>Menor</v>
      </c>
      <c r="AD21" s="14">
        <f t="shared" ref="AD21:AD24" si="6">IF(Q21="Probabilidad",(($M$20-0)),IF(Q21="Impacto",($M$20-($M$20*T21))))</f>
        <v>0.4</v>
      </c>
      <c r="AE21" s="192"/>
      <c r="AF21" s="192"/>
      <c r="AG21" s="201"/>
      <c r="AH21" s="201"/>
      <c r="AI21" s="201"/>
      <c r="AJ21" s="201"/>
      <c r="AK21" s="201"/>
      <c r="AL21" s="201"/>
      <c r="AM21" s="198"/>
      <c r="AN21" s="186"/>
    </row>
    <row r="22" spans="1:40" ht="69" hidden="1" customHeight="1">
      <c r="A22" s="186"/>
      <c r="B22" s="188"/>
      <c r="C22" s="186"/>
      <c r="D22" s="204"/>
      <c r="E22" s="186"/>
      <c r="F22" s="186"/>
      <c r="G22" s="186"/>
      <c r="H22" s="186"/>
      <c r="I22" s="194"/>
      <c r="J22" s="195"/>
      <c r="K22" s="186"/>
      <c r="L22" s="196"/>
      <c r="M22" s="196"/>
      <c r="N22" s="186"/>
      <c r="O22" s="12">
        <v>3</v>
      </c>
      <c r="P22" s="17"/>
      <c r="Q22" s="12"/>
      <c r="R22" s="12"/>
      <c r="S22" s="12"/>
      <c r="T22" s="14"/>
      <c r="U22" s="12"/>
      <c r="V22" s="12"/>
      <c r="W22" s="12"/>
      <c r="X22" s="14" t="b">
        <f t="shared" si="5"/>
        <v>0</v>
      </c>
      <c r="Y22" s="14" t="b">
        <f>IF(Z22&lt;=20%,'[15]Tabla probabilidad'!$B$5,IF(Z22&lt;=40%,'[15]Tabla probabilidad'!$B$6,IF(Z22&lt;=60%,'[15]Tabla probabilidad'!$B$7,IF(Z22&lt;=80%,'[15]Tabla probabilidad'!$B$8,IF(Z22&lt;=100%,'[15]Tabla probabilidad'!$B$9)))))</f>
        <v>0</v>
      </c>
      <c r="Z22" s="14" t="b">
        <f>IF(R22="Preventivo",(J20-(J20*T22)),IF(R22="Detectivo",(J20-(J20*T22)),IF(R22="Correctivo",(J20))))</f>
        <v>0</v>
      </c>
      <c r="AA22" s="192"/>
      <c r="AB22" s="192"/>
      <c r="AC22" s="14" t="b">
        <f t="shared" si="1"/>
        <v>0</v>
      </c>
      <c r="AD22" s="14" t="b">
        <f t="shared" si="6"/>
        <v>0</v>
      </c>
      <c r="AE22" s="192"/>
      <c r="AF22" s="192"/>
      <c r="AG22" s="201"/>
      <c r="AH22" s="201"/>
      <c r="AI22" s="201"/>
      <c r="AJ22" s="201"/>
      <c r="AK22" s="201"/>
      <c r="AL22" s="201"/>
      <c r="AM22" s="198"/>
      <c r="AN22" s="186"/>
    </row>
    <row r="23" spans="1:40" ht="75.75" hidden="1" customHeight="1">
      <c r="A23" s="186"/>
      <c r="B23" s="188"/>
      <c r="C23" s="186"/>
      <c r="D23" s="204"/>
      <c r="E23" s="186"/>
      <c r="F23" s="186"/>
      <c r="G23" s="186"/>
      <c r="H23" s="186"/>
      <c r="I23" s="194"/>
      <c r="J23" s="195"/>
      <c r="K23" s="186"/>
      <c r="L23" s="196"/>
      <c r="M23" s="196"/>
      <c r="N23" s="186"/>
      <c r="O23" s="12">
        <v>4</v>
      </c>
      <c r="P23" s="17"/>
      <c r="Q23" s="12"/>
      <c r="R23" s="12"/>
      <c r="S23" s="12"/>
      <c r="T23" s="14"/>
      <c r="U23" s="12"/>
      <c r="V23" s="12"/>
      <c r="W23" s="12"/>
      <c r="X23" s="14" t="b">
        <f t="shared" si="5"/>
        <v>0</v>
      </c>
      <c r="Y23" s="14" t="b">
        <f>IF(Z23&lt;=20%,'[15]Tabla probabilidad'!$B$5,IF(Z23&lt;=40%,'[15]Tabla probabilidad'!$B$6,IF(Z23&lt;=60%,'[15]Tabla probabilidad'!$B$7,IF(Z23&lt;=80%,'[15]Tabla probabilidad'!$B$8,IF(Z23&lt;=100%,'[15]Tabla probabilidad'!$B$9)))))</f>
        <v>0</v>
      </c>
      <c r="Z23" s="14" t="b">
        <f>IF(R23="Preventivo",(J20-(J20*T23)),IF(R23="Detectivo",(J20-(J20*T23)),IF(R23="Correctivo",(J20))))</f>
        <v>0</v>
      </c>
      <c r="AA23" s="192"/>
      <c r="AB23" s="192"/>
      <c r="AC23" s="14" t="b">
        <f t="shared" si="1"/>
        <v>0</v>
      </c>
      <c r="AD23" s="14" t="b">
        <f t="shared" si="6"/>
        <v>0</v>
      </c>
      <c r="AE23" s="192"/>
      <c r="AF23" s="192"/>
      <c r="AG23" s="201"/>
      <c r="AH23" s="201"/>
      <c r="AI23" s="201"/>
      <c r="AJ23" s="201"/>
      <c r="AK23" s="201"/>
      <c r="AL23" s="201"/>
      <c r="AM23" s="198"/>
      <c r="AN23" s="186"/>
    </row>
    <row r="24" spans="1:40" ht="64.5" hidden="1" customHeight="1" thickBot="1">
      <c r="A24" s="186"/>
      <c r="B24" s="189"/>
      <c r="C24" s="186"/>
      <c r="D24" s="205"/>
      <c r="E24" s="186"/>
      <c r="F24" s="186"/>
      <c r="G24" s="186"/>
      <c r="H24" s="186"/>
      <c r="I24" s="194"/>
      <c r="J24" s="195"/>
      <c r="K24" s="186"/>
      <c r="L24" s="196"/>
      <c r="M24" s="196"/>
      <c r="N24" s="186"/>
      <c r="O24" s="12">
        <v>5</v>
      </c>
      <c r="P24" s="20"/>
      <c r="Q24" s="12"/>
      <c r="R24" s="12"/>
      <c r="S24" s="12"/>
      <c r="T24" s="14"/>
      <c r="U24" s="12"/>
      <c r="V24" s="12"/>
      <c r="W24" s="12"/>
      <c r="X24" s="14" t="b">
        <f t="shared" si="5"/>
        <v>0</v>
      </c>
      <c r="Y24" s="14" t="b">
        <f>IF(Z24&lt;=20%,'[15]Tabla probabilidad'!$B$5,IF(Z24&lt;=40%,'[15]Tabla probabilidad'!$B$6,IF(Z24&lt;=60%,'[15]Tabla probabilidad'!$B$7,IF(Z24&lt;=80%,'[15]Tabla probabilidad'!$B$8,IF(Z24&lt;=100%,'[15]Tabla probabilidad'!$B$9)))))</f>
        <v>0</v>
      </c>
      <c r="Z24" s="14" t="b">
        <f>IF(R24="Preventivo",(J20-(J20*T24)),IF(R24="Detectivo",(J20-(J20*T24)),IF(R24="Correctivo",(J20))))</f>
        <v>0</v>
      </c>
      <c r="AA24" s="193"/>
      <c r="AB24" s="193"/>
      <c r="AC24" s="14" t="b">
        <f t="shared" si="1"/>
        <v>0</v>
      </c>
      <c r="AD24" s="14" t="b">
        <f t="shared" si="6"/>
        <v>0</v>
      </c>
      <c r="AE24" s="193"/>
      <c r="AF24" s="193"/>
      <c r="AG24" s="202"/>
      <c r="AH24" s="202"/>
      <c r="AI24" s="202"/>
      <c r="AJ24" s="202"/>
      <c r="AK24" s="202"/>
      <c r="AL24" s="202"/>
      <c r="AM24" s="199"/>
      <c r="AN24" s="186"/>
    </row>
    <row r="25" spans="1:40" ht="57" customHeight="1">
      <c r="A25" s="186">
        <v>3</v>
      </c>
      <c r="B25" s="200" t="s">
        <v>89</v>
      </c>
      <c r="C25" s="186" t="s">
        <v>90</v>
      </c>
      <c r="D25" s="203" t="s">
        <v>91</v>
      </c>
      <c r="E25" s="186" t="s">
        <v>92</v>
      </c>
      <c r="F25" s="186" t="s">
        <v>93</v>
      </c>
      <c r="G25" s="186" t="s">
        <v>94</v>
      </c>
      <c r="H25" s="186">
        <v>6</v>
      </c>
      <c r="I25" s="194" t="str">
        <f>IF(H25&lt;=2,'[15]Tabla probabilidad'!$B$5,IF(H25&lt;=24,'[15]Tabla probabilidad'!$B$6,IF(H25&lt;=500,'[15]Tabla probabilidad'!$B$7,IF(H25&lt;=5000,'[15]Tabla probabilidad'!$B$8,IF(H25&gt;5000,'[15]Tabla probabilidad'!$B$9)))))</f>
        <v>Baja</v>
      </c>
      <c r="J25" s="195">
        <f>IF(H25&lt;=2,'[15]Tabla probabilidad'!$D$5,IF(H25&lt;=24,'[15]Tabla probabilidad'!$D$6,IF(H25&lt;=500,'[15]Tabla probabilidad'!$D$7,IF(H25&lt;=5000,'[15]Tabla probabilidad'!$D$8,IF(H25&gt;5000,'[15]Tabla probabilidad'!$D$9)))))</f>
        <v>0.4</v>
      </c>
      <c r="K25" s="186" t="s">
        <v>190</v>
      </c>
      <c r="L25" s="18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Catastrófico</v>
      </c>
      <c r="M25" s="18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100%</v>
      </c>
      <c r="N25" s="186" t="str">
        <f>VLOOKUP((I25&amp;L25),[15]Hoja1!$B$4:$C$28,2,0)</f>
        <v>Extremo</v>
      </c>
      <c r="O25" s="12">
        <v>1</v>
      </c>
      <c r="P25" s="17" t="s">
        <v>96</v>
      </c>
      <c r="Q25" s="12" t="str">
        <f t="shared" si="0"/>
        <v>Probabilidad</v>
      </c>
      <c r="R25" s="12" t="s">
        <v>54</v>
      </c>
      <c r="S25" s="12" t="s">
        <v>55</v>
      </c>
      <c r="T25" s="14">
        <f>VLOOKUP(R25&amp;S25,[15]Hoja1!$Q$4:$R$9,2,0)</f>
        <v>0.45</v>
      </c>
      <c r="U25" s="12" t="s">
        <v>56</v>
      </c>
      <c r="V25" s="12" t="s">
        <v>57</v>
      </c>
      <c r="W25" s="12" t="s">
        <v>58</v>
      </c>
      <c r="X25" s="14">
        <f>IF(Q25="Probabilidad",($J$25*T25),IF(Q25="Impacto"," "))</f>
        <v>0.18000000000000002</v>
      </c>
      <c r="Y25" s="14" t="str">
        <f>IF(Z25&lt;=20%,'[15]Tabla probabilidad'!$B$5,IF(Z25&lt;=40%,'[15]Tabla probabilidad'!$B$6,IF(Z25&lt;=60%,'[15]Tabla probabilidad'!$B$7,IF(Z25&lt;=80%,'[15]Tabla probabilidad'!$B$8,IF(Z25&lt;=100%,'[15]Tabla probabilidad'!$B$9)))))</f>
        <v>Baja</v>
      </c>
      <c r="Z25" s="14">
        <f>IF(R25="Preventivo",(J25-(J25*T25)),IF(R25="Detectivo",(J25-(J25*T25)),IF(R25="Correctivo",(J25))))</f>
        <v>0.22</v>
      </c>
      <c r="AA25" s="191" t="str">
        <f>IF(AB25&lt;=20%,'[15]Tabla probabilidad'!$B$5,IF(AB25&lt;=40%,'[15]Tabla probabilidad'!$B$6,IF(AB25&lt;=60%,'[15]Tabla probabilidad'!$B$7,IF(AB25&lt;=80%,'[15]Tabla probabilidad'!$B$8,IF(AB25&lt;=100%,'[15]Tabla probabilidad'!$B$9)))))</f>
        <v>Baja</v>
      </c>
      <c r="AB25" s="191">
        <f>AVERAGE(Z25:Z29)</f>
        <v>0.23600000000000004</v>
      </c>
      <c r="AC25" s="14" t="str">
        <f t="shared" si="1"/>
        <v>Catastrófico</v>
      </c>
      <c r="AD25" s="14">
        <f>IF(Q25="Probabilidad",(($M$25-0)),IF(Q25="Impacto",($M$25-($M$25*T25))))</f>
        <v>1</v>
      </c>
      <c r="AE25" s="191" t="str">
        <f>IF(AF25&lt;=20%,"Leve",IF(AF25&lt;=40%,"Menor",IF(AF25&lt;=60%,"Moderado",IF(AF25&lt;=80%,"Mayor",IF(AF25&lt;=100%,"Catastrófico")))))</f>
        <v>Catastrófico</v>
      </c>
      <c r="AF25" s="191">
        <f>AVERAGE(AD25:AD29)</f>
        <v>1</v>
      </c>
      <c r="AG25" s="200" t="str">
        <f>VLOOKUP(AA25&amp;AE25,[15]Hoja1!$B$4:$C$28,2,0)</f>
        <v>Extremo</v>
      </c>
      <c r="AH25" s="200" t="s">
        <v>59</v>
      </c>
      <c r="AI25" s="200" t="s">
        <v>97</v>
      </c>
      <c r="AJ25" s="200" t="s">
        <v>61</v>
      </c>
      <c r="AK25" s="206">
        <v>44926</v>
      </c>
      <c r="AL25" s="206">
        <v>44926</v>
      </c>
      <c r="AM25" s="197" t="s">
        <v>74</v>
      </c>
      <c r="AN25" s="186" t="s">
        <v>63</v>
      </c>
    </row>
    <row r="26" spans="1:40" ht="42.75" customHeight="1">
      <c r="A26" s="186"/>
      <c r="B26" s="201"/>
      <c r="C26" s="186"/>
      <c r="D26" s="204"/>
      <c r="E26" s="186"/>
      <c r="F26" s="186"/>
      <c r="G26" s="186"/>
      <c r="H26" s="186"/>
      <c r="I26" s="194"/>
      <c r="J26" s="195"/>
      <c r="K26" s="186"/>
      <c r="L26" s="196"/>
      <c r="M26" s="196"/>
      <c r="N26" s="186"/>
      <c r="O26" s="12">
        <v>2</v>
      </c>
      <c r="P26" s="17" t="s">
        <v>98</v>
      </c>
      <c r="Q26" s="12" t="str">
        <f t="shared" si="0"/>
        <v>Probabilidad</v>
      </c>
      <c r="R26" s="12" t="s">
        <v>54</v>
      </c>
      <c r="S26" s="12" t="s">
        <v>55</v>
      </c>
      <c r="T26" s="14">
        <f>VLOOKUP(R26&amp;S26,[15]Hoja1!$Q$4:$R$9,2,0)</f>
        <v>0.45</v>
      </c>
      <c r="U26" s="12" t="s">
        <v>56</v>
      </c>
      <c r="V26" s="12" t="s">
        <v>57</v>
      </c>
      <c r="W26" s="12" t="s">
        <v>58</v>
      </c>
      <c r="X26" s="14">
        <f t="shared" ref="X26:X29" si="7">IF(Q26="Probabilidad",($J$25*T26),IF(Q26="Impacto"," "))</f>
        <v>0.18000000000000002</v>
      </c>
      <c r="Y26" s="14" t="str">
        <f>IF(Z26&lt;=20%,'[15]Tabla probabilidad'!$B$5,IF(Z26&lt;=40%,'[15]Tabla probabilidad'!$B$6,IF(Z26&lt;=60%,'[15]Tabla probabilidad'!$B$7,IF(Z26&lt;=80%,'[15]Tabla probabilidad'!$B$8,IF(Z26&lt;=100%,'[15]Tabla probabilidad'!$B$9)))))</f>
        <v>Baja</v>
      </c>
      <c r="Z26" s="14">
        <f>IF(R26="Preventivo",(J25-(J25*T26)),IF(R26="Detectivo",(J25-(J25*T26)),IF(R26="Correctivo",(J25))))</f>
        <v>0.22</v>
      </c>
      <c r="AA26" s="192"/>
      <c r="AB26" s="192"/>
      <c r="AC26" s="14" t="str">
        <f t="shared" si="1"/>
        <v>Catastrófico</v>
      </c>
      <c r="AD26" s="14">
        <f t="shared" ref="AD26:AD29" si="8">IF(Q26="Probabilidad",(($M$25-0)),IF(Q26="Impacto",($M$25-($M$25*T26))))</f>
        <v>1</v>
      </c>
      <c r="AE26" s="192"/>
      <c r="AF26" s="192"/>
      <c r="AG26" s="201"/>
      <c r="AH26" s="201"/>
      <c r="AI26" s="201"/>
      <c r="AJ26" s="201"/>
      <c r="AK26" s="201"/>
      <c r="AL26" s="201"/>
      <c r="AM26" s="198"/>
      <c r="AN26" s="186"/>
    </row>
    <row r="27" spans="1:40" ht="75.75" customHeight="1">
      <c r="A27" s="186"/>
      <c r="B27" s="201"/>
      <c r="C27" s="186"/>
      <c r="D27" s="204"/>
      <c r="E27" s="186"/>
      <c r="F27" s="186"/>
      <c r="G27" s="186"/>
      <c r="H27" s="186"/>
      <c r="I27" s="194"/>
      <c r="J27" s="195"/>
      <c r="K27" s="186"/>
      <c r="L27" s="196"/>
      <c r="M27" s="196"/>
      <c r="N27" s="186"/>
      <c r="O27" s="12">
        <v>3</v>
      </c>
      <c r="P27" s="17" t="s">
        <v>99</v>
      </c>
      <c r="Q27" s="12" t="str">
        <f t="shared" si="0"/>
        <v>Probabilidad</v>
      </c>
      <c r="R27" s="12" t="s">
        <v>54</v>
      </c>
      <c r="S27" s="12" t="s">
        <v>55</v>
      </c>
      <c r="T27" s="14">
        <f>VLOOKUP(R27&amp;S27,[15]Hoja1!$Q$4:$R$9,2,0)</f>
        <v>0.45</v>
      </c>
      <c r="U27" s="12" t="s">
        <v>56</v>
      </c>
      <c r="V27" s="12" t="s">
        <v>57</v>
      </c>
      <c r="W27" s="12" t="s">
        <v>58</v>
      </c>
      <c r="X27" s="14">
        <f t="shared" si="7"/>
        <v>0.18000000000000002</v>
      </c>
      <c r="Y27" s="14" t="str">
        <f>IF(Z27&lt;=20%,'[15]Tabla probabilidad'!$B$5,IF(Z27&lt;=40%,'[15]Tabla probabilidad'!$B$6,IF(Z27&lt;=60%,'[15]Tabla probabilidad'!$B$7,IF(Z27&lt;=80%,'[15]Tabla probabilidad'!$B$8,IF(Z27&lt;=100%,'[15]Tabla probabilidad'!$B$9)))))</f>
        <v>Baja</v>
      </c>
      <c r="Z27" s="14">
        <f>IF(R27="Preventivo",(J25-(J25*T27)),IF(R27="Detectivo",(J25-(J25*T27)),IF(R27="Correctivo",(J25))))</f>
        <v>0.22</v>
      </c>
      <c r="AA27" s="192"/>
      <c r="AB27" s="192"/>
      <c r="AC27" s="14" t="str">
        <f t="shared" si="1"/>
        <v>Catastrófico</v>
      </c>
      <c r="AD27" s="14">
        <f t="shared" si="8"/>
        <v>1</v>
      </c>
      <c r="AE27" s="192"/>
      <c r="AF27" s="192"/>
      <c r="AG27" s="201"/>
      <c r="AH27" s="201"/>
      <c r="AI27" s="201"/>
      <c r="AJ27" s="201"/>
      <c r="AK27" s="201"/>
      <c r="AL27" s="201"/>
      <c r="AM27" s="198"/>
      <c r="AN27" s="186"/>
    </row>
    <row r="28" spans="1:40" ht="72" customHeight="1" thickBot="1">
      <c r="A28" s="186"/>
      <c r="B28" s="201"/>
      <c r="C28" s="186"/>
      <c r="D28" s="204"/>
      <c r="E28" s="186"/>
      <c r="F28" s="186"/>
      <c r="G28" s="186"/>
      <c r="H28" s="186"/>
      <c r="I28" s="194"/>
      <c r="J28" s="195"/>
      <c r="K28" s="186"/>
      <c r="L28" s="196"/>
      <c r="M28" s="196"/>
      <c r="N28" s="186"/>
      <c r="O28" s="12">
        <v>4</v>
      </c>
      <c r="P28" s="21"/>
      <c r="Q28" s="12" t="str">
        <f t="shared" si="0"/>
        <v>Probabilidad</v>
      </c>
      <c r="R28" s="12" t="s">
        <v>100</v>
      </c>
      <c r="S28" s="12" t="s">
        <v>55</v>
      </c>
      <c r="T28" s="14">
        <f>VLOOKUP(R28&amp;S28,[15]Hoja1!$Q$4:$R$9,2,0)</f>
        <v>0.35</v>
      </c>
      <c r="U28" s="12" t="s">
        <v>56</v>
      </c>
      <c r="V28" s="12" t="s">
        <v>57</v>
      </c>
      <c r="W28" s="12" t="s">
        <v>58</v>
      </c>
      <c r="X28" s="14">
        <f t="shared" si="7"/>
        <v>0.13999999999999999</v>
      </c>
      <c r="Y28" s="14" t="str">
        <f>IF(Z28&lt;=20%,'[15]Tabla probabilidad'!$B$5,IF(Z28&lt;=40%,'[15]Tabla probabilidad'!$B$6,IF(Z28&lt;=60%,'[15]Tabla probabilidad'!$B$7,IF(Z28&lt;=80%,'[15]Tabla probabilidad'!$B$8,IF(Z28&lt;=100%,'[15]Tabla probabilidad'!$B$9)))))</f>
        <v>Baja</v>
      </c>
      <c r="Z28" s="14">
        <f>IF(R28="Preventivo",(J25-(J25*T28)),IF(R28="Detectivo",(J25-(J25*T28)),IF(R28="Correctivo",(J25))))</f>
        <v>0.26</v>
      </c>
      <c r="AA28" s="192"/>
      <c r="AB28" s="192"/>
      <c r="AC28" s="14" t="str">
        <f t="shared" si="1"/>
        <v>Catastrófico</v>
      </c>
      <c r="AD28" s="14">
        <f t="shared" si="8"/>
        <v>1</v>
      </c>
      <c r="AE28" s="192"/>
      <c r="AF28" s="192"/>
      <c r="AG28" s="201"/>
      <c r="AH28" s="201"/>
      <c r="AI28" s="201"/>
      <c r="AJ28" s="201"/>
      <c r="AK28" s="201"/>
      <c r="AL28" s="201"/>
      <c r="AM28" s="198"/>
      <c r="AN28" s="186"/>
    </row>
    <row r="29" spans="1:40" ht="74.25" customHeight="1" thickBot="1">
      <c r="A29" s="186"/>
      <c r="B29" s="202"/>
      <c r="C29" s="186"/>
      <c r="D29" s="205"/>
      <c r="E29" s="186"/>
      <c r="F29" s="186"/>
      <c r="G29" s="186"/>
      <c r="H29" s="186"/>
      <c r="I29" s="194"/>
      <c r="J29" s="195"/>
      <c r="K29" s="186"/>
      <c r="L29" s="196"/>
      <c r="M29" s="196"/>
      <c r="N29" s="186"/>
      <c r="O29" s="12">
        <v>5</v>
      </c>
      <c r="P29" s="20"/>
      <c r="Q29" s="12" t="str">
        <f t="shared" si="0"/>
        <v>Probabilidad</v>
      </c>
      <c r="R29" s="12" t="s">
        <v>100</v>
      </c>
      <c r="S29" s="12" t="s">
        <v>55</v>
      </c>
      <c r="T29" s="14">
        <f>VLOOKUP(R29&amp;S29,[15]Hoja1!$Q$4:$R$9,2,0)</f>
        <v>0.35</v>
      </c>
      <c r="U29" s="12" t="s">
        <v>56</v>
      </c>
      <c r="V29" s="12" t="s">
        <v>57</v>
      </c>
      <c r="W29" s="12" t="s">
        <v>58</v>
      </c>
      <c r="X29" s="14">
        <f t="shared" si="7"/>
        <v>0.13999999999999999</v>
      </c>
      <c r="Y29" s="14" t="str">
        <f>IF(Z29&lt;=20%,'[15]Tabla probabilidad'!$B$5,IF(Z29&lt;=40%,'[15]Tabla probabilidad'!$B$6,IF(Z29&lt;=60%,'[15]Tabla probabilidad'!$B$7,IF(Z29&lt;=80%,'[15]Tabla probabilidad'!$B$8,IF(Z29&lt;=100%,'[15]Tabla probabilidad'!$B$9)))))</f>
        <v>Baja</v>
      </c>
      <c r="Z29" s="14">
        <f>IF(R29="Preventivo",(J25-(J25*T29)),IF(R29="Detectivo",(J25-(J25*T29)),IF(R29="Correctivo",(J25))))</f>
        <v>0.26</v>
      </c>
      <c r="AA29" s="193"/>
      <c r="AB29" s="193"/>
      <c r="AC29" s="14" t="str">
        <f t="shared" si="1"/>
        <v>Catastrófico</v>
      </c>
      <c r="AD29" s="14">
        <f t="shared" si="8"/>
        <v>1</v>
      </c>
      <c r="AE29" s="193"/>
      <c r="AF29" s="193"/>
      <c r="AG29" s="202"/>
      <c r="AH29" s="202"/>
      <c r="AI29" s="202"/>
      <c r="AJ29" s="202"/>
      <c r="AK29" s="202"/>
      <c r="AL29" s="202"/>
      <c r="AM29" s="199"/>
      <c r="AN29" s="186"/>
    </row>
    <row r="30" spans="1:40" ht="48" customHeight="1">
      <c r="A30" s="186">
        <v>4</v>
      </c>
      <c r="B30" s="200" t="s">
        <v>457</v>
      </c>
      <c r="C30" s="186" t="s">
        <v>101</v>
      </c>
      <c r="D30" s="203" t="s">
        <v>102</v>
      </c>
      <c r="E30" s="186" t="s">
        <v>103</v>
      </c>
      <c r="F30" s="186" t="s">
        <v>104</v>
      </c>
      <c r="G30" s="186" t="s">
        <v>105</v>
      </c>
      <c r="H30" s="186">
        <v>10000</v>
      </c>
      <c r="I30" s="194" t="str">
        <f>IF(H30&lt;=2,'[15]Tabla probabilidad'!$B$5,IF(H30&lt;=24,'[15]Tabla probabilidad'!$B$6,IF(H30&lt;=500,'[15]Tabla probabilidad'!$B$7,IF(H30&lt;=5000,'[15]Tabla probabilidad'!$B$8,IF(H30&gt;5000,'[15]Tabla probabilidad'!$B$9)))))</f>
        <v>Muy Alta</v>
      </c>
      <c r="J30" s="195">
        <f>IF(H30&lt;=2,'[15]Tabla probabilidad'!$D$5,IF(H30&lt;=24,'[15]Tabla probabilidad'!$D$6,IF(H30&lt;=500,'[15]Tabla probabilidad'!$D$7,IF(H30&lt;=5000,'[15]Tabla probabilidad'!$D$8,IF(H30&gt;5000,'[15]Tabla probabilidad'!$D$9)))))</f>
        <v>1</v>
      </c>
      <c r="K30" s="186" t="s">
        <v>106</v>
      </c>
      <c r="L30" s="18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18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186" t="str">
        <f>VLOOKUP((I30&amp;L30),[15]Hoja1!$B$4:$C$28,2,0)</f>
        <v xml:space="preserve">Alto </v>
      </c>
      <c r="O30" s="12">
        <v>1</v>
      </c>
      <c r="P30" s="17" t="s">
        <v>107</v>
      </c>
      <c r="Q30" s="12" t="str">
        <f t="shared" si="0"/>
        <v>Probabilidad</v>
      </c>
      <c r="R30" s="12" t="s">
        <v>54</v>
      </c>
      <c r="S30" s="12" t="s">
        <v>55</v>
      </c>
      <c r="T30" s="14">
        <f>VLOOKUP(R30&amp;S30,[15]Hoja1!$Q$4:$R$9,2,0)</f>
        <v>0.45</v>
      </c>
      <c r="U30" s="12" t="s">
        <v>56</v>
      </c>
      <c r="V30" s="12" t="s">
        <v>57</v>
      </c>
      <c r="W30" s="12" t="s">
        <v>58</v>
      </c>
      <c r="X30" s="14">
        <f>IF(Q30="Probabilidad",($J$30*T30),IF(Q30="Impacto"," "))</f>
        <v>0.45</v>
      </c>
      <c r="Y30" s="14" t="str">
        <f>IF(Z30&lt;=20%,'[15]Tabla probabilidad'!$B$5,IF(Z30&lt;=40%,'[15]Tabla probabilidad'!$B$6,IF(Z30&lt;=60%,'[15]Tabla probabilidad'!$B$7,IF(Z30&lt;=80%,'[15]Tabla probabilidad'!$B$8,IF(Z30&lt;=100%,'[15]Tabla probabilidad'!$B$9)))))</f>
        <v>Media</v>
      </c>
      <c r="Z30" s="14">
        <f>IF(R30="Preventivo",(J30-(J30*T30)),IF(R30="Detectivo",(J30-(J30*T30)),IF(R30="Correctivo",(J30))))</f>
        <v>0.55000000000000004</v>
      </c>
      <c r="AA30" s="191" t="str">
        <f>IF(AB30&lt;=20%,'[15]Tabla probabilidad'!$B$5,IF(AB30&lt;=40%,'[15]Tabla probabilidad'!$B$6,IF(AB30&lt;=60%,'[15]Tabla probabilidad'!$B$7,IF(AB30&lt;=80%,'[15]Tabla probabilidad'!$B$8,IF(AB30&lt;=100%,'[15]Tabla probabilidad'!$B$9)))))</f>
        <v>Media</v>
      </c>
      <c r="AB30" s="191">
        <f>AVERAGE(Z30:Z34)</f>
        <v>0.55000000000000004</v>
      </c>
      <c r="AC30" s="14" t="str">
        <f t="shared" si="1"/>
        <v>Moderado</v>
      </c>
      <c r="AD30" s="14">
        <f>IF(Q30="Probabilidad",(($M$30-0)),IF(Q30="Impacto",($M$30-($M$30*T30))))</f>
        <v>0.6</v>
      </c>
      <c r="AE30" s="191" t="str">
        <f>IF(AF30&lt;=20%,"Leve",IF(AF30&lt;=40%,"Menor",IF(AF30&lt;=60%,"Moderado",IF(AF30&lt;=80%,"Mayor",IF(AF30&lt;=100%,"Catastrófico")))))</f>
        <v>Moderado</v>
      </c>
      <c r="AF30" s="191">
        <f>AVERAGE(AD30:AD34)</f>
        <v>0.6</v>
      </c>
      <c r="AG30" s="200" t="str">
        <f>VLOOKUP(AA30&amp;AE30,[15]Hoja1!$B$4:$C$28,2,0)</f>
        <v>Moderado</v>
      </c>
      <c r="AH30" s="200" t="s">
        <v>84</v>
      </c>
      <c r="AI30" s="200" t="s">
        <v>108</v>
      </c>
      <c r="AJ30" s="200" t="s">
        <v>61</v>
      </c>
      <c r="AK30" s="206">
        <v>44926</v>
      </c>
      <c r="AL30" s="206">
        <v>44926</v>
      </c>
      <c r="AM30" s="197" t="s">
        <v>74</v>
      </c>
      <c r="AN30" s="186" t="s">
        <v>63</v>
      </c>
    </row>
    <row r="31" spans="1:40" ht="55.5" customHeight="1">
      <c r="A31" s="186"/>
      <c r="B31" s="201"/>
      <c r="C31" s="186"/>
      <c r="D31" s="204"/>
      <c r="E31" s="186"/>
      <c r="F31" s="186"/>
      <c r="G31" s="186"/>
      <c r="H31" s="186"/>
      <c r="I31" s="194"/>
      <c r="J31" s="195"/>
      <c r="K31" s="186"/>
      <c r="L31" s="196"/>
      <c r="M31" s="196"/>
      <c r="N31" s="186"/>
      <c r="O31" s="12">
        <v>2</v>
      </c>
      <c r="P31" s="17" t="s">
        <v>109</v>
      </c>
      <c r="Q31" s="12" t="str">
        <f t="shared" si="0"/>
        <v>Probabilidad</v>
      </c>
      <c r="R31" s="12" t="s">
        <v>54</v>
      </c>
      <c r="S31" s="12" t="s">
        <v>55</v>
      </c>
      <c r="T31" s="14">
        <f>VLOOKUP(R31&amp;S31,[15]Hoja1!$Q$4:$R$9,2,0)</f>
        <v>0.45</v>
      </c>
      <c r="U31" s="12" t="s">
        <v>56</v>
      </c>
      <c r="V31" s="12" t="s">
        <v>57</v>
      </c>
      <c r="W31" s="12" t="s">
        <v>58</v>
      </c>
      <c r="X31" s="14">
        <f t="shared" ref="X31:X34" si="9">IF(Q31="Probabilidad",($J$30*T31),IF(Q31="Impacto"," "))</f>
        <v>0.45</v>
      </c>
      <c r="Y31" s="14" t="str">
        <f>IF(Z31&lt;=20%,'[15]Tabla probabilidad'!$B$5,IF(Z31&lt;=40%,'[15]Tabla probabilidad'!$B$6,IF(Z31&lt;=60%,'[15]Tabla probabilidad'!$B$7,IF(Z31&lt;=80%,'[15]Tabla probabilidad'!$B$8,IF(Z31&lt;=100%,'[15]Tabla probabilidad'!$B$9)))))</f>
        <v>Media</v>
      </c>
      <c r="Z31" s="14">
        <f>IF(R31="Preventivo",(J30-(J30*T31)),IF(R31="Detectivo",(J30-(J30*T31)),IF(R31="Correctivo",(J30))))</f>
        <v>0.55000000000000004</v>
      </c>
      <c r="AA31" s="192"/>
      <c r="AB31" s="192"/>
      <c r="AC31" s="14" t="str">
        <f t="shared" si="1"/>
        <v>Moderado</v>
      </c>
      <c r="AD31" s="14">
        <f t="shared" ref="AD31:AD34" si="10">IF(Q31="Probabilidad",(($M$30-0)),IF(Q31="Impacto",($M$30-($M$30*T31))))</f>
        <v>0.6</v>
      </c>
      <c r="AE31" s="192"/>
      <c r="AF31" s="192"/>
      <c r="AG31" s="201"/>
      <c r="AH31" s="201"/>
      <c r="AI31" s="201"/>
      <c r="AJ31" s="201"/>
      <c r="AK31" s="201"/>
      <c r="AL31" s="201"/>
      <c r="AM31" s="198"/>
      <c r="AN31" s="186"/>
    </row>
    <row r="32" spans="1:40" ht="42" customHeight="1">
      <c r="A32" s="186"/>
      <c r="B32" s="201"/>
      <c r="C32" s="186"/>
      <c r="D32" s="204"/>
      <c r="E32" s="186"/>
      <c r="F32" s="186"/>
      <c r="G32" s="186"/>
      <c r="H32" s="186"/>
      <c r="I32" s="194"/>
      <c r="J32" s="195"/>
      <c r="K32" s="186"/>
      <c r="L32" s="196"/>
      <c r="M32" s="196"/>
      <c r="N32" s="186"/>
      <c r="O32" s="12">
        <v>3</v>
      </c>
      <c r="P32" s="17" t="s">
        <v>110</v>
      </c>
      <c r="Q32" s="12" t="str">
        <f t="shared" si="0"/>
        <v>Probabilidad</v>
      </c>
      <c r="R32" s="12" t="s">
        <v>54</v>
      </c>
      <c r="S32" s="12" t="s">
        <v>55</v>
      </c>
      <c r="T32" s="14">
        <f>VLOOKUP(R32&amp;S32,[15]Hoja1!$Q$4:$R$9,2,0)</f>
        <v>0.45</v>
      </c>
      <c r="U32" s="12" t="s">
        <v>56</v>
      </c>
      <c r="V32" s="12" t="s">
        <v>57</v>
      </c>
      <c r="W32" s="12" t="s">
        <v>58</v>
      </c>
      <c r="X32" s="14">
        <f t="shared" si="9"/>
        <v>0.45</v>
      </c>
      <c r="Y32" s="14" t="str">
        <f>IF(Z32&lt;=20%,'[15]Tabla probabilidad'!$B$5,IF(Z32&lt;=40%,'[15]Tabla probabilidad'!$B$6,IF(Z32&lt;=60%,'[15]Tabla probabilidad'!$B$7,IF(Z32&lt;=80%,'[15]Tabla probabilidad'!$B$8,IF(Z32&lt;=100%,'[15]Tabla probabilidad'!$B$9)))))</f>
        <v>Media</v>
      </c>
      <c r="Z32" s="14">
        <f>IF(R32="Preventivo",(J30-(J30*T32)),IF(R32="Detectivo",(J30-(J30*T32)),IF(R32="Correctivo",(J30))))</f>
        <v>0.55000000000000004</v>
      </c>
      <c r="AA32" s="192"/>
      <c r="AB32" s="192"/>
      <c r="AC32" s="14" t="str">
        <f t="shared" si="1"/>
        <v>Moderado</v>
      </c>
      <c r="AD32" s="14">
        <f t="shared" si="10"/>
        <v>0.6</v>
      </c>
      <c r="AE32" s="192"/>
      <c r="AF32" s="192"/>
      <c r="AG32" s="201"/>
      <c r="AH32" s="201"/>
      <c r="AI32" s="201"/>
      <c r="AJ32" s="201"/>
      <c r="AK32" s="201"/>
      <c r="AL32" s="201"/>
      <c r="AM32" s="198"/>
      <c r="AN32" s="186"/>
    </row>
    <row r="33" spans="1:40" ht="96.75" customHeight="1" thickBot="1">
      <c r="A33" s="186"/>
      <c r="B33" s="201"/>
      <c r="C33" s="186"/>
      <c r="D33" s="204"/>
      <c r="E33" s="186"/>
      <c r="F33" s="186"/>
      <c r="G33" s="186"/>
      <c r="H33" s="186"/>
      <c r="I33" s="194"/>
      <c r="J33" s="195"/>
      <c r="K33" s="186"/>
      <c r="L33" s="196"/>
      <c r="M33" s="196"/>
      <c r="N33" s="186"/>
      <c r="O33" s="12">
        <v>4</v>
      </c>
      <c r="P33" s="21" t="s">
        <v>111</v>
      </c>
      <c r="Q33" s="12" t="str">
        <f t="shared" si="0"/>
        <v>Probabilidad</v>
      </c>
      <c r="R33" s="12" t="s">
        <v>54</v>
      </c>
      <c r="S33" s="12" t="s">
        <v>55</v>
      </c>
      <c r="T33" s="14">
        <f>VLOOKUP(R33&amp;S33,[15]Hoja1!$Q$4:$R$9,2,0)</f>
        <v>0.45</v>
      </c>
      <c r="U33" s="12" t="s">
        <v>56</v>
      </c>
      <c r="V33" s="12" t="s">
        <v>57</v>
      </c>
      <c r="W33" s="12" t="s">
        <v>58</v>
      </c>
      <c r="X33" s="14">
        <f t="shared" si="9"/>
        <v>0.45</v>
      </c>
      <c r="Y33" s="14" t="str">
        <f>IF(Z33&lt;=20%,'[15]Tabla probabilidad'!$B$5,IF(Z33&lt;=40%,'[15]Tabla probabilidad'!$B$6,IF(Z33&lt;=60%,'[15]Tabla probabilidad'!$B$7,IF(Z33&lt;=80%,'[15]Tabla probabilidad'!$B$8,IF(Z33&lt;=100%,'[15]Tabla probabilidad'!$B$9)))))</f>
        <v>Media</v>
      </c>
      <c r="Z33" s="14">
        <f>IF(R33="Preventivo",(J30-(J30*T33)),IF(R33="Detectivo",(J30-(J30*T33)),IF(R33="Correctivo",(J30))))</f>
        <v>0.55000000000000004</v>
      </c>
      <c r="AA33" s="192"/>
      <c r="AB33" s="192"/>
      <c r="AC33" s="14" t="str">
        <f t="shared" si="1"/>
        <v>Moderado</v>
      </c>
      <c r="AD33" s="14">
        <f t="shared" si="10"/>
        <v>0.6</v>
      </c>
      <c r="AE33" s="192"/>
      <c r="AF33" s="192"/>
      <c r="AG33" s="201"/>
      <c r="AH33" s="201"/>
      <c r="AI33" s="201"/>
      <c r="AJ33" s="201"/>
      <c r="AK33" s="201"/>
      <c r="AL33" s="201"/>
      <c r="AM33" s="198"/>
      <c r="AN33" s="186"/>
    </row>
    <row r="34" spans="1:40" ht="104.25" customHeight="1">
      <c r="A34" s="200"/>
      <c r="B34" s="202"/>
      <c r="C34" s="186"/>
      <c r="D34" s="204"/>
      <c r="E34" s="200"/>
      <c r="F34" s="200"/>
      <c r="G34" s="186"/>
      <c r="H34" s="200"/>
      <c r="I34" s="207"/>
      <c r="J34" s="191"/>
      <c r="K34" s="186"/>
      <c r="L34" s="196"/>
      <c r="M34" s="196"/>
      <c r="N34" s="200"/>
      <c r="O34" s="22">
        <v>5</v>
      </c>
      <c r="P34" s="23" t="s">
        <v>112</v>
      </c>
      <c r="Q34" s="22" t="str">
        <f t="shared" si="0"/>
        <v>Probabilidad</v>
      </c>
      <c r="R34" s="22" t="s">
        <v>54</v>
      </c>
      <c r="S34" s="22" t="s">
        <v>55</v>
      </c>
      <c r="T34" s="24">
        <f>VLOOKUP(R34&amp;S34,[15]Hoja1!$Q$4:$R$9,2,0)</f>
        <v>0.45</v>
      </c>
      <c r="U34" s="22" t="s">
        <v>56</v>
      </c>
      <c r="V34" s="22" t="s">
        <v>57</v>
      </c>
      <c r="W34" s="22" t="s">
        <v>58</v>
      </c>
      <c r="X34" s="24">
        <f t="shared" si="9"/>
        <v>0.45</v>
      </c>
      <c r="Y34" s="24" t="str">
        <f>IF(Z34&lt;=20%,'[15]Tabla probabilidad'!$B$5,IF(Z34&lt;=40%,'[15]Tabla probabilidad'!$B$6,IF(Z34&lt;=60%,'[15]Tabla probabilidad'!$B$7,IF(Z34&lt;=80%,'[15]Tabla probabilidad'!$B$8,IF(Z34&lt;=100%,'[15]Tabla probabilidad'!$B$9)))))</f>
        <v>Media</v>
      </c>
      <c r="Z34" s="24">
        <f>IF(R34="Preventivo",(J30-(J30*T34)),IF(R34="Detectivo",(J30-(J30*T34)),IF(R34="Correctivo",(J30))))</f>
        <v>0.55000000000000004</v>
      </c>
      <c r="AA34" s="193"/>
      <c r="AB34" s="192"/>
      <c r="AC34" s="24" t="str">
        <f t="shared" si="1"/>
        <v>Moderado</v>
      </c>
      <c r="AD34" s="24">
        <f t="shared" si="10"/>
        <v>0.6</v>
      </c>
      <c r="AE34" s="192"/>
      <c r="AF34" s="192"/>
      <c r="AG34" s="201"/>
      <c r="AH34" s="201"/>
      <c r="AI34" s="201"/>
      <c r="AJ34" s="202"/>
      <c r="AK34" s="202"/>
      <c r="AL34" s="202"/>
      <c r="AM34" s="199"/>
      <c r="AN34" s="200"/>
    </row>
    <row r="35" spans="1:40" ht="90" customHeight="1">
      <c r="A35" s="186">
        <v>5</v>
      </c>
      <c r="B35" s="200" t="s">
        <v>113</v>
      </c>
      <c r="C35" s="186" t="s">
        <v>114</v>
      </c>
      <c r="D35" s="190" t="s">
        <v>115</v>
      </c>
      <c r="E35" s="186" t="s">
        <v>116</v>
      </c>
      <c r="F35" s="186" t="s">
        <v>117</v>
      </c>
      <c r="G35" s="186" t="s">
        <v>118</v>
      </c>
      <c r="H35" s="186">
        <v>120</v>
      </c>
      <c r="I35" s="194" t="str">
        <f>IF(H35&lt;=2,'[15]Tabla probabilidad'!$B$5,IF(H35&lt;=24,'[15]Tabla probabilidad'!$B$6,IF(H35&lt;=500,'[15]Tabla probabilidad'!$B$7,IF(H35&lt;=5000,'[15]Tabla probabilidad'!$B$8,IF(H35&gt;5000,'[15]Tabla probabilidad'!$B$9)))))</f>
        <v>Media</v>
      </c>
      <c r="J35" s="195">
        <f>IF(H35&lt;=2,'[15]Tabla probabilidad'!$D$5,IF(H35&lt;=24,'[15]Tabla probabilidad'!$D$6,IF(H35&lt;=500,'[15]Tabla probabilidad'!$D$7,IF(H35&lt;=5000,'[15]Tabla probabilidad'!$D$8,IF(H35&gt;5000,'[15]Tabla probabilidad'!$D$9)))))</f>
        <v>0.6</v>
      </c>
      <c r="K35" s="186" t="s">
        <v>119</v>
      </c>
      <c r="L35" s="18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18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186" t="str">
        <f>VLOOKUP((I35&amp;L35),[15]Hoja1!$B$4:$C$28,2,0)</f>
        <v>Moderado</v>
      </c>
      <c r="O35" s="12">
        <v>1</v>
      </c>
      <c r="P35" s="25" t="s">
        <v>120</v>
      </c>
      <c r="Q35" s="12" t="str">
        <f t="shared" si="0"/>
        <v>Probabilidad</v>
      </c>
      <c r="R35" s="12" t="s">
        <v>54</v>
      </c>
      <c r="S35" s="12" t="s">
        <v>55</v>
      </c>
      <c r="T35" s="14">
        <f>VLOOKUP(R35&amp;S35,[15]Hoja1!$Q$4:$R$9,2,0)</f>
        <v>0.45</v>
      </c>
      <c r="U35" s="12" t="s">
        <v>56</v>
      </c>
      <c r="V35" s="12" t="s">
        <v>57</v>
      </c>
      <c r="W35" s="12" t="s">
        <v>58</v>
      </c>
      <c r="X35" s="14">
        <f>IF(Q35="Probabilidad",($J$35*T35),IF(Q35="Impacto"," "))</f>
        <v>0.27</v>
      </c>
      <c r="Y35" s="14" t="str">
        <f>IF(Z35&lt;=20%,'[15]Tabla probabilidad'!$B$5,IF(Z35&lt;=40%,'[15]Tabla probabilidad'!$B$6,IF(Z35&lt;=60%,'[15]Tabla probabilidad'!$B$7,IF(Z35&lt;=80%,'[15]Tabla probabilidad'!$B$8,IF(Z35&lt;=100%,'[15]Tabla probabilidad'!$B$9)))))</f>
        <v>Baja</v>
      </c>
      <c r="Z35" s="14">
        <f>IF(R35="Preventivo",(J35-(J35*T35)),IF(R35="Detectivo",(J35-(J35*T35)),IF(R35="Correctivo",(J35))))</f>
        <v>0.32999999999999996</v>
      </c>
      <c r="AA35" s="191" t="str">
        <f>IF(AB35&lt;=20%,'[15]Tabla probabilidad'!$B$5,IF(AB35&lt;=40%,'[15]Tabla probabilidad'!$B$6,IF(AB35&lt;=60%,'[15]Tabla probabilidad'!$B$7,IF(AB35&lt;=80%,'[15]Tabla probabilidad'!$B$8,IF(AB35&lt;=100%,'[15]Tabla probabilidad'!$B$9)))))</f>
        <v>Baja</v>
      </c>
      <c r="AB35" s="191">
        <f>AVERAGE(Z35:Z39)</f>
        <v>0.32999999999999996</v>
      </c>
      <c r="AC35" s="14" t="str">
        <f t="shared" si="1"/>
        <v>Moderado</v>
      </c>
      <c r="AD35" s="14">
        <f>IF(Q35="Probabilidad",(($M$35-0)),IF(Q35="Impacto",($M$35-($M$35*T35))))</f>
        <v>0.6</v>
      </c>
      <c r="AE35" s="191" t="str">
        <f>IF(AF35&lt;=20%,"Leve",IF(AF35&lt;=40%,"Menor",IF(AF35&lt;=60%,"Moderado",IF(AF35&lt;=80%,"Mayor",IF(AF35&lt;=100%,"Catastrófico")))))</f>
        <v>Moderado</v>
      </c>
      <c r="AF35" s="191">
        <f>AVERAGE(AD35:AD39)</f>
        <v>0.6</v>
      </c>
      <c r="AG35" s="200" t="str">
        <f>VLOOKUP(AA35&amp;AE35,[15]Hoja1!$B$4:$C$28,2,0)</f>
        <v>Moderado</v>
      </c>
      <c r="AH35" s="200" t="s">
        <v>84</v>
      </c>
      <c r="AI35" s="208" t="s">
        <v>121</v>
      </c>
      <c r="AJ35" s="200" t="s">
        <v>61</v>
      </c>
      <c r="AK35" s="206">
        <v>44926</v>
      </c>
      <c r="AL35" s="206">
        <v>44926</v>
      </c>
      <c r="AM35" s="197" t="s">
        <v>74</v>
      </c>
      <c r="AN35" s="186" t="s">
        <v>63</v>
      </c>
    </row>
    <row r="36" spans="1:40" ht="84.75" customHeight="1">
      <c r="A36" s="186"/>
      <c r="B36" s="201"/>
      <c r="C36" s="186"/>
      <c r="D36" s="190"/>
      <c r="E36" s="186"/>
      <c r="F36" s="186"/>
      <c r="G36" s="186"/>
      <c r="H36" s="186"/>
      <c r="I36" s="194"/>
      <c r="J36" s="195"/>
      <c r="K36" s="186"/>
      <c r="L36" s="196"/>
      <c r="M36" s="196"/>
      <c r="N36" s="186"/>
      <c r="O36" s="12">
        <v>2</v>
      </c>
      <c r="P36" s="25"/>
      <c r="Q36" s="12"/>
      <c r="R36" s="12"/>
      <c r="S36" s="12"/>
      <c r="T36" s="14"/>
      <c r="U36" s="12"/>
      <c r="V36" s="12"/>
      <c r="W36" s="12"/>
      <c r="X36" s="14" t="b">
        <f t="shared" ref="X36:X39" si="11">IF(Q36="Probabilidad",($J$35*T36),IF(Q36="Impacto"," "))</f>
        <v>0</v>
      </c>
      <c r="Y36" s="14" t="b">
        <f>IF(Z36&lt;=20%,'[15]Tabla probabilidad'!$B$5,IF(Z36&lt;=40%,'[15]Tabla probabilidad'!$B$6,IF(Z36&lt;=60%,'[15]Tabla probabilidad'!$B$7,IF(Z36&lt;=80%,'[15]Tabla probabilidad'!$B$8,IF(Z36&lt;=100%,'[15]Tabla probabilidad'!$B$9)))))</f>
        <v>0</v>
      </c>
      <c r="Z36" s="14" t="b">
        <f>IF(R36="Preventivo",(J35-(J35*T36)),IF(R36="Detectivo",(J35-(J35*T36)),IF(R36="Correctivo",(J35))))</f>
        <v>0</v>
      </c>
      <c r="AA36" s="192"/>
      <c r="AB36" s="192"/>
      <c r="AC36" s="14" t="b">
        <f t="shared" si="1"/>
        <v>0</v>
      </c>
      <c r="AD36" s="14" t="b">
        <f t="shared" ref="AD36:AD39" si="12">IF(Q36="Probabilidad",(($M$35-0)),IF(Q36="Impacto",($M$35-($M$35*T36))))</f>
        <v>0</v>
      </c>
      <c r="AE36" s="192"/>
      <c r="AF36" s="192"/>
      <c r="AG36" s="201"/>
      <c r="AH36" s="201"/>
      <c r="AI36" s="209"/>
      <c r="AJ36" s="201"/>
      <c r="AK36" s="201"/>
      <c r="AL36" s="201"/>
      <c r="AM36" s="198"/>
      <c r="AN36" s="186"/>
    </row>
    <row r="37" spans="1:40">
      <c r="A37" s="186"/>
      <c r="B37" s="201"/>
      <c r="C37" s="186"/>
      <c r="D37" s="190"/>
      <c r="E37" s="186"/>
      <c r="F37" s="186"/>
      <c r="G37" s="186"/>
      <c r="H37" s="186"/>
      <c r="I37" s="194"/>
      <c r="J37" s="195"/>
      <c r="K37" s="186"/>
      <c r="L37" s="196"/>
      <c r="M37" s="196"/>
      <c r="N37" s="186"/>
      <c r="O37" s="12">
        <v>3</v>
      </c>
      <c r="P37" s="25"/>
      <c r="Q37" s="12"/>
      <c r="R37" s="12"/>
      <c r="S37" s="12"/>
      <c r="T37" s="14"/>
      <c r="U37" s="12"/>
      <c r="V37" s="12"/>
      <c r="W37" s="12"/>
      <c r="X37" s="14" t="b">
        <f t="shared" si="11"/>
        <v>0</v>
      </c>
      <c r="Y37" s="14" t="b">
        <f>IF(Z37&lt;=20%,'[15]Tabla probabilidad'!$B$5,IF(Z37&lt;=40%,'[15]Tabla probabilidad'!$B$6,IF(Z37&lt;=60%,'[15]Tabla probabilidad'!$B$7,IF(Z37&lt;=80%,'[15]Tabla probabilidad'!$B$8,IF(Z37&lt;=100%,'[15]Tabla probabilidad'!$B$9)))))</f>
        <v>0</v>
      </c>
      <c r="Z37" s="14" t="b">
        <f>IF(R37="Preventivo",(J35-(J35*T37)),IF(R37="Detectivo",(J35-(J35*T37)),IF(R37="Correctivo",(J35))))</f>
        <v>0</v>
      </c>
      <c r="AA37" s="192"/>
      <c r="AB37" s="192"/>
      <c r="AC37" s="14" t="b">
        <f t="shared" si="1"/>
        <v>0</v>
      </c>
      <c r="AD37" s="14" t="b">
        <f t="shared" si="12"/>
        <v>0</v>
      </c>
      <c r="AE37" s="192"/>
      <c r="AF37" s="192"/>
      <c r="AG37" s="201"/>
      <c r="AH37" s="201"/>
      <c r="AI37" s="209"/>
      <c r="AJ37" s="201"/>
      <c r="AK37" s="201"/>
      <c r="AL37" s="201"/>
      <c r="AM37" s="198"/>
      <c r="AN37" s="186"/>
    </row>
    <row r="38" spans="1:40" ht="121.5" customHeight="1">
      <c r="A38" s="186"/>
      <c r="B38" s="201"/>
      <c r="C38" s="186"/>
      <c r="D38" s="190"/>
      <c r="E38" s="186"/>
      <c r="F38" s="186"/>
      <c r="G38" s="186"/>
      <c r="H38" s="186"/>
      <c r="I38" s="194"/>
      <c r="J38" s="195"/>
      <c r="K38" s="186"/>
      <c r="L38" s="196"/>
      <c r="M38" s="196"/>
      <c r="N38" s="186"/>
      <c r="O38" s="12">
        <v>4</v>
      </c>
      <c r="P38" s="26"/>
      <c r="Q38" s="12"/>
      <c r="R38" s="12"/>
      <c r="S38" s="12"/>
      <c r="T38" s="14"/>
      <c r="U38" s="12"/>
      <c r="V38" s="12"/>
      <c r="W38" s="12"/>
      <c r="X38" s="14" t="b">
        <f t="shared" si="11"/>
        <v>0</v>
      </c>
      <c r="Y38" s="14" t="b">
        <f>IF(Z38&lt;=20%,'[15]Tabla probabilidad'!$B$5,IF(Z38&lt;=40%,'[15]Tabla probabilidad'!$B$6,IF(Z38&lt;=60%,'[15]Tabla probabilidad'!$B$7,IF(Z38&lt;=80%,'[15]Tabla probabilidad'!$B$8,IF(Z38&lt;=100%,'[15]Tabla probabilidad'!$B$9)))))</f>
        <v>0</v>
      </c>
      <c r="Z38" s="14" t="b">
        <f>IF(R38="Preventivo",(J35-(J35*T38)),IF(R38="Detectivo",(J35-(J35*T38)),IF(R38="Correctivo",(J35))))</f>
        <v>0</v>
      </c>
      <c r="AA38" s="192"/>
      <c r="AB38" s="192"/>
      <c r="AC38" s="14" t="b">
        <f t="shared" si="1"/>
        <v>0</v>
      </c>
      <c r="AD38" s="14" t="b">
        <f t="shared" si="12"/>
        <v>0</v>
      </c>
      <c r="AE38" s="192"/>
      <c r="AF38" s="192"/>
      <c r="AG38" s="201"/>
      <c r="AH38" s="201"/>
      <c r="AI38" s="209"/>
      <c r="AJ38" s="201"/>
      <c r="AK38" s="201"/>
      <c r="AL38" s="201"/>
      <c r="AM38" s="198"/>
      <c r="AN38" s="186"/>
    </row>
    <row r="39" spans="1:40" ht="162" customHeight="1">
      <c r="A39" s="186"/>
      <c r="B39" s="202"/>
      <c r="C39" s="186"/>
      <c r="D39" s="190"/>
      <c r="E39" s="186"/>
      <c r="F39" s="186"/>
      <c r="G39" s="186"/>
      <c r="H39" s="186"/>
      <c r="I39" s="194"/>
      <c r="J39" s="195"/>
      <c r="K39" s="186"/>
      <c r="L39" s="196"/>
      <c r="M39" s="196"/>
      <c r="N39" s="186"/>
      <c r="O39" s="12">
        <v>5</v>
      </c>
      <c r="P39" s="27"/>
      <c r="Q39" s="12"/>
      <c r="R39" s="12"/>
      <c r="S39" s="12"/>
      <c r="T39" s="14"/>
      <c r="U39" s="12"/>
      <c r="V39" s="12"/>
      <c r="W39" s="12"/>
      <c r="X39" s="14" t="b">
        <f t="shared" si="11"/>
        <v>0</v>
      </c>
      <c r="Y39" s="14" t="b">
        <f>IF(Z39&lt;=20%,'[15]Tabla probabilidad'!$B$5,IF(Z39&lt;=40%,'[15]Tabla probabilidad'!$B$6,IF(Z39&lt;=60%,'[15]Tabla probabilidad'!$B$7,IF(Z39&lt;=80%,'[15]Tabla probabilidad'!$B$8,IF(Z39&lt;=100%,'[15]Tabla probabilidad'!$B$9)))))</f>
        <v>0</v>
      </c>
      <c r="Z39" s="14" t="b">
        <f>IF(R39="Preventivo",(J35-(J35*T39)),IF(R39="Detectivo",(J35-(J35*T39)),IF(R39="Correctivo",(J35))))</f>
        <v>0</v>
      </c>
      <c r="AA39" s="193"/>
      <c r="AB39" s="193"/>
      <c r="AC39" s="14" t="b">
        <f t="shared" si="1"/>
        <v>0</v>
      </c>
      <c r="AD39" s="14" t="b">
        <f t="shared" si="12"/>
        <v>0</v>
      </c>
      <c r="AE39" s="193"/>
      <c r="AF39" s="193"/>
      <c r="AG39" s="202"/>
      <c r="AH39" s="201"/>
      <c r="AI39" s="210"/>
      <c r="AJ39" s="202"/>
      <c r="AK39" s="202"/>
      <c r="AL39" s="202"/>
      <c r="AM39" s="199"/>
      <c r="AN39" s="200"/>
    </row>
    <row r="40" spans="1:40" ht="42.75" customHeight="1">
      <c r="A40" s="186"/>
      <c r="B40" s="200"/>
      <c r="C40" s="186"/>
      <c r="D40" s="190"/>
      <c r="E40" s="186"/>
      <c r="F40" s="186"/>
      <c r="G40" s="186"/>
      <c r="H40" s="186"/>
      <c r="I40" s="194" t="str">
        <f>IF(H40&lt;=2,'[15]Tabla probabilidad'!$B$5,IF(H40&lt;=24,'[15]Tabla probabilidad'!$B$6,IF(H40&lt;=500,'[15]Tabla probabilidad'!$B$7,IF(H40&lt;=5000,'[15]Tabla probabilidad'!$B$8,IF(H40&gt;5000,'[15]Tabla probabilidad'!$B$9)))))</f>
        <v>Muy Baja</v>
      </c>
      <c r="J40" s="195">
        <f>IF(H40&lt;=2,'[15]Tabla probabilidad'!$D$5,IF(H40&lt;=24,'[15]Tabla probabilidad'!$D$6,IF(H40&lt;=500,'[15]Tabla probabilidad'!$D$7,IF(H40&lt;=5000,'[15]Tabla probabilidad'!$D$8,IF(H40&gt;5000,'[15]Tabla probabilidad'!$D$9)))))</f>
        <v>0.2</v>
      </c>
      <c r="K40" s="186"/>
      <c r="L40" s="186"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186"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186" t="e">
        <f>VLOOKUP((I40&amp;L40),[15]Hoja1!$B$4:$C$28,2,0)</f>
        <v>#N/A</v>
      </c>
      <c r="O40" s="12">
        <v>1</v>
      </c>
      <c r="P40" s="25"/>
      <c r="Q40" s="12" t="b">
        <f t="shared" ref="Q40:Q59" si="13">IF(R40="Preventivo","Probabilidad",IF(R40="Detectivo","Probabilidad", IF(R40="Correctivo","Impacto")))</f>
        <v>0</v>
      </c>
      <c r="R40" s="12"/>
      <c r="S40" s="12"/>
      <c r="T40" s="14" t="e">
        <f>VLOOKUP(R40&amp;S40,[15]Hoja1!$Q$4:$R$9,2,0)</f>
        <v>#N/A</v>
      </c>
      <c r="U40" s="12"/>
      <c r="V40" s="12"/>
      <c r="W40" s="12"/>
      <c r="X40" s="14" t="b">
        <f>IF(Q40="Probabilidad",($J$40*T40),IF(Q40="Impacto"," "))</f>
        <v>0</v>
      </c>
      <c r="Y40" s="14" t="b">
        <f>IF(Z40&lt;=20%,'[15]Tabla probabilidad'!$B$5,IF(Z40&lt;=40%,'[15]Tabla probabilidad'!$B$6,IF(Z40&lt;=60%,'[15]Tabla probabilidad'!$B$7,IF(Z40&lt;=80%,'[15]Tabla probabilidad'!$B$8,IF(Z40&lt;=100%,'[15]Tabla probabilidad'!$B$9)))))</f>
        <v>0</v>
      </c>
      <c r="Z40" s="14" t="b">
        <f>IF(R40="Preventivo",(J40-(J40*T40)),IF(R40="Detectivo",(J40-(J40*T40)),IF(R40="Correctivo",(J40))))</f>
        <v>0</v>
      </c>
      <c r="AA40" s="191" t="e">
        <f>IF(AB40&lt;=20%,'[15]Tabla probabilidad'!$B$5,IF(AB40&lt;=40%,'[15]Tabla probabilidad'!$B$6,IF(AB40&lt;=60%,'[15]Tabla probabilidad'!$B$7,IF(AB40&lt;=80%,'[15]Tabla probabilidad'!$B$8,IF(AB40&lt;=100%,'[15]Tabla probabilidad'!$B$9)))))</f>
        <v>#DIV/0!</v>
      </c>
      <c r="AB40" s="191" t="e">
        <f>AVERAGE(Z40:Z44)</f>
        <v>#DIV/0!</v>
      </c>
      <c r="AC40" s="14" t="b">
        <f t="shared" si="1"/>
        <v>0</v>
      </c>
      <c r="AD40" s="14" t="b">
        <f>IF(Q40="Probabilidad",(($M$40-0)),IF(Q40="Impacto",($M$40-($M$40*T40))))</f>
        <v>0</v>
      </c>
      <c r="AE40" s="191" t="e">
        <f>IF(AF40&lt;=20%,"Leve",IF(AF40&lt;=40%,"Menor",IF(AF40&lt;=60%,"Moderado",IF(AF40&lt;=80%,"Mayor",IF(AF40&lt;=100%,"Catastrófico")))))</f>
        <v>#DIV/0!</v>
      </c>
      <c r="AF40" s="191" t="e">
        <f>AVERAGE(AD40:AD44)</f>
        <v>#DIV/0!</v>
      </c>
      <c r="AG40" s="200" t="e">
        <f>VLOOKUP(AA40&amp;AE40,[15]Hoja1!$B$4:$C$28,2,0)</f>
        <v>#DIV/0!</v>
      </c>
      <c r="AH40" s="200"/>
      <c r="AI40" s="211"/>
      <c r="AJ40" s="211"/>
      <c r="AK40" s="211"/>
      <c r="AL40" s="211"/>
      <c r="AM40" s="211"/>
      <c r="AN40" s="186"/>
    </row>
    <row r="41" spans="1:40">
      <c r="A41" s="186"/>
      <c r="B41" s="201"/>
      <c r="C41" s="186"/>
      <c r="D41" s="190"/>
      <c r="E41" s="186"/>
      <c r="F41" s="186"/>
      <c r="G41" s="186"/>
      <c r="H41" s="186"/>
      <c r="I41" s="194"/>
      <c r="J41" s="195"/>
      <c r="K41" s="186"/>
      <c r="L41" s="196"/>
      <c r="M41" s="196"/>
      <c r="N41" s="186"/>
      <c r="O41" s="12">
        <v>2</v>
      </c>
      <c r="P41" s="25"/>
      <c r="Q41" s="12" t="b">
        <f t="shared" si="13"/>
        <v>0</v>
      </c>
      <c r="R41" s="12"/>
      <c r="S41" s="12"/>
      <c r="T41" s="14" t="e">
        <f>VLOOKUP(R41&amp;S41,[15]Hoja1!$Q$4:$R$9,2,0)</f>
        <v>#N/A</v>
      </c>
      <c r="U41" s="12"/>
      <c r="V41" s="12"/>
      <c r="W41" s="12"/>
      <c r="X41" s="14" t="b">
        <f t="shared" ref="X41:X44" si="14">IF(Q41="Probabilidad",($J$40*T41),IF(Q41="Impacto"," "))</f>
        <v>0</v>
      </c>
      <c r="Y41" s="14" t="b">
        <f>IF(Z41&lt;=20%,'[15]Tabla probabilidad'!$B$5,IF(Z41&lt;=40%,'[15]Tabla probabilidad'!$B$6,IF(Z41&lt;=60%,'[15]Tabla probabilidad'!$B$7,IF(Z41&lt;=80%,'[15]Tabla probabilidad'!$B$8,IF(Z41&lt;=100%,'[15]Tabla probabilidad'!$B$9)))))</f>
        <v>0</v>
      </c>
      <c r="Z41" s="14" t="b">
        <f>IF(R41="Preventivo",(J40-(J40*T41)),IF(R41="Detectivo",(J40-(J40*T41)),IF(R41="Correctivo",(J40))))</f>
        <v>0</v>
      </c>
      <c r="AA41" s="192"/>
      <c r="AB41" s="192"/>
      <c r="AC41" s="14" t="b">
        <f t="shared" si="1"/>
        <v>0</v>
      </c>
      <c r="AD41" s="14" t="b">
        <f t="shared" ref="AD41:AD44" si="15">IF(Q41="Probabilidad",(($M$40-0)),IF(Q41="Impacto",($M$40-($M$40*T41))))</f>
        <v>0</v>
      </c>
      <c r="AE41" s="192"/>
      <c r="AF41" s="192"/>
      <c r="AG41" s="201"/>
      <c r="AH41" s="201"/>
      <c r="AI41" s="212"/>
      <c r="AJ41" s="212"/>
      <c r="AK41" s="212"/>
      <c r="AL41" s="212"/>
      <c r="AM41" s="212"/>
      <c r="AN41" s="186"/>
    </row>
    <row r="42" spans="1:40">
      <c r="A42" s="186"/>
      <c r="B42" s="201"/>
      <c r="C42" s="186"/>
      <c r="D42" s="190"/>
      <c r="E42" s="186"/>
      <c r="F42" s="186"/>
      <c r="G42" s="186"/>
      <c r="H42" s="186"/>
      <c r="I42" s="194"/>
      <c r="J42" s="195"/>
      <c r="K42" s="186"/>
      <c r="L42" s="196"/>
      <c r="M42" s="196"/>
      <c r="N42" s="186"/>
      <c r="O42" s="12">
        <v>3</v>
      </c>
      <c r="P42" s="25"/>
      <c r="Q42" s="12" t="b">
        <f t="shared" si="13"/>
        <v>0</v>
      </c>
      <c r="R42" s="12"/>
      <c r="S42" s="12"/>
      <c r="T42" s="14" t="e">
        <f>VLOOKUP(R42&amp;S42,[15]Hoja1!$Q$4:$R$9,2,0)</f>
        <v>#N/A</v>
      </c>
      <c r="U42" s="12"/>
      <c r="V42" s="12"/>
      <c r="W42" s="12"/>
      <c r="X42" s="14" t="b">
        <f t="shared" si="14"/>
        <v>0</v>
      </c>
      <c r="Y42" s="14" t="b">
        <f>IF(Z42&lt;=20%,'[15]Tabla probabilidad'!$B$5,IF(Z42&lt;=40%,'[15]Tabla probabilidad'!$B$6,IF(Z42&lt;=60%,'[15]Tabla probabilidad'!$B$7,IF(Z42&lt;=80%,'[15]Tabla probabilidad'!$B$8,IF(Z42&lt;=100%,'[15]Tabla probabilidad'!$B$9)))))</f>
        <v>0</v>
      </c>
      <c r="Z42" s="14" t="b">
        <f>IF(R42="Preventivo",(J40-(J40*T42)),IF(R42="Detectivo",(J40-(J40*T42)),IF(R42="Correctivo",(J40))))</f>
        <v>0</v>
      </c>
      <c r="AA42" s="192"/>
      <c r="AB42" s="192"/>
      <c r="AC42" s="14" t="b">
        <f t="shared" si="1"/>
        <v>0</v>
      </c>
      <c r="AD42" s="14" t="b">
        <f t="shared" si="15"/>
        <v>0</v>
      </c>
      <c r="AE42" s="192"/>
      <c r="AF42" s="192"/>
      <c r="AG42" s="201"/>
      <c r="AH42" s="201"/>
      <c r="AI42" s="212"/>
      <c r="AJ42" s="212"/>
      <c r="AK42" s="212"/>
      <c r="AL42" s="212"/>
      <c r="AM42" s="212"/>
      <c r="AN42" s="186"/>
    </row>
    <row r="43" spans="1:40">
      <c r="A43" s="186"/>
      <c r="B43" s="201"/>
      <c r="C43" s="186"/>
      <c r="D43" s="190"/>
      <c r="E43" s="186"/>
      <c r="F43" s="186"/>
      <c r="G43" s="186"/>
      <c r="H43" s="186"/>
      <c r="I43" s="194"/>
      <c r="J43" s="195"/>
      <c r="K43" s="186"/>
      <c r="L43" s="196"/>
      <c r="M43" s="196"/>
      <c r="N43" s="186"/>
      <c r="O43" s="12">
        <v>4</v>
      </c>
      <c r="P43" s="26"/>
      <c r="Q43" s="12" t="b">
        <f t="shared" si="13"/>
        <v>0</v>
      </c>
      <c r="R43" s="12"/>
      <c r="S43" s="12"/>
      <c r="T43" s="14" t="e">
        <f>VLOOKUP(R43&amp;S43,[15]Hoja1!$Q$4:$R$9,2,0)</f>
        <v>#N/A</v>
      </c>
      <c r="U43" s="12"/>
      <c r="V43" s="12"/>
      <c r="W43" s="12"/>
      <c r="X43" s="14" t="b">
        <f t="shared" si="14"/>
        <v>0</v>
      </c>
      <c r="Y43" s="14" t="b">
        <f>IF(Z43&lt;=20%,'[15]Tabla probabilidad'!$B$5,IF(Z43&lt;=40%,'[15]Tabla probabilidad'!$B$6,IF(Z43&lt;=60%,'[15]Tabla probabilidad'!$B$7,IF(Z43&lt;=80%,'[15]Tabla probabilidad'!$B$8,IF(Z43&lt;=100%,'[15]Tabla probabilidad'!$B$9)))))</f>
        <v>0</v>
      </c>
      <c r="Z43" s="14" t="b">
        <f>IF(R43="Preventivo",(J40-(J40*T43)),IF(R43="Detectivo",(J40-(J40*T43)),IF(R43="Correctivo",(J40))))</f>
        <v>0</v>
      </c>
      <c r="AA43" s="192"/>
      <c r="AB43" s="192"/>
      <c r="AC43" s="14" t="b">
        <f t="shared" si="1"/>
        <v>0</v>
      </c>
      <c r="AD43" s="14" t="b">
        <f t="shared" si="15"/>
        <v>0</v>
      </c>
      <c r="AE43" s="192"/>
      <c r="AF43" s="192"/>
      <c r="AG43" s="201"/>
      <c r="AH43" s="201"/>
      <c r="AI43" s="212"/>
      <c r="AJ43" s="212"/>
      <c r="AK43" s="212"/>
      <c r="AL43" s="212"/>
      <c r="AM43" s="212"/>
      <c r="AN43" s="186"/>
    </row>
    <row r="44" spans="1:40">
      <c r="A44" s="186"/>
      <c r="B44" s="202"/>
      <c r="C44" s="186"/>
      <c r="D44" s="190"/>
      <c r="E44" s="186"/>
      <c r="F44" s="186"/>
      <c r="G44" s="186"/>
      <c r="H44" s="186"/>
      <c r="I44" s="194"/>
      <c r="J44" s="195"/>
      <c r="K44" s="186"/>
      <c r="L44" s="196"/>
      <c r="M44" s="196"/>
      <c r="N44" s="186"/>
      <c r="O44" s="12">
        <v>5</v>
      </c>
      <c r="P44" s="27"/>
      <c r="Q44" s="12" t="b">
        <f t="shared" si="13"/>
        <v>0</v>
      </c>
      <c r="R44" s="12"/>
      <c r="S44" s="12"/>
      <c r="T44" s="14" t="e">
        <f>VLOOKUP(R44&amp;S44,[15]Hoja1!$Q$4:$R$9,2,0)</f>
        <v>#N/A</v>
      </c>
      <c r="U44" s="12"/>
      <c r="V44" s="12"/>
      <c r="W44" s="12"/>
      <c r="X44" s="14" t="b">
        <f t="shared" si="14"/>
        <v>0</v>
      </c>
      <c r="Y44" s="14" t="b">
        <f>IF(Z44&lt;=20%,'[15]Tabla probabilidad'!$B$5,IF(Z44&lt;=40%,'[15]Tabla probabilidad'!$B$6,IF(Z44&lt;=60%,'[15]Tabla probabilidad'!$B$7,IF(Z44&lt;=80%,'[15]Tabla probabilidad'!$B$8,IF(Z44&lt;=100%,'[15]Tabla probabilidad'!$B$9)))))</f>
        <v>0</v>
      </c>
      <c r="Z44" s="14" t="b">
        <f>IF(R44="Preventivo",(J40-(J40*T44)),IF(R44="Detectivo",(J40-(J40*T44)),IF(R44="Correctivo",(J40))))</f>
        <v>0</v>
      </c>
      <c r="AA44" s="193"/>
      <c r="AB44" s="193"/>
      <c r="AC44" s="14" t="b">
        <f t="shared" si="1"/>
        <v>0</v>
      </c>
      <c r="AD44" s="14" t="b">
        <f t="shared" si="15"/>
        <v>0</v>
      </c>
      <c r="AE44" s="193"/>
      <c r="AF44" s="193"/>
      <c r="AG44" s="202"/>
      <c r="AH44" s="201"/>
      <c r="AI44" s="213"/>
      <c r="AJ44" s="213"/>
      <c r="AK44" s="213"/>
      <c r="AL44" s="213"/>
      <c r="AM44" s="213"/>
      <c r="AN44" s="200"/>
    </row>
    <row r="45" spans="1:40">
      <c r="A45" s="186"/>
      <c r="B45" s="200"/>
      <c r="C45" s="186"/>
      <c r="D45" s="190"/>
      <c r="E45" s="186"/>
      <c r="F45" s="186"/>
      <c r="G45" s="186"/>
      <c r="H45" s="186"/>
      <c r="I45" s="194" t="str">
        <f>IF(H45&lt;=2,'[15]Tabla probabilidad'!$B$5,IF(H45&lt;=24,'[15]Tabla probabilidad'!$B$6,IF(H45&lt;=500,'[15]Tabla probabilidad'!$B$7,IF(H45&lt;=5000,'[15]Tabla probabilidad'!$B$8,IF(H45&gt;5000,'[15]Tabla probabilidad'!$B$9)))))</f>
        <v>Muy Baja</v>
      </c>
      <c r="J45" s="195">
        <f>IF(H45&lt;=2,'[15]Tabla probabilidad'!$D$5,IF(H45&lt;=24,'[15]Tabla probabilidad'!$D$6,IF(H45&lt;=500,'[15]Tabla probabilidad'!$D$7,IF(H45&lt;=5000,'[15]Tabla probabilidad'!$D$8,IF(H45&gt;5000,'[15]Tabla probabilidad'!$D$9)))))</f>
        <v>0.2</v>
      </c>
      <c r="K45" s="186"/>
      <c r="L45" s="186"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186"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186" t="e">
        <f>VLOOKUP((I45&amp;L45),[15]Hoja1!$B$4:$C$28,2,0)</f>
        <v>#N/A</v>
      </c>
      <c r="O45" s="12">
        <v>1</v>
      </c>
      <c r="P45" s="25"/>
      <c r="Q45" s="12" t="b">
        <f t="shared" si="13"/>
        <v>0</v>
      </c>
      <c r="R45" s="12"/>
      <c r="S45" s="12"/>
      <c r="T45" s="14" t="e">
        <f>VLOOKUP(R45&amp;S45,[15]Hoja1!$Q$4:$R$9,2,0)</f>
        <v>#N/A</v>
      </c>
      <c r="U45" s="12"/>
      <c r="V45" s="12"/>
      <c r="W45" s="12"/>
      <c r="X45" s="14" t="b">
        <f>IF(Q45="Probabilidad",($J$45*T45),IF(Q45="Impacto"," "))</f>
        <v>0</v>
      </c>
      <c r="Y45" s="14" t="b">
        <f>IF(Z45&lt;=20%,'[15]Tabla probabilidad'!$B$5,IF(Z45&lt;=40%,'[15]Tabla probabilidad'!$B$6,IF(Z45&lt;=60%,'[15]Tabla probabilidad'!$B$7,IF(Z45&lt;=80%,'[15]Tabla probabilidad'!$B$8,IF(Z45&lt;=100%,'[15]Tabla probabilidad'!$B$9)))))</f>
        <v>0</v>
      </c>
      <c r="Z45" s="14" t="b">
        <f>IF(R45="Preventivo",(J45-(J45*T45)),IF(R45="Detectivo",(J45-(J45*T45)),IF(R45="Correctivo",(J45))))</f>
        <v>0</v>
      </c>
      <c r="AA45" s="191" t="e">
        <f>IF(AB45&lt;=20%,'[15]Tabla probabilidad'!$B$5,IF(AB45&lt;=40%,'[15]Tabla probabilidad'!$B$6,IF(AB45&lt;=60%,'[15]Tabla probabilidad'!$B$7,IF(AB45&lt;=80%,'[15]Tabla probabilidad'!$B$8,IF(AB45&lt;=100%,'[15]Tabla probabilidad'!$B$9)))))</f>
        <v>#DIV/0!</v>
      </c>
      <c r="AB45" s="191" t="e">
        <f>AVERAGE(Z45:Z49)</f>
        <v>#DIV/0!</v>
      </c>
      <c r="AC45" s="14" t="b">
        <f t="shared" si="1"/>
        <v>0</v>
      </c>
      <c r="AD45" s="14" t="b">
        <f>IF(Q45="Probabilidad",(($M$45-0)),IF(Q45="Impacto",($M$45-($M$45*T45))))</f>
        <v>0</v>
      </c>
      <c r="AE45" s="191" t="e">
        <f>IF(AF45&lt;=20%,"Leve",IF(AF45&lt;=40%,"Menor",IF(AF45&lt;=60%,"Moderado",IF(AF45&lt;=80%,"Mayor",IF(AF45&lt;=100%,"Catastrófico")))))</f>
        <v>#DIV/0!</v>
      </c>
      <c r="AF45" s="191" t="e">
        <f>AVERAGE(AD45:AD49)</f>
        <v>#DIV/0!</v>
      </c>
      <c r="AG45" s="200" t="e">
        <f>VLOOKUP(AA45&amp;AE45,[15]Hoja1!$B$4:$C$28,2,0)</f>
        <v>#DIV/0!</v>
      </c>
      <c r="AH45" s="200"/>
      <c r="AI45" s="211"/>
      <c r="AJ45" s="211"/>
      <c r="AK45" s="211"/>
      <c r="AL45" s="211"/>
      <c r="AM45" s="211"/>
      <c r="AN45" s="186"/>
    </row>
    <row r="46" spans="1:40">
      <c r="A46" s="186"/>
      <c r="B46" s="201"/>
      <c r="C46" s="186"/>
      <c r="D46" s="190"/>
      <c r="E46" s="186"/>
      <c r="F46" s="186"/>
      <c r="G46" s="186"/>
      <c r="H46" s="186"/>
      <c r="I46" s="194"/>
      <c r="J46" s="195"/>
      <c r="K46" s="186"/>
      <c r="L46" s="196"/>
      <c r="M46" s="196"/>
      <c r="N46" s="186"/>
      <c r="O46" s="12">
        <v>2</v>
      </c>
      <c r="P46" s="25"/>
      <c r="Q46" s="12" t="b">
        <f t="shared" si="13"/>
        <v>0</v>
      </c>
      <c r="R46" s="12"/>
      <c r="S46" s="12"/>
      <c r="T46" s="14" t="e">
        <f>VLOOKUP(R46&amp;S46,[15]Hoja1!$Q$4:$R$9,2,0)</f>
        <v>#N/A</v>
      </c>
      <c r="U46" s="12"/>
      <c r="V46" s="12"/>
      <c r="W46" s="12"/>
      <c r="X46" s="14" t="b">
        <f t="shared" ref="X46:X49" si="16">IF(Q46="Probabilidad",($J$45*T46),IF(Q46="Impacto"," "))</f>
        <v>0</v>
      </c>
      <c r="Y46" s="14" t="b">
        <f>IF(Z46&lt;=20%,'[15]Tabla probabilidad'!$B$5,IF(Z46&lt;=40%,'[15]Tabla probabilidad'!$B$6,IF(Z46&lt;=60%,'[15]Tabla probabilidad'!$B$7,IF(Z46&lt;=80%,'[15]Tabla probabilidad'!$B$8,IF(Z46&lt;=100%,'[15]Tabla probabilidad'!$B$9)))))</f>
        <v>0</v>
      </c>
      <c r="Z46" s="14" t="b">
        <f>IF(R46="Preventivo",(J45-(J45*T46)),IF(R46="Detectivo",(J45-(J45*T46)),IF(R46="Correctivo",(J45))))</f>
        <v>0</v>
      </c>
      <c r="AA46" s="192"/>
      <c r="AB46" s="192"/>
      <c r="AC46" s="14" t="b">
        <f t="shared" si="1"/>
        <v>0</v>
      </c>
      <c r="AD46" s="14" t="b">
        <f t="shared" ref="AD46:AD49" si="17">IF(Q46="Probabilidad",(($M$45-0)),IF(Q46="Impacto",($M$45-($M$45*T46))))</f>
        <v>0</v>
      </c>
      <c r="AE46" s="192"/>
      <c r="AF46" s="192"/>
      <c r="AG46" s="201"/>
      <c r="AH46" s="201"/>
      <c r="AI46" s="212"/>
      <c r="AJ46" s="212"/>
      <c r="AK46" s="212"/>
      <c r="AL46" s="212"/>
      <c r="AM46" s="212"/>
      <c r="AN46" s="186"/>
    </row>
    <row r="47" spans="1:40">
      <c r="A47" s="186"/>
      <c r="B47" s="201"/>
      <c r="C47" s="186"/>
      <c r="D47" s="190"/>
      <c r="E47" s="186"/>
      <c r="F47" s="186"/>
      <c r="G47" s="186"/>
      <c r="H47" s="186"/>
      <c r="I47" s="194"/>
      <c r="J47" s="195"/>
      <c r="K47" s="186"/>
      <c r="L47" s="196"/>
      <c r="M47" s="196"/>
      <c r="N47" s="186"/>
      <c r="O47" s="12">
        <v>3</v>
      </c>
      <c r="P47" s="25"/>
      <c r="Q47" s="12" t="b">
        <f t="shared" si="13"/>
        <v>0</v>
      </c>
      <c r="R47" s="12"/>
      <c r="S47" s="12"/>
      <c r="T47" s="14" t="e">
        <f>VLOOKUP(R47&amp;S47,[15]Hoja1!$Q$4:$R$9,2,0)</f>
        <v>#N/A</v>
      </c>
      <c r="U47" s="12"/>
      <c r="V47" s="12"/>
      <c r="W47" s="12"/>
      <c r="X47" s="14" t="b">
        <f t="shared" si="16"/>
        <v>0</v>
      </c>
      <c r="Y47" s="14" t="b">
        <f>IF(Z47&lt;=20%,'[15]Tabla probabilidad'!$B$5,IF(Z47&lt;=40%,'[15]Tabla probabilidad'!$B$6,IF(Z47&lt;=60%,'[15]Tabla probabilidad'!$B$7,IF(Z47&lt;=80%,'[15]Tabla probabilidad'!$B$8,IF(Z47&lt;=100%,'[15]Tabla probabilidad'!$B$9)))))</f>
        <v>0</v>
      </c>
      <c r="Z47" s="14" t="b">
        <f>IF(R47="Preventivo",(J45-(J45*T47)),IF(R47="Detectivo",(J45-(J45*T47)),IF(R47="Correctivo",(J45))))</f>
        <v>0</v>
      </c>
      <c r="AA47" s="192"/>
      <c r="AB47" s="192"/>
      <c r="AC47" s="14" t="b">
        <f t="shared" si="1"/>
        <v>0</v>
      </c>
      <c r="AD47" s="14" t="b">
        <f t="shared" si="17"/>
        <v>0</v>
      </c>
      <c r="AE47" s="192"/>
      <c r="AF47" s="192"/>
      <c r="AG47" s="201"/>
      <c r="AH47" s="201"/>
      <c r="AI47" s="212"/>
      <c r="AJ47" s="212"/>
      <c r="AK47" s="212"/>
      <c r="AL47" s="212"/>
      <c r="AM47" s="212"/>
      <c r="AN47" s="186"/>
    </row>
    <row r="48" spans="1:40">
      <c r="A48" s="186"/>
      <c r="B48" s="201"/>
      <c r="C48" s="186"/>
      <c r="D48" s="190"/>
      <c r="E48" s="186"/>
      <c r="F48" s="186"/>
      <c r="G48" s="186"/>
      <c r="H48" s="186"/>
      <c r="I48" s="194"/>
      <c r="J48" s="195"/>
      <c r="K48" s="186"/>
      <c r="L48" s="196"/>
      <c r="M48" s="196"/>
      <c r="N48" s="186"/>
      <c r="O48" s="12">
        <v>4</v>
      </c>
      <c r="P48" s="26"/>
      <c r="Q48" s="12" t="b">
        <f t="shared" si="13"/>
        <v>0</v>
      </c>
      <c r="R48" s="12"/>
      <c r="S48" s="12"/>
      <c r="T48" s="14" t="e">
        <f>VLOOKUP(R48&amp;S48,[15]Hoja1!$Q$4:$R$9,2,0)</f>
        <v>#N/A</v>
      </c>
      <c r="U48" s="12"/>
      <c r="V48" s="12"/>
      <c r="W48" s="12"/>
      <c r="X48" s="14" t="b">
        <f t="shared" si="16"/>
        <v>0</v>
      </c>
      <c r="Y48" s="14" t="b">
        <f>IF(Z48&lt;=20%,'[15]Tabla probabilidad'!$B$5,IF(Z48&lt;=40%,'[15]Tabla probabilidad'!$B$6,IF(Z48&lt;=60%,'[15]Tabla probabilidad'!$B$7,IF(Z48&lt;=80%,'[15]Tabla probabilidad'!$B$8,IF(Z48&lt;=100%,'[15]Tabla probabilidad'!$B$9)))))</f>
        <v>0</v>
      </c>
      <c r="Z48" s="14" t="b">
        <f>IF(R48="Preventivo",(J45-(J45*T48)),IF(R48="Detectivo",(J45-(J45*T48)),IF(R48="Correctivo",(J45))))</f>
        <v>0</v>
      </c>
      <c r="AA48" s="192"/>
      <c r="AB48" s="192"/>
      <c r="AC48" s="14" t="b">
        <f t="shared" si="1"/>
        <v>0</v>
      </c>
      <c r="AD48" s="14" t="b">
        <f t="shared" si="17"/>
        <v>0</v>
      </c>
      <c r="AE48" s="192"/>
      <c r="AF48" s="192"/>
      <c r="AG48" s="201"/>
      <c r="AH48" s="201"/>
      <c r="AI48" s="212"/>
      <c r="AJ48" s="212"/>
      <c r="AK48" s="212"/>
      <c r="AL48" s="212"/>
      <c r="AM48" s="212"/>
      <c r="AN48" s="186"/>
    </row>
    <row r="49" spans="1:40">
      <c r="A49" s="186"/>
      <c r="B49" s="202"/>
      <c r="C49" s="186"/>
      <c r="D49" s="190"/>
      <c r="E49" s="186"/>
      <c r="F49" s="186"/>
      <c r="G49" s="186"/>
      <c r="H49" s="186"/>
      <c r="I49" s="194"/>
      <c r="J49" s="195"/>
      <c r="K49" s="186"/>
      <c r="L49" s="196"/>
      <c r="M49" s="196"/>
      <c r="N49" s="186"/>
      <c r="O49" s="12">
        <v>5</v>
      </c>
      <c r="P49" s="27"/>
      <c r="Q49" s="12" t="b">
        <f t="shared" si="13"/>
        <v>0</v>
      </c>
      <c r="R49" s="12"/>
      <c r="S49" s="12"/>
      <c r="T49" s="14" t="e">
        <f>VLOOKUP(R49&amp;S49,[15]Hoja1!$Q$4:$R$9,2,0)</f>
        <v>#N/A</v>
      </c>
      <c r="U49" s="12"/>
      <c r="V49" s="12"/>
      <c r="W49" s="12"/>
      <c r="X49" s="14" t="b">
        <f t="shared" si="16"/>
        <v>0</v>
      </c>
      <c r="Y49" s="14" t="b">
        <f>IF(Z49&lt;=20%,'[15]Tabla probabilidad'!$B$5,IF(Z49&lt;=40%,'[15]Tabla probabilidad'!$B$6,IF(Z49&lt;=60%,'[15]Tabla probabilidad'!$B$7,IF(Z49&lt;=80%,'[15]Tabla probabilidad'!$B$8,IF(Z49&lt;=100%,'[15]Tabla probabilidad'!$B$9)))))</f>
        <v>0</v>
      </c>
      <c r="Z49" s="14" t="b">
        <f>IF(R49="Preventivo",(J45-(J45*T49)),IF(R49="Detectivo",(J45-(J45*T49)),IF(R49="Correctivo",(J45))))</f>
        <v>0</v>
      </c>
      <c r="AA49" s="193"/>
      <c r="AB49" s="193"/>
      <c r="AC49" s="14" t="b">
        <f t="shared" si="1"/>
        <v>0</v>
      </c>
      <c r="AD49" s="14" t="b">
        <f t="shared" si="17"/>
        <v>0</v>
      </c>
      <c r="AE49" s="193"/>
      <c r="AF49" s="193"/>
      <c r="AG49" s="202"/>
      <c r="AH49" s="201"/>
      <c r="AI49" s="213"/>
      <c r="AJ49" s="213"/>
      <c r="AK49" s="213"/>
      <c r="AL49" s="213"/>
      <c r="AM49" s="213"/>
      <c r="AN49" s="200"/>
    </row>
    <row r="50" spans="1:40">
      <c r="A50" s="186"/>
      <c r="B50" s="200"/>
      <c r="C50" s="186"/>
      <c r="D50" s="190"/>
      <c r="E50" s="186"/>
      <c r="F50" s="186"/>
      <c r="G50" s="186"/>
      <c r="H50" s="186"/>
      <c r="I50" s="194" t="str">
        <f>IF(H50&lt;=2,'[15]Tabla probabilidad'!$B$5,IF(H50&lt;=24,'[15]Tabla probabilidad'!$B$6,IF(H50&lt;=500,'[15]Tabla probabilidad'!$B$7,IF(H50&lt;=5000,'[15]Tabla probabilidad'!$B$8,IF(H50&gt;5000,'[15]Tabla probabilidad'!$B$9)))))</f>
        <v>Muy Baja</v>
      </c>
      <c r="J50" s="195">
        <f>IF(H50&lt;=2,'[15]Tabla probabilidad'!$D$5,IF(H50&lt;=24,'[15]Tabla probabilidad'!$D$6,IF(H50&lt;=500,'[15]Tabla probabilidad'!$D$7,IF(H50&lt;=5000,'[15]Tabla probabilidad'!$D$8,IF(H50&gt;5000,'[15]Tabla probabilidad'!$D$9)))))</f>
        <v>0.2</v>
      </c>
      <c r="K50" s="186"/>
      <c r="L50" s="18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18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186" t="e">
        <f>VLOOKUP((I50&amp;L50),[15]Hoja1!$B$4:$C$28,2,0)</f>
        <v>#N/A</v>
      </c>
      <c r="O50" s="12">
        <v>1</v>
      </c>
      <c r="P50" s="25"/>
      <c r="Q50" s="12" t="b">
        <f t="shared" si="13"/>
        <v>0</v>
      </c>
      <c r="R50" s="12"/>
      <c r="S50" s="12"/>
      <c r="T50" s="14" t="e">
        <f>VLOOKUP(R50&amp;S50,[15]Hoja1!$Q$4:$R$9,2,0)</f>
        <v>#N/A</v>
      </c>
      <c r="U50" s="12"/>
      <c r="V50" s="12"/>
      <c r="W50" s="12"/>
      <c r="X50" s="14" t="b">
        <f>IF(Q50="Probabilidad",($J$50*T50),IF(Q50="Impacto"," "))</f>
        <v>0</v>
      </c>
      <c r="Y50" s="14" t="b">
        <f>IF(Z50&lt;=20%,'[15]Tabla probabilidad'!$B$5,IF(Z50&lt;=40%,'[15]Tabla probabilidad'!$B$6,IF(Z50&lt;=60%,'[15]Tabla probabilidad'!$B$7,IF(Z50&lt;=80%,'[15]Tabla probabilidad'!$B$8,IF(Z50&lt;=100%,'[15]Tabla probabilidad'!$B$9)))))</f>
        <v>0</v>
      </c>
      <c r="Z50" s="14" t="b">
        <f>IF(R50="Preventivo",(J50-(J50*T50)),IF(R50="Detectivo",(J50-(J50*T50)),IF(R50="Correctivo",(J50))))</f>
        <v>0</v>
      </c>
      <c r="AA50" s="191" t="e">
        <f>IF(AB50&lt;=20%,'[15]Tabla probabilidad'!$B$5,IF(AB50&lt;=40%,'[15]Tabla probabilidad'!$B$6,IF(AB50&lt;=60%,'[15]Tabla probabilidad'!$B$7,IF(AB50&lt;=80%,'[15]Tabla probabilidad'!$B$8,IF(AB50&lt;=100%,'[15]Tabla probabilidad'!$B$9)))))</f>
        <v>#DIV/0!</v>
      </c>
      <c r="AB50" s="191" t="e">
        <f>AVERAGE(Z50:Z54)</f>
        <v>#DIV/0!</v>
      </c>
      <c r="AC50" s="14" t="b">
        <f t="shared" si="1"/>
        <v>0</v>
      </c>
      <c r="AD50" s="14" t="b">
        <f>IF(Q50="Probabilidad",(($M$50-0)),IF(Q50="Impacto",($M$50-($M$50*T50))))</f>
        <v>0</v>
      </c>
      <c r="AE50" s="191" t="e">
        <f>IF(AF50&lt;=20%,"Leve",IF(AF50&lt;=40%,"Menor",IF(AF50&lt;=60%,"Moderado",IF(AF50&lt;=80%,"Mayor",IF(AF50&lt;=100%,"Catastrófico")))))</f>
        <v>#DIV/0!</v>
      </c>
      <c r="AF50" s="191" t="e">
        <f>AVERAGE(AD50:AD54)</f>
        <v>#DIV/0!</v>
      </c>
      <c r="AG50" s="200" t="e">
        <f>VLOOKUP(AA50&amp;AE50,[15]Hoja1!$B$4:$C$28,2,0)</f>
        <v>#DIV/0!</v>
      </c>
      <c r="AH50" s="200"/>
      <c r="AI50" s="211"/>
      <c r="AJ50" s="211"/>
      <c r="AK50" s="211"/>
      <c r="AL50" s="211"/>
      <c r="AM50" s="211"/>
      <c r="AN50" s="186"/>
    </row>
    <row r="51" spans="1:40">
      <c r="A51" s="186"/>
      <c r="B51" s="201"/>
      <c r="C51" s="186"/>
      <c r="D51" s="190"/>
      <c r="E51" s="186"/>
      <c r="F51" s="186"/>
      <c r="G51" s="186"/>
      <c r="H51" s="186"/>
      <c r="I51" s="194"/>
      <c r="J51" s="195"/>
      <c r="K51" s="186"/>
      <c r="L51" s="196"/>
      <c r="M51" s="196"/>
      <c r="N51" s="186"/>
      <c r="O51" s="12">
        <v>2</v>
      </c>
      <c r="P51" s="25"/>
      <c r="Q51" s="12" t="b">
        <f t="shared" si="13"/>
        <v>0</v>
      </c>
      <c r="R51" s="12"/>
      <c r="S51" s="12"/>
      <c r="T51" s="14" t="e">
        <f>VLOOKUP(R51&amp;S51,[15]Hoja1!$Q$4:$R$9,2,0)</f>
        <v>#N/A</v>
      </c>
      <c r="U51" s="12"/>
      <c r="V51" s="12"/>
      <c r="W51" s="12"/>
      <c r="X51" s="14" t="b">
        <f>IF(Q51="Probabilidad",($J$50*T51),IF(Q51="Impacto"," "))</f>
        <v>0</v>
      </c>
      <c r="Y51" s="14" t="b">
        <f>IF(Z51&lt;=20%,'[15]Tabla probabilidad'!$B$5,IF(Z51&lt;=40%,'[15]Tabla probabilidad'!$B$6,IF(Z51&lt;=60%,'[15]Tabla probabilidad'!$B$7,IF(Z51&lt;=80%,'[15]Tabla probabilidad'!$B$8,IF(Z51&lt;=100%,'[15]Tabla probabilidad'!$B$9)))))</f>
        <v>0</v>
      </c>
      <c r="Z51" s="14" t="b">
        <f>IF(R51="Preventivo",(J50-(J50*T51)),IF(R51="Detectivo",(J50-(J50*T51)),IF(R51="Correctivo",(J50))))</f>
        <v>0</v>
      </c>
      <c r="AA51" s="192"/>
      <c r="AB51" s="192"/>
      <c r="AC51" s="14" t="b">
        <f t="shared" si="1"/>
        <v>0</v>
      </c>
      <c r="AD51" s="14" t="b">
        <f t="shared" ref="AD51:AD54" si="18">IF(Q51="Probabilidad",(($M$50-0)),IF(Q51="Impacto",($M$50-($M$50*T51))))</f>
        <v>0</v>
      </c>
      <c r="AE51" s="192"/>
      <c r="AF51" s="192"/>
      <c r="AG51" s="201"/>
      <c r="AH51" s="201"/>
      <c r="AI51" s="212"/>
      <c r="AJ51" s="212"/>
      <c r="AK51" s="212"/>
      <c r="AL51" s="212"/>
      <c r="AM51" s="212"/>
      <c r="AN51" s="186"/>
    </row>
    <row r="52" spans="1:40">
      <c r="A52" s="186"/>
      <c r="B52" s="201"/>
      <c r="C52" s="186"/>
      <c r="D52" s="190"/>
      <c r="E52" s="186"/>
      <c r="F52" s="186"/>
      <c r="G52" s="186"/>
      <c r="H52" s="186"/>
      <c r="I52" s="194"/>
      <c r="J52" s="195"/>
      <c r="K52" s="186"/>
      <c r="L52" s="196"/>
      <c r="M52" s="196"/>
      <c r="N52" s="186"/>
      <c r="O52" s="12">
        <v>3</v>
      </c>
      <c r="P52" s="25"/>
      <c r="Q52" s="12" t="b">
        <f t="shared" si="13"/>
        <v>0</v>
      </c>
      <c r="R52" s="12"/>
      <c r="S52" s="12"/>
      <c r="T52" s="14" t="e">
        <f>VLOOKUP(R52&amp;S52,[15]Hoja1!$Q$4:$R$9,2,0)</f>
        <v>#N/A</v>
      </c>
      <c r="U52" s="12"/>
      <c r="V52" s="12"/>
      <c r="W52" s="12"/>
      <c r="X52" s="14" t="b">
        <f>IF(Q52="Probabilidad",($J$50*T52),IF(Q52="Impacto"," "))</f>
        <v>0</v>
      </c>
      <c r="Y52" s="14" t="b">
        <f>IF(Z52&lt;=20%,'[15]Tabla probabilidad'!$B$5,IF(Z52&lt;=40%,'[15]Tabla probabilidad'!$B$6,IF(Z52&lt;=60%,'[15]Tabla probabilidad'!$B$7,IF(Z52&lt;=80%,'[15]Tabla probabilidad'!$B$8,IF(Z52&lt;=100%,'[15]Tabla probabilidad'!$B$9)))))</f>
        <v>0</v>
      </c>
      <c r="Z52" s="14" t="b">
        <f>IF(R52="Preventivo",(J50-(J50*T52)),IF(R52="Detectivo",(J50-(J50*T52)),IF(R52="Correctivo",(J50))))</f>
        <v>0</v>
      </c>
      <c r="AA52" s="192"/>
      <c r="AB52" s="192"/>
      <c r="AC52" s="14" t="b">
        <f t="shared" si="1"/>
        <v>0</v>
      </c>
      <c r="AD52" s="14" t="b">
        <f t="shared" si="18"/>
        <v>0</v>
      </c>
      <c r="AE52" s="192"/>
      <c r="AF52" s="192"/>
      <c r="AG52" s="201"/>
      <c r="AH52" s="201"/>
      <c r="AI52" s="212"/>
      <c r="AJ52" s="212"/>
      <c r="AK52" s="212"/>
      <c r="AL52" s="212"/>
      <c r="AM52" s="212"/>
      <c r="AN52" s="186"/>
    </row>
    <row r="53" spans="1:40">
      <c r="A53" s="186"/>
      <c r="B53" s="201"/>
      <c r="C53" s="186"/>
      <c r="D53" s="190"/>
      <c r="E53" s="186"/>
      <c r="F53" s="186"/>
      <c r="G53" s="186"/>
      <c r="H53" s="186"/>
      <c r="I53" s="194"/>
      <c r="J53" s="195"/>
      <c r="K53" s="186"/>
      <c r="L53" s="196"/>
      <c r="M53" s="196"/>
      <c r="N53" s="186"/>
      <c r="O53" s="12">
        <v>4</v>
      </c>
      <c r="P53" s="26"/>
      <c r="Q53" s="12" t="b">
        <f t="shared" si="13"/>
        <v>0</v>
      </c>
      <c r="R53" s="12"/>
      <c r="S53" s="12"/>
      <c r="T53" s="14" t="e">
        <f>VLOOKUP(R53&amp;S53,[15]Hoja1!$Q$4:$R$9,2,0)</f>
        <v>#N/A</v>
      </c>
      <c r="U53" s="12"/>
      <c r="V53" s="12"/>
      <c r="W53" s="12"/>
      <c r="X53" s="14" t="b">
        <f>IF(Q53="Probabilidad",($J$50*T53),IF(Q53="Impacto"," "))</f>
        <v>0</v>
      </c>
      <c r="Y53" s="14" t="b">
        <f>IF(Z53&lt;=20%,'[15]Tabla probabilidad'!$B$5,IF(Z53&lt;=40%,'[15]Tabla probabilidad'!$B$6,IF(Z53&lt;=60%,'[15]Tabla probabilidad'!$B$7,IF(Z53&lt;=80%,'[15]Tabla probabilidad'!$B$8,IF(Z53&lt;=100%,'[15]Tabla probabilidad'!$B$9)))))</f>
        <v>0</v>
      </c>
      <c r="Z53" s="14" t="b">
        <f>IF(R53="Preventivo",(J50-(J50*T53)),IF(R53="Detectivo",(J50-(J50*T53)),IF(R53="Correctivo",(J50))))</f>
        <v>0</v>
      </c>
      <c r="AA53" s="192"/>
      <c r="AB53" s="192"/>
      <c r="AC53" s="14" t="b">
        <f t="shared" si="1"/>
        <v>0</v>
      </c>
      <c r="AD53" s="14" t="b">
        <f t="shared" si="18"/>
        <v>0</v>
      </c>
      <c r="AE53" s="192"/>
      <c r="AF53" s="192"/>
      <c r="AG53" s="201"/>
      <c r="AH53" s="201"/>
      <c r="AI53" s="212"/>
      <c r="AJ53" s="212"/>
      <c r="AK53" s="212"/>
      <c r="AL53" s="212"/>
      <c r="AM53" s="212"/>
      <c r="AN53" s="186"/>
    </row>
    <row r="54" spans="1:40">
      <c r="A54" s="186"/>
      <c r="B54" s="202"/>
      <c r="C54" s="186"/>
      <c r="D54" s="190"/>
      <c r="E54" s="186"/>
      <c r="F54" s="186"/>
      <c r="G54" s="186"/>
      <c r="H54" s="186"/>
      <c r="I54" s="194"/>
      <c r="J54" s="195"/>
      <c r="K54" s="186"/>
      <c r="L54" s="196"/>
      <c r="M54" s="196"/>
      <c r="N54" s="186"/>
      <c r="O54" s="12">
        <v>5</v>
      </c>
      <c r="P54" s="27"/>
      <c r="Q54" s="12" t="b">
        <f t="shared" si="13"/>
        <v>0</v>
      </c>
      <c r="R54" s="12"/>
      <c r="S54" s="12"/>
      <c r="T54" s="14" t="e">
        <f>VLOOKUP(R54&amp;S54,[15]Hoja1!$Q$4:$R$9,2,0)</f>
        <v>#N/A</v>
      </c>
      <c r="U54" s="12"/>
      <c r="V54" s="12"/>
      <c r="W54" s="12"/>
      <c r="X54" s="14" t="b">
        <f t="shared" ref="X54" si="19">IF(Q54="Probabilidad",($J$35*T54),IF(Q54="Impacto"," "))</f>
        <v>0</v>
      </c>
      <c r="Y54" s="14" t="b">
        <f>IF(Z54&lt;=20%,'[15]Tabla probabilidad'!$B$5,IF(Z54&lt;=40%,'[15]Tabla probabilidad'!$B$6,IF(Z54&lt;=60%,'[15]Tabla probabilidad'!$B$7,IF(Z54&lt;=80%,'[15]Tabla probabilidad'!$B$8,IF(Z54&lt;=100%,'[15]Tabla probabilidad'!$B$9)))))</f>
        <v>0</v>
      </c>
      <c r="Z54" s="14" t="b">
        <f>IF(R54="Preventivo",(J50-(J50*T54)),IF(R54="Detectivo",(J50-(J50*T54)),IF(R54="Correctivo",(J50))))</f>
        <v>0</v>
      </c>
      <c r="AA54" s="193"/>
      <c r="AB54" s="193"/>
      <c r="AC54" s="14" t="b">
        <f t="shared" si="1"/>
        <v>0</v>
      </c>
      <c r="AD54" s="14" t="b">
        <f t="shared" si="18"/>
        <v>0</v>
      </c>
      <c r="AE54" s="193"/>
      <c r="AF54" s="193"/>
      <c r="AG54" s="202"/>
      <c r="AH54" s="201"/>
      <c r="AI54" s="213"/>
      <c r="AJ54" s="213"/>
      <c r="AK54" s="213"/>
      <c r="AL54" s="213"/>
      <c r="AM54" s="213"/>
      <c r="AN54" s="200"/>
    </row>
    <row r="55" spans="1:40">
      <c r="A55" s="186"/>
      <c r="B55" s="200"/>
      <c r="C55" s="186"/>
      <c r="D55" s="190"/>
      <c r="E55" s="186"/>
      <c r="F55" s="186"/>
      <c r="G55" s="186"/>
      <c r="H55" s="186"/>
      <c r="I55" s="194" t="str">
        <f>IF(H55&lt;=2,'[15]Tabla probabilidad'!$B$5,IF(H55&lt;=24,'[15]Tabla probabilidad'!$B$6,IF(H55&lt;=500,'[15]Tabla probabilidad'!$B$7,IF(H55&lt;=5000,'[15]Tabla probabilidad'!$B$8,IF(H55&gt;5000,'[15]Tabla probabilidad'!$B$9)))))</f>
        <v>Muy Baja</v>
      </c>
      <c r="J55" s="195">
        <f>IF(H55&lt;=2,'[15]Tabla probabilidad'!$D$5,IF(H55&lt;=24,'[15]Tabla probabilidad'!$D$6,IF(H55&lt;=500,'[15]Tabla probabilidad'!$D$7,IF(H55&lt;=5000,'[15]Tabla probabilidad'!$D$8,IF(H55&gt;5000,'[15]Tabla probabilidad'!$D$9)))))</f>
        <v>0.2</v>
      </c>
      <c r="K55" s="186"/>
      <c r="L55" s="18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18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186" t="e">
        <f>VLOOKUP((I55&amp;L55),[15]Hoja1!$B$4:$C$28,2,0)</f>
        <v>#N/A</v>
      </c>
      <c r="O55" s="12">
        <v>1</v>
      </c>
      <c r="P55" s="25"/>
      <c r="Q55" s="12" t="b">
        <f t="shared" si="13"/>
        <v>0</v>
      </c>
      <c r="R55" s="12"/>
      <c r="S55" s="12"/>
      <c r="T55" s="14" t="e">
        <f>VLOOKUP(R55&amp;S55,[15]Hoja1!$Q$4:$R$9,2,0)</f>
        <v>#N/A</v>
      </c>
      <c r="U55" s="12"/>
      <c r="V55" s="12"/>
      <c r="W55" s="12"/>
      <c r="X55" s="14" t="b">
        <f>IF(Q55="Probabilidad",($J$55*T55),IF(Q55="Impacto"," "))</f>
        <v>0</v>
      </c>
      <c r="Y55" s="14" t="b">
        <f>IF(Z55&lt;=20%,'[15]Tabla probabilidad'!$B$5,IF(Z55&lt;=40%,'[15]Tabla probabilidad'!$B$6,IF(Z55&lt;=60%,'[15]Tabla probabilidad'!$B$7,IF(Z55&lt;=80%,'[15]Tabla probabilidad'!$B$8,IF(Z55&lt;=100%,'[15]Tabla probabilidad'!$B$9)))))</f>
        <v>0</v>
      </c>
      <c r="Z55" s="14" t="b">
        <f>IF(R55="Preventivo",(J55-(J55*T55)),IF(R55="Detectivo",(J55-(J55*T55)),IF(R55="Correctivo",(J55))))</f>
        <v>0</v>
      </c>
      <c r="AA55" s="191" t="e">
        <f>IF(AB55&lt;=20%,'[15]Tabla probabilidad'!$B$5,IF(AB55&lt;=40%,'[15]Tabla probabilidad'!$B$6,IF(AB55&lt;=60%,'[15]Tabla probabilidad'!$B$7,IF(AB55&lt;=80%,'[15]Tabla probabilidad'!$B$8,IF(AB55&lt;=100%,'[15]Tabla probabilidad'!$B$9)))))</f>
        <v>#DIV/0!</v>
      </c>
      <c r="AB55" s="191" t="e">
        <f>AVERAGE(Z55:Z59)</f>
        <v>#DIV/0!</v>
      </c>
      <c r="AC55" s="14" t="b">
        <f t="shared" si="1"/>
        <v>0</v>
      </c>
      <c r="AD55" s="14" t="b">
        <f>IF(Q55="Probabilidad",(($M$55-0)),IF(Q55="Impacto",($M$55-($M$55*T55))))</f>
        <v>0</v>
      </c>
      <c r="AE55" s="191" t="e">
        <f>IF(AF55&lt;=20%,"Leve",IF(AF55&lt;=40%,"Menor",IF(AF55&lt;=60%,"Moderado",IF(AF55&lt;=80%,"Mayor",IF(AF55&lt;=100%,"Catastrófico")))))</f>
        <v>#DIV/0!</v>
      </c>
      <c r="AF55" s="191" t="e">
        <f>AVERAGE(AD55:AD59)</f>
        <v>#DIV/0!</v>
      </c>
      <c r="AG55" s="200" t="e">
        <f>VLOOKUP(AA55&amp;AE55,[15]Hoja1!$B$4:$C$28,2,0)</f>
        <v>#DIV/0!</v>
      </c>
      <c r="AH55" s="186"/>
      <c r="AI55" s="211"/>
      <c r="AJ55" s="211"/>
      <c r="AK55" s="211"/>
      <c r="AL55" s="211"/>
      <c r="AM55" s="211"/>
      <c r="AN55" s="211"/>
    </row>
    <row r="56" spans="1:40">
      <c r="A56" s="186"/>
      <c r="B56" s="201"/>
      <c r="C56" s="186"/>
      <c r="D56" s="190"/>
      <c r="E56" s="186"/>
      <c r="F56" s="186"/>
      <c r="G56" s="186"/>
      <c r="H56" s="186"/>
      <c r="I56" s="194"/>
      <c r="J56" s="195"/>
      <c r="K56" s="186"/>
      <c r="L56" s="196"/>
      <c r="M56" s="196"/>
      <c r="N56" s="186"/>
      <c r="O56" s="12">
        <v>2</v>
      </c>
      <c r="P56" s="25"/>
      <c r="Q56" s="12" t="b">
        <f t="shared" si="13"/>
        <v>0</v>
      </c>
      <c r="R56" s="12"/>
      <c r="S56" s="12"/>
      <c r="T56" s="14" t="e">
        <f>VLOOKUP(R56&amp;S56,[15]Hoja1!$Q$4:$R$9,2,0)</f>
        <v>#N/A</v>
      </c>
      <c r="U56" s="12"/>
      <c r="V56" s="12"/>
      <c r="W56" s="12"/>
      <c r="X56" s="14" t="b">
        <f t="shared" ref="X56:X59" si="20">IF(Q56="Probabilidad",($J$55*T56),IF(Q56="Impacto"," "))</f>
        <v>0</v>
      </c>
      <c r="Y56" s="14" t="b">
        <f>IF(Z56&lt;=20%,'[15]Tabla probabilidad'!$B$5,IF(Z56&lt;=40%,'[15]Tabla probabilidad'!$B$6,IF(Z56&lt;=60%,'[15]Tabla probabilidad'!$B$7,IF(Z56&lt;=80%,'[15]Tabla probabilidad'!$B$8,IF(Z56&lt;=100%,'[15]Tabla probabilidad'!$B$9)))))</f>
        <v>0</v>
      </c>
      <c r="Z56" s="14" t="b">
        <f>IF(R56="Preventivo",(J55-(J55*T56)),IF(R56="Detectivo",(J55-(J55*T56)),IF(R56="Correctivo",(J55))))</f>
        <v>0</v>
      </c>
      <c r="AA56" s="192"/>
      <c r="AB56" s="192"/>
      <c r="AC56" s="14" t="b">
        <f t="shared" si="1"/>
        <v>0</v>
      </c>
      <c r="AD56" s="14" t="b">
        <f t="shared" ref="AD56:AD59" si="21">IF(Q56="Probabilidad",(($M$55-0)),IF(Q56="Impacto",($M$55-($M$55*T56))))</f>
        <v>0</v>
      </c>
      <c r="AE56" s="192"/>
      <c r="AF56" s="192"/>
      <c r="AG56" s="201"/>
      <c r="AH56" s="186"/>
      <c r="AI56" s="212"/>
      <c r="AJ56" s="212"/>
      <c r="AK56" s="212"/>
      <c r="AL56" s="212"/>
      <c r="AM56" s="212"/>
      <c r="AN56" s="212"/>
    </row>
    <row r="57" spans="1:40">
      <c r="A57" s="186"/>
      <c r="B57" s="201"/>
      <c r="C57" s="186"/>
      <c r="D57" s="190"/>
      <c r="E57" s="186"/>
      <c r="F57" s="186"/>
      <c r="G57" s="186"/>
      <c r="H57" s="186"/>
      <c r="I57" s="194"/>
      <c r="J57" s="195"/>
      <c r="K57" s="186"/>
      <c r="L57" s="196"/>
      <c r="M57" s="196"/>
      <c r="N57" s="186"/>
      <c r="O57" s="12">
        <v>3</v>
      </c>
      <c r="P57" s="25"/>
      <c r="Q57" s="12" t="b">
        <f t="shared" si="13"/>
        <v>0</v>
      </c>
      <c r="R57" s="12"/>
      <c r="S57" s="12"/>
      <c r="T57" s="14" t="e">
        <f>VLOOKUP(R57&amp;S57,[15]Hoja1!$Q$4:$R$9,2,0)</f>
        <v>#N/A</v>
      </c>
      <c r="U57" s="12"/>
      <c r="V57" s="12"/>
      <c r="W57" s="12"/>
      <c r="X57" s="14" t="b">
        <f t="shared" si="20"/>
        <v>0</v>
      </c>
      <c r="Y57" s="14" t="b">
        <f>IF(Z57&lt;=20%,'[15]Tabla probabilidad'!$B$5,IF(Z57&lt;=40%,'[15]Tabla probabilidad'!$B$6,IF(Z57&lt;=60%,'[15]Tabla probabilidad'!$B$7,IF(Z57&lt;=80%,'[15]Tabla probabilidad'!$B$8,IF(Z57&lt;=100%,'[15]Tabla probabilidad'!$B$9)))))</f>
        <v>0</v>
      </c>
      <c r="Z57" s="14" t="b">
        <f>IF(R57="Preventivo",(J55-(J55*T57)),IF(R57="Detectivo",(J55-(J55*T57)),IF(R57="Correctivo",(J55))))</f>
        <v>0</v>
      </c>
      <c r="AA57" s="192"/>
      <c r="AB57" s="192"/>
      <c r="AC57" s="14" t="b">
        <f t="shared" si="1"/>
        <v>0</v>
      </c>
      <c r="AD57" s="14" t="b">
        <f t="shared" si="21"/>
        <v>0</v>
      </c>
      <c r="AE57" s="192"/>
      <c r="AF57" s="192"/>
      <c r="AG57" s="201"/>
      <c r="AH57" s="186"/>
      <c r="AI57" s="212"/>
      <c r="AJ57" s="212"/>
      <c r="AK57" s="212"/>
      <c r="AL57" s="212"/>
      <c r="AM57" s="212"/>
      <c r="AN57" s="212"/>
    </row>
    <row r="58" spans="1:40">
      <c r="A58" s="186"/>
      <c r="B58" s="201"/>
      <c r="C58" s="186"/>
      <c r="D58" s="190"/>
      <c r="E58" s="186"/>
      <c r="F58" s="186"/>
      <c r="G58" s="186"/>
      <c r="H58" s="186"/>
      <c r="I58" s="194"/>
      <c r="J58" s="195"/>
      <c r="K58" s="186"/>
      <c r="L58" s="196"/>
      <c r="M58" s="196"/>
      <c r="N58" s="186"/>
      <c r="O58" s="12">
        <v>4</v>
      </c>
      <c r="P58" s="26"/>
      <c r="Q58" s="12" t="b">
        <f t="shared" si="13"/>
        <v>0</v>
      </c>
      <c r="R58" s="12"/>
      <c r="S58" s="12"/>
      <c r="T58" s="14" t="e">
        <f>VLOOKUP(R58&amp;S58,[15]Hoja1!$Q$4:$R$9,2,0)</f>
        <v>#N/A</v>
      </c>
      <c r="U58" s="12"/>
      <c r="V58" s="12"/>
      <c r="W58" s="12"/>
      <c r="X58" s="14" t="b">
        <f t="shared" si="20"/>
        <v>0</v>
      </c>
      <c r="Y58" s="14" t="b">
        <f>IF(Z58&lt;=20%,'[15]Tabla probabilidad'!$B$5,IF(Z58&lt;=40%,'[15]Tabla probabilidad'!$B$6,IF(Z58&lt;=60%,'[15]Tabla probabilidad'!$B$7,IF(Z58&lt;=80%,'[15]Tabla probabilidad'!$B$8,IF(Z58&lt;=100%,'[15]Tabla probabilidad'!$B$9)))))</f>
        <v>0</v>
      </c>
      <c r="Z58" s="14" t="b">
        <f>IF(R58="Preventivo",(J55-(J55*T58)),IF(R58="Detectivo",(J55-(J55*T58)),IF(R58="Correctivo",(J55))))</f>
        <v>0</v>
      </c>
      <c r="AA58" s="192"/>
      <c r="AB58" s="192"/>
      <c r="AC58" s="14" t="b">
        <f t="shared" si="1"/>
        <v>0</v>
      </c>
      <c r="AD58" s="14" t="b">
        <f t="shared" si="21"/>
        <v>0</v>
      </c>
      <c r="AE58" s="192"/>
      <c r="AF58" s="192"/>
      <c r="AG58" s="201"/>
      <c r="AH58" s="186"/>
      <c r="AI58" s="212"/>
      <c r="AJ58" s="212"/>
      <c r="AK58" s="212"/>
      <c r="AL58" s="212"/>
      <c r="AM58" s="212"/>
      <c r="AN58" s="212"/>
    </row>
    <row r="59" spans="1:40" ht="20.25" customHeight="1">
      <c r="A59" s="186"/>
      <c r="B59" s="202"/>
      <c r="C59" s="186"/>
      <c r="D59" s="190"/>
      <c r="E59" s="186"/>
      <c r="F59" s="186"/>
      <c r="G59" s="186"/>
      <c r="H59" s="186"/>
      <c r="I59" s="194"/>
      <c r="J59" s="195"/>
      <c r="K59" s="186"/>
      <c r="L59" s="196"/>
      <c r="M59" s="196"/>
      <c r="N59" s="186"/>
      <c r="O59" s="12">
        <v>5</v>
      </c>
      <c r="P59" s="27"/>
      <c r="Q59" s="12" t="b">
        <f t="shared" si="13"/>
        <v>0</v>
      </c>
      <c r="R59" s="12"/>
      <c r="S59" s="12"/>
      <c r="T59" s="14" t="e">
        <f>VLOOKUP(R59&amp;S59,[15]Hoja1!$Q$4:$R$9,2,0)</f>
        <v>#N/A</v>
      </c>
      <c r="U59" s="12"/>
      <c r="V59" s="12"/>
      <c r="W59" s="12"/>
      <c r="X59" s="14" t="b">
        <f t="shared" si="20"/>
        <v>0</v>
      </c>
      <c r="Y59" s="14" t="b">
        <f>IF(Z59&lt;=20%,'[15]Tabla probabilidad'!$B$5,IF(Z59&lt;=40%,'[15]Tabla probabilidad'!$B$6,IF(Z59&lt;=60%,'[15]Tabla probabilidad'!$B$7,IF(Z59&lt;=80%,'[15]Tabla probabilidad'!$B$8,IF(Z59&lt;=100%,'[15]Tabla probabilidad'!$B$9)))))</f>
        <v>0</v>
      </c>
      <c r="Z59" s="14" t="b">
        <f>IF(R59="Preventivo",(J55-(J55*T59)),IF(R59="Detectivo",(J55-(J55*T59)),IF(R59="Correctivo",(J55))))</f>
        <v>0</v>
      </c>
      <c r="AA59" s="193"/>
      <c r="AB59" s="193"/>
      <c r="AC59" s="14" t="b">
        <f t="shared" si="1"/>
        <v>0</v>
      </c>
      <c r="AD59" s="14" t="b">
        <f t="shared" si="21"/>
        <v>0</v>
      </c>
      <c r="AE59" s="193"/>
      <c r="AF59" s="193"/>
      <c r="AG59" s="202"/>
      <c r="AH59" s="186"/>
      <c r="AI59" s="213"/>
      <c r="AJ59" s="213"/>
      <c r="AK59" s="213"/>
      <c r="AL59" s="213"/>
      <c r="AM59" s="213"/>
      <c r="AN59" s="213"/>
    </row>
  </sheetData>
  <mergeCells count="306">
    <mergeCell ref="A55:A59"/>
    <mergeCell ref="B55:B59"/>
    <mergeCell ref="C55:C59"/>
    <mergeCell ref="D55:D59"/>
    <mergeCell ref="E55:E59"/>
    <mergeCell ref="F55:F59"/>
    <mergeCell ref="G55:G59"/>
    <mergeCell ref="H55:H59"/>
    <mergeCell ref="AG50:AG54"/>
    <mergeCell ref="M50:M54"/>
    <mergeCell ref="N50:N54"/>
    <mergeCell ref="AA55:AA59"/>
    <mergeCell ref="AB55:AB59"/>
    <mergeCell ref="AE55:AE59"/>
    <mergeCell ref="AF55:AF59"/>
    <mergeCell ref="AG55:AG59"/>
    <mergeCell ref="L50:L54"/>
    <mergeCell ref="I55:I59"/>
    <mergeCell ref="J55:J59"/>
    <mergeCell ref="K55:K59"/>
    <mergeCell ref="L55:L59"/>
    <mergeCell ref="M55:M59"/>
    <mergeCell ref="N55:N59"/>
    <mergeCell ref="A50:A54"/>
    <mergeCell ref="AM50:AM54"/>
    <mergeCell ref="AN50:AN54"/>
    <mergeCell ref="AH50:AH54"/>
    <mergeCell ref="AI50:AI54"/>
    <mergeCell ref="AJ50:AJ54"/>
    <mergeCell ref="AK50:AK54"/>
    <mergeCell ref="AL50:AL54"/>
    <mergeCell ref="AI55:AI59"/>
    <mergeCell ref="AJ55:AJ59"/>
    <mergeCell ref="AK55:AK59"/>
    <mergeCell ref="AL55:AL59"/>
    <mergeCell ref="AM55:AM59"/>
    <mergeCell ref="AN55:AN59"/>
    <mergeCell ref="AH55:AH59"/>
    <mergeCell ref="B50:B54"/>
    <mergeCell ref="C50:C54"/>
    <mergeCell ref="D50:D54"/>
    <mergeCell ref="E50:E54"/>
    <mergeCell ref="F50:F54"/>
    <mergeCell ref="AI45:AI49"/>
    <mergeCell ref="AJ45:AJ49"/>
    <mergeCell ref="AK45:AK49"/>
    <mergeCell ref="I45:I49"/>
    <mergeCell ref="J45:J49"/>
    <mergeCell ref="K45:K49"/>
    <mergeCell ref="L45:L49"/>
    <mergeCell ref="M45:M49"/>
    <mergeCell ref="N45:N49"/>
    <mergeCell ref="AA50:AA54"/>
    <mergeCell ref="AB50:AB54"/>
    <mergeCell ref="AE50:AE54"/>
    <mergeCell ref="AF50:AF54"/>
    <mergeCell ref="G50:G54"/>
    <mergeCell ref="H50:H54"/>
    <mergeCell ref="I50:I54"/>
    <mergeCell ref="J50:J54"/>
    <mergeCell ref="K50:K54"/>
    <mergeCell ref="AL45:AL49"/>
    <mergeCell ref="AM45:AM49"/>
    <mergeCell ref="AN45:AN49"/>
    <mergeCell ref="AA45:AA49"/>
    <mergeCell ref="AB45:AB49"/>
    <mergeCell ref="AE45:AE49"/>
    <mergeCell ref="AF45:AF49"/>
    <mergeCell ref="AG45:AG49"/>
    <mergeCell ref="AH45:AH49"/>
    <mergeCell ref="AM40:AM44"/>
    <mergeCell ref="AN40:AN44"/>
    <mergeCell ref="A45:A49"/>
    <mergeCell ref="B45:B49"/>
    <mergeCell ref="C45:C49"/>
    <mergeCell ref="D45:D49"/>
    <mergeCell ref="E45:E49"/>
    <mergeCell ref="F45:F49"/>
    <mergeCell ref="G45:G49"/>
    <mergeCell ref="H45:H49"/>
    <mergeCell ref="AG40:AG44"/>
    <mergeCell ref="AH40:AH44"/>
    <mergeCell ref="AI40:AI44"/>
    <mergeCell ref="AJ40:AJ44"/>
    <mergeCell ref="AK40:AK44"/>
    <mergeCell ref="AL40:AL44"/>
    <mergeCell ref="M40:M44"/>
    <mergeCell ref="N40:N44"/>
    <mergeCell ref="AA40:AA44"/>
    <mergeCell ref="AB40:AB44"/>
    <mergeCell ref="AE40:AE44"/>
    <mergeCell ref="AF40:AF44"/>
    <mergeCell ref="G40:G44"/>
    <mergeCell ref="H40:H44"/>
    <mergeCell ref="I40:I44"/>
    <mergeCell ref="J40:J44"/>
    <mergeCell ref="K40:K44"/>
    <mergeCell ref="L40:L44"/>
    <mergeCell ref="A40:A44"/>
    <mergeCell ref="B40:B44"/>
    <mergeCell ref="C40:C44"/>
    <mergeCell ref="D40:D44"/>
    <mergeCell ref="E40:E44"/>
    <mergeCell ref="F40:F44"/>
    <mergeCell ref="A35:A39"/>
    <mergeCell ref="B35:B39"/>
    <mergeCell ref="C35:C39"/>
    <mergeCell ref="D35:D39"/>
    <mergeCell ref="E35:E39"/>
    <mergeCell ref="F35:F39"/>
    <mergeCell ref="G35:G39"/>
    <mergeCell ref="H35:H39"/>
    <mergeCell ref="AG30:AG34"/>
    <mergeCell ref="M30:M34"/>
    <mergeCell ref="N30:N34"/>
    <mergeCell ref="AA35:AA39"/>
    <mergeCell ref="AB35:AB39"/>
    <mergeCell ref="AE35:AE39"/>
    <mergeCell ref="AF35:AF39"/>
    <mergeCell ref="AG35:AG39"/>
    <mergeCell ref="L30:L34"/>
    <mergeCell ref="I35:I39"/>
    <mergeCell ref="J35:J39"/>
    <mergeCell ref="K35:K39"/>
    <mergeCell ref="L35:L39"/>
    <mergeCell ref="M35:M39"/>
    <mergeCell ref="N35:N39"/>
    <mergeCell ref="A30:A34"/>
    <mergeCell ref="AM30:AM34"/>
    <mergeCell ref="AN30:AN34"/>
    <mergeCell ref="AH30:AH34"/>
    <mergeCell ref="AI30:AI34"/>
    <mergeCell ref="AJ30:AJ34"/>
    <mergeCell ref="AK30:AK34"/>
    <mergeCell ref="AL30:AL34"/>
    <mergeCell ref="AI35:AI39"/>
    <mergeCell ref="AJ35:AJ39"/>
    <mergeCell ref="AK35:AK39"/>
    <mergeCell ref="AL35:AL39"/>
    <mergeCell ref="AM35:AM39"/>
    <mergeCell ref="AN35:AN39"/>
    <mergeCell ref="AH35:AH39"/>
    <mergeCell ref="B30:B34"/>
    <mergeCell ref="C30:C34"/>
    <mergeCell ref="D30:D34"/>
    <mergeCell ref="E30:E34"/>
    <mergeCell ref="F30:F34"/>
    <mergeCell ref="AI25:AI29"/>
    <mergeCell ref="AJ25:AJ29"/>
    <mergeCell ref="AK25:AK29"/>
    <mergeCell ref="I25:I29"/>
    <mergeCell ref="J25:J29"/>
    <mergeCell ref="K25:K29"/>
    <mergeCell ref="L25:L29"/>
    <mergeCell ref="M25:M29"/>
    <mergeCell ref="N25:N29"/>
    <mergeCell ref="AA30:AA34"/>
    <mergeCell ref="AB30:AB34"/>
    <mergeCell ref="AE30:AE34"/>
    <mergeCell ref="AF30:AF34"/>
    <mergeCell ref="G30:G34"/>
    <mergeCell ref="H30:H34"/>
    <mergeCell ref="I30:I34"/>
    <mergeCell ref="J30:J34"/>
    <mergeCell ref="K30:K34"/>
    <mergeCell ref="AL25:AL29"/>
    <mergeCell ref="AM25:AM29"/>
    <mergeCell ref="AN25:AN29"/>
    <mergeCell ref="AA25:AA29"/>
    <mergeCell ref="AB25:AB29"/>
    <mergeCell ref="AE25:AE29"/>
    <mergeCell ref="AF25:AF29"/>
    <mergeCell ref="AG25:AG29"/>
    <mergeCell ref="AH25:AH29"/>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A20:AA24"/>
    <mergeCell ref="AB20:AB24"/>
    <mergeCell ref="AE20:AE24"/>
    <mergeCell ref="AF20:AF24"/>
    <mergeCell ref="G20:G24"/>
    <mergeCell ref="H20:H24"/>
    <mergeCell ref="I20:I24"/>
    <mergeCell ref="J20:J24"/>
    <mergeCell ref="K20:K24"/>
    <mergeCell ref="L20:L24"/>
    <mergeCell ref="A20:A24"/>
    <mergeCell ref="B20:B24"/>
    <mergeCell ref="C20:C24"/>
    <mergeCell ref="D20:D24"/>
    <mergeCell ref="E20:E24"/>
    <mergeCell ref="F20:F24"/>
    <mergeCell ref="AI15:AI19"/>
    <mergeCell ref="AJ15:AJ19"/>
    <mergeCell ref="AK15:AK19"/>
    <mergeCell ref="AL15:AL19"/>
    <mergeCell ref="AM15:AM19"/>
    <mergeCell ref="AN15:AN19"/>
    <mergeCell ref="AA15:AA19"/>
    <mergeCell ref="AB15:AB19"/>
    <mergeCell ref="AE15:AE19"/>
    <mergeCell ref="AF15:AF19"/>
    <mergeCell ref="AG15:AG19"/>
    <mergeCell ref="AH15:AH19"/>
    <mergeCell ref="I15:I19"/>
    <mergeCell ref="J15:J19"/>
    <mergeCell ref="K15:K19"/>
    <mergeCell ref="L15:L19"/>
    <mergeCell ref="M15:M19"/>
    <mergeCell ref="N15:N19"/>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I10:I14"/>
    <mergeCell ref="J10:J14"/>
    <mergeCell ref="K10:K14"/>
    <mergeCell ref="L10:L14"/>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A8:A9"/>
    <mergeCell ref="B8:B9"/>
    <mergeCell ref="C8:C9"/>
    <mergeCell ref="D8:D9"/>
    <mergeCell ref="E8:E9"/>
    <mergeCell ref="F8:F9"/>
    <mergeCell ref="G8:G9"/>
    <mergeCell ref="AL8:AL9"/>
    <mergeCell ref="AM8:AM9"/>
    <mergeCell ref="J8:J9"/>
    <mergeCell ref="K8:K9"/>
    <mergeCell ref="L8:L9"/>
    <mergeCell ref="M8:M9"/>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s>
  <conditionalFormatting sqref="I10">
    <cfRule type="containsText" dxfId="5234" priority="414" operator="containsText" text="Muy Baja">
      <formula>NOT(ISERROR(SEARCH("Muy Baja",I10)))</formula>
    </cfRule>
    <cfRule type="containsText" dxfId="5233" priority="415" operator="containsText" text="Baja">
      <formula>NOT(ISERROR(SEARCH("Baja",I10)))</formula>
    </cfRule>
    <cfRule type="containsText" dxfId="5232" priority="417" operator="containsText" text="Muy Alta">
      <formula>NOT(ISERROR(SEARCH("Muy Alta",I10)))</formula>
    </cfRule>
    <cfRule type="containsText" dxfId="5231" priority="418" operator="containsText" text="Alta">
      <formula>NOT(ISERROR(SEARCH("Alta",I10)))</formula>
    </cfRule>
    <cfRule type="containsText" dxfId="5230" priority="419" operator="containsText" text="Media">
      <formula>NOT(ISERROR(SEARCH("Media",I10)))</formula>
    </cfRule>
    <cfRule type="containsText" dxfId="5229" priority="420" operator="containsText" text="Media">
      <formula>NOT(ISERROR(SEARCH("Media",I10)))</formula>
    </cfRule>
    <cfRule type="containsText" dxfId="5228" priority="421" operator="containsText" text="Media">
      <formula>NOT(ISERROR(SEARCH("Media",I10)))</formula>
    </cfRule>
    <cfRule type="containsText" dxfId="5227" priority="422" operator="containsText" text="Muy Baja">
      <formula>NOT(ISERROR(SEARCH("Muy Baja",I10)))</formula>
    </cfRule>
    <cfRule type="containsText" dxfId="5226" priority="423" operator="containsText" text="Baja">
      <formula>NOT(ISERROR(SEARCH("Baja",I10)))</formula>
    </cfRule>
    <cfRule type="containsText" dxfId="5225" priority="424" operator="containsText" text="Muy Baja">
      <formula>NOT(ISERROR(SEARCH("Muy Baja",I10)))</formula>
    </cfRule>
    <cfRule type="containsText" dxfId="5224" priority="425" operator="containsText" text="Muy Baja">
      <formula>NOT(ISERROR(SEARCH("Muy Baja",I10)))</formula>
    </cfRule>
    <cfRule type="containsText" dxfId="5223" priority="426" operator="containsText" text="Muy Baja">
      <formula>NOT(ISERROR(SEARCH("Muy Baja",I10)))</formula>
    </cfRule>
    <cfRule type="containsText" dxfId="5222" priority="427" operator="containsText" text="Muy Baja'Tabla probabilidad'!">
      <formula>NOT(ISERROR(SEARCH("Muy Baja'Tabla probabilidad'!",I10)))</formula>
    </cfRule>
    <cfRule type="containsText" dxfId="5221" priority="428" operator="containsText" text="Muy bajo">
      <formula>NOT(ISERROR(SEARCH("Muy bajo",I10)))</formula>
    </cfRule>
    <cfRule type="containsText" dxfId="5220" priority="429" operator="containsText" text="Alta">
      <formula>NOT(ISERROR(SEARCH("Alta",I10)))</formula>
    </cfRule>
    <cfRule type="containsText" dxfId="5219" priority="430" operator="containsText" text="Media">
      <formula>NOT(ISERROR(SEARCH("Media",I10)))</formula>
    </cfRule>
    <cfRule type="containsText" dxfId="5218" priority="431" operator="containsText" text="Baja">
      <formula>NOT(ISERROR(SEARCH("Baja",I10)))</formula>
    </cfRule>
    <cfRule type="containsText" dxfId="5217" priority="432" operator="containsText" text="Muy baja">
      <formula>NOT(ISERROR(SEARCH("Muy baja",I10)))</formula>
    </cfRule>
    <cfRule type="cellIs" dxfId="5216" priority="435" operator="between">
      <formula>1</formula>
      <formula>2</formula>
    </cfRule>
    <cfRule type="cellIs" dxfId="5215" priority="436" operator="between">
      <formula>0</formula>
      <formula>2</formula>
    </cfRule>
  </conditionalFormatting>
  <conditionalFormatting sqref="I10">
    <cfRule type="containsText" dxfId="5214" priority="416" operator="containsText" text="Muy Alta">
      <formula>NOT(ISERROR(SEARCH("Muy Alta",I10)))</formula>
    </cfRule>
  </conditionalFormatting>
  <conditionalFormatting sqref="L10 L15 L20 L25 L30 L35 L40 L45 L50 L55">
    <cfRule type="containsText" dxfId="5213" priority="408" operator="containsText" text="Catastrófico">
      <formula>NOT(ISERROR(SEARCH("Catastrófico",L10)))</formula>
    </cfRule>
    <cfRule type="containsText" dxfId="5212" priority="409" operator="containsText" text="Mayor">
      <formula>NOT(ISERROR(SEARCH("Mayor",L10)))</formula>
    </cfRule>
    <cfRule type="containsText" dxfId="5211" priority="410" operator="containsText" text="Alta">
      <formula>NOT(ISERROR(SEARCH("Alta",L10)))</formula>
    </cfRule>
    <cfRule type="containsText" dxfId="5210" priority="411" operator="containsText" text="Moderado">
      <formula>NOT(ISERROR(SEARCH("Moderado",L10)))</formula>
    </cfRule>
    <cfRule type="containsText" dxfId="5209" priority="412" operator="containsText" text="Menor">
      <formula>NOT(ISERROR(SEARCH("Menor",L10)))</formula>
    </cfRule>
    <cfRule type="containsText" dxfId="5208" priority="413" operator="containsText" text="Leve">
      <formula>NOT(ISERROR(SEARCH("Leve",L10)))</formula>
    </cfRule>
  </conditionalFormatting>
  <conditionalFormatting sqref="N10 N15 N20 N25">
    <cfRule type="containsText" dxfId="5207" priority="403" operator="containsText" text="Extremo">
      <formula>NOT(ISERROR(SEARCH("Extremo",N10)))</formula>
    </cfRule>
    <cfRule type="containsText" dxfId="5206" priority="404" operator="containsText" text="Alto">
      <formula>NOT(ISERROR(SEARCH("Alto",N10)))</formula>
    </cfRule>
    <cfRule type="containsText" dxfId="5205" priority="405" operator="containsText" text="Bajo">
      <formula>NOT(ISERROR(SEARCH("Bajo",N10)))</formula>
    </cfRule>
    <cfRule type="containsText" dxfId="5204" priority="406" operator="containsText" text="Moderado">
      <formula>NOT(ISERROR(SEARCH("Moderado",N10)))</formula>
    </cfRule>
    <cfRule type="containsText" dxfId="5203" priority="407" operator="containsText" text="Extremo">
      <formula>NOT(ISERROR(SEARCH("Extremo",N10)))</formula>
    </cfRule>
  </conditionalFormatting>
  <conditionalFormatting sqref="M10 M15 M20 M25 M30 M35 M40 M45 M50 M55">
    <cfRule type="containsText" dxfId="5202" priority="397" operator="containsText" text="Catastrófico">
      <formula>NOT(ISERROR(SEARCH("Catastrófico",M10)))</formula>
    </cfRule>
    <cfRule type="containsText" dxfId="5201" priority="398" operator="containsText" text="Mayor">
      <formula>NOT(ISERROR(SEARCH("Mayor",M10)))</formula>
    </cfRule>
    <cfRule type="containsText" dxfId="5200" priority="399" operator="containsText" text="Alta">
      <formula>NOT(ISERROR(SEARCH("Alta",M10)))</formula>
    </cfRule>
    <cfRule type="containsText" dxfId="5199" priority="400" operator="containsText" text="Moderado">
      <formula>NOT(ISERROR(SEARCH("Moderado",M10)))</formula>
    </cfRule>
    <cfRule type="containsText" dxfId="5198" priority="401" operator="containsText" text="Menor">
      <formula>NOT(ISERROR(SEARCH("Menor",M10)))</formula>
    </cfRule>
    <cfRule type="containsText" dxfId="5197" priority="402" operator="containsText" text="Leve">
      <formula>NOT(ISERROR(SEARCH("Leve",M10)))</formula>
    </cfRule>
  </conditionalFormatting>
  <conditionalFormatting sqref="Y10:Y14">
    <cfRule type="containsText" dxfId="5196" priority="391" operator="containsText" text="Muy Alta">
      <formula>NOT(ISERROR(SEARCH("Muy Alta",Y10)))</formula>
    </cfRule>
    <cfRule type="containsText" dxfId="5195" priority="392" operator="containsText" text="Alta">
      <formula>NOT(ISERROR(SEARCH("Alta",Y10)))</formula>
    </cfRule>
    <cfRule type="containsText" dxfId="5194" priority="393" operator="containsText" text="Media">
      <formula>NOT(ISERROR(SEARCH("Media",Y10)))</formula>
    </cfRule>
    <cfRule type="containsText" dxfId="5193" priority="394" operator="containsText" text="Muy Baja">
      <formula>NOT(ISERROR(SEARCH("Muy Baja",Y10)))</formula>
    </cfRule>
    <cfRule type="containsText" dxfId="5192" priority="395" operator="containsText" text="Baja">
      <formula>NOT(ISERROR(SEARCH("Baja",Y10)))</formula>
    </cfRule>
    <cfRule type="containsText" dxfId="5191" priority="396" operator="containsText" text="Muy Baja">
      <formula>NOT(ISERROR(SEARCH("Muy Baja",Y10)))</formula>
    </cfRule>
  </conditionalFormatting>
  <conditionalFormatting sqref="AC10:AC14">
    <cfRule type="containsText" dxfId="5190" priority="386" operator="containsText" text="Catastrófico">
      <formula>NOT(ISERROR(SEARCH("Catastrófico",AC10)))</formula>
    </cfRule>
    <cfRule type="containsText" dxfId="5189" priority="387" operator="containsText" text="Mayor">
      <formula>NOT(ISERROR(SEARCH("Mayor",AC10)))</formula>
    </cfRule>
    <cfRule type="containsText" dxfId="5188" priority="388" operator="containsText" text="Moderado">
      <formula>NOT(ISERROR(SEARCH("Moderado",AC10)))</formula>
    </cfRule>
    <cfRule type="containsText" dxfId="5187" priority="389" operator="containsText" text="Menor">
      <formula>NOT(ISERROR(SEARCH("Menor",AC10)))</formula>
    </cfRule>
    <cfRule type="containsText" dxfId="5186" priority="390" operator="containsText" text="Leve">
      <formula>NOT(ISERROR(SEARCH("Leve",AC10)))</formula>
    </cfRule>
  </conditionalFormatting>
  <conditionalFormatting sqref="AG10">
    <cfRule type="containsText" dxfId="5185" priority="377" operator="containsText" text="Extremo">
      <formula>NOT(ISERROR(SEARCH("Extremo",AG10)))</formula>
    </cfRule>
    <cfRule type="containsText" dxfId="5184" priority="378" operator="containsText" text="Alto">
      <formula>NOT(ISERROR(SEARCH("Alto",AG10)))</formula>
    </cfRule>
    <cfRule type="containsText" dxfId="5183" priority="379" operator="containsText" text="Moderado">
      <formula>NOT(ISERROR(SEARCH("Moderado",AG10)))</formula>
    </cfRule>
    <cfRule type="containsText" dxfId="5182" priority="380" operator="containsText" text="Menor">
      <formula>NOT(ISERROR(SEARCH("Menor",AG10)))</formula>
    </cfRule>
    <cfRule type="containsText" dxfId="5181" priority="381" operator="containsText" text="Bajo">
      <formula>NOT(ISERROR(SEARCH("Bajo",AG10)))</formula>
    </cfRule>
    <cfRule type="containsText" dxfId="5180" priority="382" operator="containsText" text="Moderado">
      <formula>NOT(ISERROR(SEARCH("Moderado",AG10)))</formula>
    </cfRule>
    <cfRule type="containsText" dxfId="5179" priority="383" operator="containsText" text="Extremo">
      <formula>NOT(ISERROR(SEARCH("Extremo",AG10)))</formula>
    </cfRule>
    <cfRule type="containsText" dxfId="5178" priority="384" operator="containsText" text="Baja">
      <formula>NOT(ISERROR(SEARCH("Baja",AG10)))</formula>
    </cfRule>
    <cfRule type="containsText" dxfId="5177" priority="385" operator="containsText" text="Alto">
      <formula>NOT(ISERROR(SEARCH("Alto",AG10)))</formula>
    </cfRule>
  </conditionalFormatting>
  <conditionalFormatting sqref="AA10:AA59">
    <cfRule type="containsText" dxfId="5176" priority="1" operator="containsText" text="Muy Baja">
      <formula>NOT(ISERROR(SEARCH("Muy Baja",AA10)))</formula>
    </cfRule>
    <cfRule type="containsText" dxfId="5175" priority="372" operator="containsText" text="Muy Alta">
      <formula>NOT(ISERROR(SEARCH("Muy Alta",AA10)))</formula>
    </cfRule>
    <cfRule type="containsText" dxfId="5174" priority="373" operator="containsText" text="Alta">
      <formula>NOT(ISERROR(SEARCH("Alta",AA10)))</formula>
    </cfRule>
    <cfRule type="containsText" dxfId="5173" priority="374" operator="containsText" text="Media">
      <formula>NOT(ISERROR(SEARCH("Media",AA10)))</formula>
    </cfRule>
    <cfRule type="containsText" dxfId="5172" priority="375" operator="containsText" text="Baja">
      <formula>NOT(ISERROR(SEARCH("Baja",AA10)))</formula>
    </cfRule>
    <cfRule type="containsText" dxfId="5171" priority="376" operator="containsText" text="Muy Baja">
      <formula>NOT(ISERROR(SEARCH("Muy Baja",AA10)))</formula>
    </cfRule>
  </conditionalFormatting>
  <conditionalFormatting sqref="AE10:AE14">
    <cfRule type="containsText" dxfId="5170" priority="367" operator="containsText" text="Catastrófico">
      <formula>NOT(ISERROR(SEARCH("Catastrófico",AE10)))</formula>
    </cfRule>
    <cfRule type="containsText" dxfId="5169" priority="368" operator="containsText" text="Moderado">
      <formula>NOT(ISERROR(SEARCH("Moderado",AE10)))</formula>
    </cfRule>
    <cfRule type="containsText" dxfId="5168" priority="369" operator="containsText" text="Menor">
      <formula>NOT(ISERROR(SEARCH("Menor",AE10)))</formula>
    </cfRule>
    <cfRule type="containsText" dxfId="5167" priority="370" operator="containsText" text="Leve">
      <formula>NOT(ISERROR(SEARCH("Leve",AE10)))</formula>
    </cfRule>
    <cfRule type="containsText" dxfId="5166" priority="371" operator="containsText" text="Mayor">
      <formula>NOT(ISERROR(SEARCH("Mayor",AE10)))</formula>
    </cfRule>
  </conditionalFormatting>
  <conditionalFormatting sqref="I15 I20 I25">
    <cfRule type="containsText" dxfId="5165" priority="344" operator="containsText" text="Muy Baja">
      <formula>NOT(ISERROR(SEARCH("Muy Baja",I15)))</formula>
    </cfRule>
    <cfRule type="containsText" dxfId="5164" priority="345" operator="containsText" text="Baja">
      <formula>NOT(ISERROR(SEARCH("Baja",I15)))</formula>
    </cfRule>
    <cfRule type="containsText" dxfId="5163" priority="347" operator="containsText" text="Muy Alta">
      <formula>NOT(ISERROR(SEARCH("Muy Alta",I15)))</formula>
    </cfRule>
    <cfRule type="containsText" dxfId="5162" priority="348" operator="containsText" text="Alta">
      <formula>NOT(ISERROR(SEARCH("Alta",I15)))</formula>
    </cfRule>
    <cfRule type="containsText" dxfId="5161" priority="349" operator="containsText" text="Media">
      <formula>NOT(ISERROR(SEARCH("Media",I15)))</formula>
    </cfRule>
    <cfRule type="containsText" dxfId="5160" priority="350" operator="containsText" text="Media">
      <formula>NOT(ISERROR(SEARCH("Media",I15)))</formula>
    </cfRule>
    <cfRule type="containsText" dxfId="5159" priority="351" operator="containsText" text="Media">
      <formula>NOT(ISERROR(SEARCH("Media",I15)))</formula>
    </cfRule>
    <cfRule type="containsText" dxfId="5158" priority="352" operator="containsText" text="Muy Baja">
      <formula>NOT(ISERROR(SEARCH("Muy Baja",I15)))</formula>
    </cfRule>
    <cfRule type="containsText" dxfId="5157" priority="353" operator="containsText" text="Baja">
      <formula>NOT(ISERROR(SEARCH("Baja",I15)))</formula>
    </cfRule>
    <cfRule type="containsText" dxfId="5156" priority="354" operator="containsText" text="Muy Baja">
      <formula>NOT(ISERROR(SEARCH("Muy Baja",I15)))</formula>
    </cfRule>
    <cfRule type="containsText" dxfId="5155" priority="355" operator="containsText" text="Muy Baja">
      <formula>NOT(ISERROR(SEARCH("Muy Baja",I15)))</formula>
    </cfRule>
    <cfRule type="containsText" dxfId="5154" priority="356" operator="containsText" text="Muy Baja">
      <formula>NOT(ISERROR(SEARCH("Muy Baja",I15)))</formula>
    </cfRule>
    <cfRule type="containsText" dxfId="5153" priority="357" operator="containsText" text="Muy Baja'Tabla probabilidad'!">
      <formula>NOT(ISERROR(SEARCH("Muy Baja'Tabla probabilidad'!",I15)))</formula>
    </cfRule>
    <cfRule type="containsText" dxfId="5152" priority="358" operator="containsText" text="Muy bajo">
      <formula>NOT(ISERROR(SEARCH("Muy bajo",I15)))</formula>
    </cfRule>
    <cfRule type="containsText" dxfId="5151" priority="359" operator="containsText" text="Alta">
      <formula>NOT(ISERROR(SEARCH("Alta",I15)))</formula>
    </cfRule>
    <cfRule type="containsText" dxfId="5150" priority="360" operator="containsText" text="Media">
      <formula>NOT(ISERROR(SEARCH("Media",I15)))</formula>
    </cfRule>
    <cfRule type="containsText" dxfId="5149" priority="361" operator="containsText" text="Baja">
      <formula>NOT(ISERROR(SEARCH("Baja",I15)))</formula>
    </cfRule>
    <cfRule type="containsText" dxfId="5148" priority="362" operator="containsText" text="Muy baja">
      <formula>NOT(ISERROR(SEARCH("Muy baja",I15)))</formula>
    </cfRule>
    <cfRule type="cellIs" dxfId="5147" priority="365" operator="between">
      <formula>1</formula>
      <formula>2</formula>
    </cfRule>
    <cfRule type="cellIs" dxfId="5146" priority="366" operator="between">
      <formula>0</formula>
      <formula>2</formula>
    </cfRule>
  </conditionalFormatting>
  <conditionalFormatting sqref="I15 I20 I25">
    <cfRule type="containsText" dxfId="5145" priority="346" operator="containsText" text="Muy Alta">
      <formula>NOT(ISERROR(SEARCH("Muy Alta",I15)))</formula>
    </cfRule>
  </conditionalFormatting>
  <conditionalFormatting sqref="Y15:Y19">
    <cfRule type="containsText" dxfId="5144" priority="338" operator="containsText" text="Muy Alta">
      <formula>NOT(ISERROR(SEARCH("Muy Alta",Y15)))</formula>
    </cfRule>
    <cfRule type="containsText" dxfId="5143" priority="339" operator="containsText" text="Alta">
      <formula>NOT(ISERROR(SEARCH("Alta",Y15)))</formula>
    </cfRule>
    <cfRule type="containsText" dxfId="5142" priority="340" operator="containsText" text="Media">
      <formula>NOT(ISERROR(SEARCH("Media",Y15)))</formula>
    </cfRule>
    <cfRule type="containsText" dxfId="5141" priority="341" operator="containsText" text="Muy Baja">
      <formula>NOT(ISERROR(SEARCH("Muy Baja",Y15)))</formula>
    </cfRule>
    <cfRule type="containsText" dxfId="5140" priority="342" operator="containsText" text="Baja">
      <formula>NOT(ISERROR(SEARCH("Baja",Y15)))</formula>
    </cfRule>
    <cfRule type="containsText" dxfId="5139" priority="343" operator="containsText" text="Muy Baja">
      <formula>NOT(ISERROR(SEARCH("Muy Baja",Y15)))</formula>
    </cfRule>
  </conditionalFormatting>
  <conditionalFormatting sqref="AC15:AC19">
    <cfRule type="containsText" dxfId="5138" priority="333" operator="containsText" text="Catastrófico">
      <formula>NOT(ISERROR(SEARCH("Catastrófico",AC15)))</formula>
    </cfRule>
    <cfRule type="containsText" dxfId="5137" priority="334" operator="containsText" text="Mayor">
      <formula>NOT(ISERROR(SEARCH("Mayor",AC15)))</formula>
    </cfRule>
    <cfRule type="containsText" dxfId="5136" priority="335" operator="containsText" text="Moderado">
      <formula>NOT(ISERROR(SEARCH("Moderado",AC15)))</formula>
    </cfRule>
    <cfRule type="containsText" dxfId="5135" priority="336" operator="containsText" text="Menor">
      <formula>NOT(ISERROR(SEARCH("Menor",AC15)))</formula>
    </cfRule>
    <cfRule type="containsText" dxfId="5134" priority="337" operator="containsText" text="Leve">
      <formula>NOT(ISERROR(SEARCH("Leve",AC15)))</formula>
    </cfRule>
  </conditionalFormatting>
  <conditionalFormatting sqref="AG15">
    <cfRule type="containsText" dxfId="5133" priority="324" operator="containsText" text="Extremo">
      <formula>NOT(ISERROR(SEARCH("Extremo",AG15)))</formula>
    </cfRule>
    <cfRule type="containsText" dxfId="5132" priority="325" operator="containsText" text="Alto">
      <formula>NOT(ISERROR(SEARCH("Alto",AG15)))</formula>
    </cfRule>
    <cfRule type="containsText" dxfId="5131" priority="326" operator="containsText" text="Moderado">
      <formula>NOT(ISERROR(SEARCH("Moderado",AG15)))</formula>
    </cfRule>
    <cfRule type="containsText" dxfId="5130" priority="327" operator="containsText" text="Menor">
      <formula>NOT(ISERROR(SEARCH("Menor",AG15)))</formula>
    </cfRule>
    <cfRule type="containsText" dxfId="5129" priority="328" operator="containsText" text="Bajo">
      <formula>NOT(ISERROR(SEARCH("Bajo",AG15)))</formula>
    </cfRule>
    <cfRule type="containsText" dxfId="5128" priority="329" operator="containsText" text="Moderado">
      <formula>NOT(ISERROR(SEARCH("Moderado",AG15)))</formula>
    </cfRule>
    <cfRule type="containsText" dxfId="5127" priority="330" operator="containsText" text="Extremo">
      <formula>NOT(ISERROR(SEARCH("Extremo",AG15)))</formula>
    </cfRule>
    <cfRule type="containsText" dxfId="5126" priority="331" operator="containsText" text="Baja">
      <formula>NOT(ISERROR(SEARCH("Baja",AG15)))</formula>
    </cfRule>
    <cfRule type="containsText" dxfId="5125" priority="332" operator="containsText" text="Alto">
      <formula>NOT(ISERROR(SEARCH("Alto",AG15)))</formula>
    </cfRule>
  </conditionalFormatting>
  <conditionalFormatting sqref="AE15:AE19">
    <cfRule type="containsText" dxfId="5124" priority="319" operator="containsText" text="Catastrófico">
      <formula>NOT(ISERROR(SEARCH("Catastrófico",AE15)))</formula>
    </cfRule>
    <cfRule type="containsText" dxfId="5123" priority="320" operator="containsText" text="Moderado">
      <formula>NOT(ISERROR(SEARCH("Moderado",AE15)))</formula>
    </cfRule>
    <cfRule type="containsText" dxfId="5122" priority="321" operator="containsText" text="Menor">
      <formula>NOT(ISERROR(SEARCH("Menor",AE15)))</formula>
    </cfRule>
    <cfRule type="containsText" dxfId="5121" priority="322" operator="containsText" text="Leve">
      <formula>NOT(ISERROR(SEARCH("Leve",AE15)))</formula>
    </cfRule>
    <cfRule type="containsText" dxfId="5120" priority="323" operator="containsText" text="Mayor">
      <formula>NOT(ISERROR(SEARCH("Mayor",AE15)))</formula>
    </cfRule>
  </conditionalFormatting>
  <conditionalFormatting sqref="Y20:Y24">
    <cfRule type="containsText" dxfId="5119" priority="313" operator="containsText" text="Muy Alta">
      <formula>NOT(ISERROR(SEARCH("Muy Alta",Y20)))</formula>
    </cfRule>
    <cfRule type="containsText" dxfId="5118" priority="314" operator="containsText" text="Alta">
      <formula>NOT(ISERROR(SEARCH("Alta",Y20)))</formula>
    </cfRule>
    <cfRule type="containsText" dxfId="5117" priority="315" operator="containsText" text="Media">
      <formula>NOT(ISERROR(SEARCH("Media",Y20)))</formula>
    </cfRule>
    <cfRule type="containsText" dxfId="5116" priority="316" operator="containsText" text="Muy Baja">
      <formula>NOT(ISERROR(SEARCH("Muy Baja",Y20)))</formula>
    </cfRule>
    <cfRule type="containsText" dxfId="5115" priority="317" operator="containsText" text="Baja">
      <formula>NOT(ISERROR(SEARCH("Baja",Y20)))</formula>
    </cfRule>
    <cfRule type="containsText" dxfId="5114" priority="318" operator="containsText" text="Muy Baja">
      <formula>NOT(ISERROR(SEARCH("Muy Baja",Y20)))</formula>
    </cfRule>
  </conditionalFormatting>
  <conditionalFormatting sqref="AC20:AC24">
    <cfRule type="containsText" dxfId="5113" priority="308" operator="containsText" text="Catastrófico">
      <formula>NOT(ISERROR(SEARCH("Catastrófico",AC20)))</formula>
    </cfRule>
    <cfRule type="containsText" dxfId="5112" priority="309" operator="containsText" text="Mayor">
      <formula>NOT(ISERROR(SEARCH("Mayor",AC20)))</formula>
    </cfRule>
    <cfRule type="containsText" dxfId="5111" priority="310" operator="containsText" text="Moderado">
      <formula>NOT(ISERROR(SEARCH("Moderado",AC20)))</formula>
    </cfRule>
    <cfRule type="containsText" dxfId="5110" priority="311" operator="containsText" text="Menor">
      <formula>NOT(ISERROR(SEARCH("Menor",AC20)))</formula>
    </cfRule>
    <cfRule type="containsText" dxfId="5109" priority="312" operator="containsText" text="Leve">
      <formula>NOT(ISERROR(SEARCH("Leve",AC20)))</formula>
    </cfRule>
  </conditionalFormatting>
  <conditionalFormatting sqref="AG20">
    <cfRule type="containsText" dxfId="5108" priority="299" operator="containsText" text="Extremo">
      <formula>NOT(ISERROR(SEARCH("Extremo",AG20)))</formula>
    </cfRule>
    <cfRule type="containsText" dxfId="5107" priority="300" operator="containsText" text="Alto">
      <formula>NOT(ISERROR(SEARCH("Alto",AG20)))</formula>
    </cfRule>
    <cfRule type="containsText" dxfId="5106" priority="301" operator="containsText" text="Moderado">
      <formula>NOT(ISERROR(SEARCH("Moderado",AG20)))</formula>
    </cfRule>
    <cfRule type="containsText" dxfId="5105" priority="302" operator="containsText" text="Menor">
      <formula>NOT(ISERROR(SEARCH("Menor",AG20)))</formula>
    </cfRule>
    <cfRule type="containsText" dxfId="5104" priority="303" operator="containsText" text="Bajo">
      <formula>NOT(ISERROR(SEARCH("Bajo",AG20)))</formula>
    </cfRule>
    <cfRule type="containsText" dxfId="5103" priority="304" operator="containsText" text="Moderado">
      <formula>NOT(ISERROR(SEARCH("Moderado",AG20)))</formula>
    </cfRule>
    <cfRule type="containsText" dxfId="5102" priority="305" operator="containsText" text="Extremo">
      <formula>NOT(ISERROR(SEARCH("Extremo",AG20)))</formula>
    </cfRule>
    <cfRule type="containsText" dxfId="5101" priority="306" operator="containsText" text="Baja">
      <formula>NOT(ISERROR(SEARCH("Baja",AG20)))</formula>
    </cfRule>
    <cfRule type="containsText" dxfId="5100" priority="307" operator="containsText" text="Alto">
      <formula>NOT(ISERROR(SEARCH("Alto",AG20)))</formula>
    </cfRule>
  </conditionalFormatting>
  <conditionalFormatting sqref="AE20:AE24">
    <cfRule type="containsText" dxfId="5099" priority="294" operator="containsText" text="Catastrófico">
      <formula>NOT(ISERROR(SEARCH("Catastrófico",AE20)))</formula>
    </cfRule>
    <cfRule type="containsText" dxfId="5098" priority="295" operator="containsText" text="Moderado">
      <formula>NOT(ISERROR(SEARCH("Moderado",AE20)))</formula>
    </cfRule>
    <cfRule type="containsText" dxfId="5097" priority="296" operator="containsText" text="Menor">
      <formula>NOT(ISERROR(SEARCH("Menor",AE20)))</formula>
    </cfRule>
    <cfRule type="containsText" dxfId="5096" priority="297" operator="containsText" text="Leve">
      <formula>NOT(ISERROR(SEARCH("Leve",AE20)))</formula>
    </cfRule>
    <cfRule type="containsText" dxfId="5095" priority="298" operator="containsText" text="Mayor">
      <formula>NOT(ISERROR(SEARCH("Mayor",AE20)))</formula>
    </cfRule>
  </conditionalFormatting>
  <conditionalFormatting sqref="Y25:Y29">
    <cfRule type="containsText" dxfId="5094" priority="288" operator="containsText" text="Muy Alta">
      <formula>NOT(ISERROR(SEARCH("Muy Alta",Y25)))</formula>
    </cfRule>
    <cfRule type="containsText" dxfId="5093" priority="289" operator="containsText" text="Alta">
      <formula>NOT(ISERROR(SEARCH("Alta",Y25)))</formula>
    </cfRule>
    <cfRule type="containsText" dxfId="5092" priority="290" operator="containsText" text="Media">
      <formula>NOT(ISERROR(SEARCH("Media",Y25)))</formula>
    </cfRule>
    <cfRule type="containsText" dxfId="5091" priority="291" operator="containsText" text="Muy Baja">
      <formula>NOT(ISERROR(SEARCH("Muy Baja",Y25)))</formula>
    </cfRule>
    <cfRule type="containsText" dxfId="5090" priority="292" operator="containsText" text="Baja">
      <formula>NOT(ISERROR(SEARCH("Baja",Y25)))</formula>
    </cfRule>
    <cfRule type="containsText" dxfId="5089" priority="293" operator="containsText" text="Muy Baja">
      <formula>NOT(ISERROR(SEARCH("Muy Baja",Y25)))</formula>
    </cfRule>
  </conditionalFormatting>
  <conditionalFormatting sqref="AC25:AC29">
    <cfRule type="containsText" dxfId="5088" priority="283" operator="containsText" text="Catastrófico">
      <formula>NOT(ISERROR(SEARCH("Catastrófico",AC25)))</formula>
    </cfRule>
    <cfRule type="containsText" dxfId="5087" priority="284" operator="containsText" text="Mayor">
      <formula>NOT(ISERROR(SEARCH("Mayor",AC25)))</formula>
    </cfRule>
    <cfRule type="containsText" dxfId="5086" priority="285" operator="containsText" text="Moderado">
      <formula>NOT(ISERROR(SEARCH("Moderado",AC25)))</formula>
    </cfRule>
    <cfRule type="containsText" dxfId="5085" priority="286" operator="containsText" text="Menor">
      <formula>NOT(ISERROR(SEARCH("Menor",AC25)))</formula>
    </cfRule>
    <cfRule type="containsText" dxfId="5084" priority="287" operator="containsText" text="Leve">
      <formula>NOT(ISERROR(SEARCH("Leve",AC25)))</formula>
    </cfRule>
  </conditionalFormatting>
  <conditionalFormatting sqref="AG25">
    <cfRule type="containsText" dxfId="5083" priority="274" operator="containsText" text="Extremo">
      <formula>NOT(ISERROR(SEARCH("Extremo",AG25)))</formula>
    </cfRule>
    <cfRule type="containsText" dxfId="5082" priority="275" operator="containsText" text="Alto">
      <formula>NOT(ISERROR(SEARCH("Alto",AG25)))</formula>
    </cfRule>
    <cfRule type="containsText" dxfId="5081" priority="276" operator="containsText" text="Moderado">
      <formula>NOT(ISERROR(SEARCH("Moderado",AG25)))</formula>
    </cfRule>
    <cfRule type="containsText" dxfId="5080" priority="277" operator="containsText" text="Menor">
      <formula>NOT(ISERROR(SEARCH("Menor",AG25)))</formula>
    </cfRule>
    <cfRule type="containsText" dxfId="5079" priority="278" operator="containsText" text="Bajo">
      <formula>NOT(ISERROR(SEARCH("Bajo",AG25)))</formula>
    </cfRule>
    <cfRule type="containsText" dxfId="5078" priority="279" operator="containsText" text="Moderado">
      <formula>NOT(ISERROR(SEARCH("Moderado",AG25)))</formula>
    </cfRule>
    <cfRule type="containsText" dxfId="5077" priority="280" operator="containsText" text="Extremo">
      <formula>NOT(ISERROR(SEARCH("Extremo",AG25)))</formula>
    </cfRule>
    <cfRule type="containsText" dxfId="5076" priority="281" operator="containsText" text="Baja">
      <formula>NOT(ISERROR(SEARCH("Baja",AG25)))</formula>
    </cfRule>
    <cfRule type="containsText" dxfId="5075" priority="282" operator="containsText" text="Alto">
      <formula>NOT(ISERROR(SEARCH("Alto",AG25)))</formula>
    </cfRule>
  </conditionalFormatting>
  <conditionalFormatting sqref="AE25:AE29">
    <cfRule type="containsText" dxfId="5074" priority="269" operator="containsText" text="Catastrófico">
      <formula>NOT(ISERROR(SEARCH("Catastrófico",AE25)))</formula>
    </cfRule>
    <cfRule type="containsText" dxfId="5073" priority="270" operator="containsText" text="Moderado">
      <formula>NOT(ISERROR(SEARCH("Moderado",AE25)))</formula>
    </cfRule>
    <cfRule type="containsText" dxfId="5072" priority="271" operator="containsText" text="Menor">
      <formula>NOT(ISERROR(SEARCH("Menor",AE25)))</formula>
    </cfRule>
    <cfRule type="containsText" dxfId="5071" priority="272" operator="containsText" text="Leve">
      <formula>NOT(ISERROR(SEARCH("Leve",AE25)))</formula>
    </cfRule>
    <cfRule type="containsText" dxfId="5070" priority="273" operator="containsText" text="Mayor">
      <formula>NOT(ISERROR(SEARCH("Mayor",AE25)))</formula>
    </cfRule>
  </conditionalFormatting>
  <conditionalFormatting sqref="N30 N35">
    <cfRule type="containsText" dxfId="5069" priority="264" operator="containsText" text="Extremo">
      <formula>NOT(ISERROR(SEARCH("Extremo",N30)))</formula>
    </cfRule>
    <cfRule type="containsText" dxfId="5068" priority="265" operator="containsText" text="Alto">
      <formula>NOT(ISERROR(SEARCH("Alto",N30)))</formula>
    </cfRule>
    <cfRule type="containsText" dxfId="5067" priority="266" operator="containsText" text="Bajo">
      <formula>NOT(ISERROR(SEARCH("Bajo",N30)))</formula>
    </cfRule>
    <cfRule type="containsText" dxfId="5066" priority="267" operator="containsText" text="Moderado">
      <formula>NOT(ISERROR(SEARCH("Moderado",N30)))</formula>
    </cfRule>
    <cfRule type="containsText" dxfId="5065" priority="268" operator="containsText" text="Extremo">
      <formula>NOT(ISERROR(SEARCH("Extremo",N30)))</formula>
    </cfRule>
  </conditionalFormatting>
  <conditionalFormatting sqref="I30 I35 I40">
    <cfRule type="containsText" dxfId="5064" priority="241" operator="containsText" text="Muy Baja">
      <formula>NOT(ISERROR(SEARCH("Muy Baja",I30)))</formula>
    </cfRule>
    <cfRule type="containsText" dxfId="5063" priority="242" operator="containsText" text="Baja">
      <formula>NOT(ISERROR(SEARCH("Baja",I30)))</formula>
    </cfRule>
    <cfRule type="containsText" dxfId="5062" priority="244" operator="containsText" text="Muy Alta">
      <formula>NOT(ISERROR(SEARCH("Muy Alta",I30)))</formula>
    </cfRule>
    <cfRule type="containsText" dxfId="5061" priority="245" operator="containsText" text="Alta">
      <formula>NOT(ISERROR(SEARCH("Alta",I30)))</formula>
    </cfRule>
    <cfRule type="containsText" dxfId="5060" priority="246" operator="containsText" text="Media">
      <formula>NOT(ISERROR(SEARCH("Media",I30)))</formula>
    </cfRule>
    <cfRule type="containsText" dxfId="5059" priority="247" operator="containsText" text="Media">
      <formula>NOT(ISERROR(SEARCH("Media",I30)))</formula>
    </cfRule>
    <cfRule type="containsText" dxfId="5058" priority="248" operator="containsText" text="Media">
      <formula>NOT(ISERROR(SEARCH("Media",I30)))</formula>
    </cfRule>
    <cfRule type="containsText" dxfId="5057" priority="249" operator="containsText" text="Muy Baja">
      <formula>NOT(ISERROR(SEARCH("Muy Baja",I30)))</formula>
    </cfRule>
    <cfRule type="containsText" dxfId="5056" priority="250" operator="containsText" text="Baja">
      <formula>NOT(ISERROR(SEARCH("Baja",I30)))</formula>
    </cfRule>
    <cfRule type="containsText" dxfId="5055" priority="251" operator="containsText" text="Muy Baja">
      <formula>NOT(ISERROR(SEARCH("Muy Baja",I30)))</formula>
    </cfRule>
    <cfRule type="containsText" dxfId="5054" priority="252" operator="containsText" text="Muy Baja">
      <formula>NOT(ISERROR(SEARCH("Muy Baja",I30)))</formula>
    </cfRule>
    <cfRule type="containsText" dxfId="5053" priority="253" operator="containsText" text="Muy Baja">
      <formula>NOT(ISERROR(SEARCH("Muy Baja",I30)))</formula>
    </cfRule>
    <cfRule type="containsText" dxfId="5052" priority="254" operator="containsText" text="Muy Baja'Tabla probabilidad'!">
      <formula>NOT(ISERROR(SEARCH("Muy Baja'Tabla probabilidad'!",I30)))</formula>
    </cfRule>
    <cfRule type="containsText" dxfId="5051" priority="255" operator="containsText" text="Muy bajo">
      <formula>NOT(ISERROR(SEARCH("Muy bajo",I30)))</formula>
    </cfRule>
    <cfRule type="containsText" dxfId="5050" priority="256" operator="containsText" text="Alta">
      <formula>NOT(ISERROR(SEARCH("Alta",I30)))</formula>
    </cfRule>
    <cfRule type="containsText" dxfId="5049" priority="257" operator="containsText" text="Media">
      <formula>NOT(ISERROR(SEARCH("Media",I30)))</formula>
    </cfRule>
    <cfRule type="containsText" dxfId="5048" priority="258" operator="containsText" text="Baja">
      <formula>NOT(ISERROR(SEARCH("Baja",I30)))</formula>
    </cfRule>
    <cfRule type="containsText" dxfId="5047" priority="259" operator="containsText" text="Muy baja">
      <formula>NOT(ISERROR(SEARCH("Muy baja",I30)))</formula>
    </cfRule>
    <cfRule type="cellIs" dxfId="5046" priority="262" operator="between">
      <formula>1</formula>
      <formula>2</formula>
    </cfRule>
    <cfRule type="cellIs" dxfId="5045" priority="263" operator="between">
      <formula>0</formula>
      <formula>2</formula>
    </cfRule>
  </conditionalFormatting>
  <conditionalFormatting sqref="I30 I35 I40">
    <cfRule type="containsText" dxfId="5044" priority="243" operator="containsText" text="Muy Alta">
      <formula>NOT(ISERROR(SEARCH("Muy Alta",I30)))</formula>
    </cfRule>
  </conditionalFormatting>
  <conditionalFormatting sqref="Y30:Y34">
    <cfRule type="containsText" dxfId="5043" priority="235" operator="containsText" text="Muy Alta">
      <formula>NOT(ISERROR(SEARCH("Muy Alta",Y30)))</formula>
    </cfRule>
    <cfRule type="containsText" dxfId="5042" priority="236" operator="containsText" text="Alta">
      <formula>NOT(ISERROR(SEARCH("Alta",Y30)))</formula>
    </cfRule>
    <cfRule type="containsText" dxfId="5041" priority="237" operator="containsText" text="Media">
      <formula>NOT(ISERROR(SEARCH("Media",Y30)))</formula>
    </cfRule>
    <cfRule type="containsText" dxfId="5040" priority="238" operator="containsText" text="Muy Baja">
      <formula>NOT(ISERROR(SEARCH("Muy Baja",Y30)))</formula>
    </cfRule>
    <cfRule type="containsText" dxfId="5039" priority="239" operator="containsText" text="Baja">
      <formula>NOT(ISERROR(SEARCH("Baja",Y30)))</formula>
    </cfRule>
    <cfRule type="containsText" dxfId="5038" priority="240" operator="containsText" text="Muy Baja">
      <formula>NOT(ISERROR(SEARCH("Muy Baja",Y30)))</formula>
    </cfRule>
  </conditionalFormatting>
  <conditionalFormatting sqref="AC30:AC34">
    <cfRule type="containsText" dxfId="5037" priority="230" operator="containsText" text="Catastrófico">
      <formula>NOT(ISERROR(SEARCH("Catastrófico",AC30)))</formula>
    </cfRule>
    <cfRule type="containsText" dxfId="5036" priority="231" operator="containsText" text="Mayor">
      <formula>NOT(ISERROR(SEARCH("Mayor",AC30)))</formula>
    </cfRule>
    <cfRule type="containsText" dxfId="5035" priority="232" operator="containsText" text="Moderado">
      <formula>NOT(ISERROR(SEARCH("Moderado",AC30)))</formula>
    </cfRule>
    <cfRule type="containsText" dxfId="5034" priority="233" operator="containsText" text="Menor">
      <formula>NOT(ISERROR(SEARCH("Menor",AC30)))</formula>
    </cfRule>
    <cfRule type="containsText" dxfId="5033" priority="234" operator="containsText" text="Leve">
      <formula>NOT(ISERROR(SEARCH("Leve",AC30)))</formula>
    </cfRule>
  </conditionalFormatting>
  <conditionalFormatting sqref="AG30">
    <cfRule type="containsText" dxfId="5032" priority="221" operator="containsText" text="Extremo">
      <formula>NOT(ISERROR(SEARCH("Extremo",AG30)))</formula>
    </cfRule>
    <cfRule type="containsText" dxfId="5031" priority="222" operator="containsText" text="Alto">
      <formula>NOT(ISERROR(SEARCH("Alto",AG30)))</formula>
    </cfRule>
    <cfRule type="containsText" dxfId="5030" priority="223" operator="containsText" text="Moderado">
      <formula>NOT(ISERROR(SEARCH("Moderado",AG30)))</formula>
    </cfRule>
    <cfRule type="containsText" dxfId="5029" priority="224" operator="containsText" text="Menor">
      <formula>NOT(ISERROR(SEARCH("Menor",AG30)))</formula>
    </cfRule>
    <cfRule type="containsText" dxfId="5028" priority="225" operator="containsText" text="Bajo">
      <formula>NOT(ISERROR(SEARCH("Bajo",AG30)))</formula>
    </cfRule>
    <cfRule type="containsText" dxfId="5027" priority="226" operator="containsText" text="Moderado">
      <formula>NOT(ISERROR(SEARCH("Moderado",AG30)))</formula>
    </cfRule>
    <cfRule type="containsText" dxfId="5026" priority="227" operator="containsText" text="Extremo">
      <formula>NOT(ISERROR(SEARCH("Extremo",AG30)))</formula>
    </cfRule>
    <cfRule type="containsText" dxfId="5025" priority="228" operator="containsText" text="Baja">
      <formula>NOT(ISERROR(SEARCH("Baja",AG30)))</formula>
    </cfRule>
    <cfRule type="containsText" dxfId="5024" priority="229" operator="containsText" text="Alto">
      <formula>NOT(ISERROR(SEARCH("Alto",AG30)))</formula>
    </cfRule>
  </conditionalFormatting>
  <conditionalFormatting sqref="AE30:AE34">
    <cfRule type="containsText" dxfId="5023" priority="216" operator="containsText" text="Catastrófico">
      <formula>NOT(ISERROR(SEARCH("Catastrófico",AE30)))</formula>
    </cfRule>
    <cfRule type="containsText" dxfId="5022" priority="217" operator="containsText" text="Moderado">
      <formula>NOT(ISERROR(SEARCH("Moderado",AE30)))</formula>
    </cfRule>
    <cfRule type="containsText" dxfId="5021" priority="218" operator="containsText" text="Menor">
      <formula>NOT(ISERROR(SEARCH("Menor",AE30)))</formula>
    </cfRule>
    <cfRule type="containsText" dxfId="5020" priority="219" operator="containsText" text="Leve">
      <formula>NOT(ISERROR(SEARCH("Leve",AE30)))</formula>
    </cfRule>
    <cfRule type="containsText" dxfId="5019" priority="220" operator="containsText" text="Mayor">
      <formula>NOT(ISERROR(SEARCH("Mayor",AE30)))</formula>
    </cfRule>
  </conditionalFormatting>
  <conditionalFormatting sqref="Y35:Y39">
    <cfRule type="containsText" dxfId="5018" priority="210" operator="containsText" text="Muy Alta">
      <formula>NOT(ISERROR(SEARCH("Muy Alta",Y35)))</formula>
    </cfRule>
    <cfRule type="containsText" dxfId="5017" priority="211" operator="containsText" text="Alta">
      <formula>NOT(ISERROR(SEARCH("Alta",Y35)))</formula>
    </cfRule>
    <cfRule type="containsText" dxfId="5016" priority="212" operator="containsText" text="Media">
      <formula>NOT(ISERROR(SEARCH("Media",Y35)))</formula>
    </cfRule>
    <cfRule type="containsText" dxfId="5015" priority="213" operator="containsText" text="Muy Baja">
      <formula>NOT(ISERROR(SEARCH("Muy Baja",Y35)))</formula>
    </cfRule>
    <cfRule type="containsText" dxfId="5014" priority="214" operator="containsText" text="Baja">
      <formula>NOT(ISERROR(SEARCH("Baja",Y35)))</formula>
    </cfRule>
    <cfRule type="containsText" dxfId="5013" priority="215" operator="containsText" text="Muy Baja">
      <formula>NOT(ISERROR(SEARCH("Muy Baja",Y35)))</formula>
    </cfRule>
  </conditionalFormatting>
  <conditionalFormatting sqref="AC35:AC39">
    <cfRule type="containsText" dxfId="5012" priority="205" operator="containsText" text="Catastrófico">
      <formula>NOT(ISERROR(SEARCH("Catastrófico",AC35)))</formula>
    </cfRule>
    <cfRule type="containsText" dxfId="5011" priority="206" operator="containsText" text="Mayor">
      <formula>NOT(ISERROR(SEARCH("Mayor",AC35)))</formula>
    </cfRule>
    <cfRule type="containsText" dxfId="5010" priority="207" operator="containsText" text="Moderado">
      <formula>NOT(ISERROR(SEARCH("Moderado",AC35)))</formula>
    </cfRule>
    <cfRule type="containsText" dxfId="5009" priority="208" operator="containsText" text="Menor">
      <formula>NOT(ISERROR(SEARCH("Menor",AC35)))</formula>
    </cfRule>
    <cfRule type="containsText" dxfId="5008" priority="209" operator="containsText" text="Leve">
      <formula>NOT(ISERROR(SEARCH("Leve",AC35)))</formula>
    </cfRule>
  </conditionalFormatting>
  <conditionalFormatting sqref="AG35">
    <cfRule type="containsText" dxfId="5007" priority="196" operator="containsText" text="Extremo">
      <formula>NOT(ISERROR(SEARCH("Extremo",AG35)))</formula>
    </cfRule>
    <cfRule type="containsText" dxfId="5006" priority="197" operator="containsText" text="Alto">
      <formula>NOT(ISERROR(SEARCH("Alto",AG35)))</formula>
    </cfRule>
    <cfRule type="containsText" dxfId="5005" priority="198" operator="containsText" text="Moderado">
      <formula>NOT(ISERROR(SEARCH("Moderado",AG35)))</formula>
    </cfRule>
    <cfRule type="containsText" dxfId="5004" priority="199" operator="containsText" text="Menor">
      <formula>NOT(ISERROR(SEARCH("Menor",AG35)))</formula>
    </cfRule>
    <cfRule type="containsText" dxfId="5003" priority="200" operator="containsText" text="Bajo">
      <formula>NOT(ISERROR(SEARCH("Bajo",AG35)))</formula>
    </cfRule>
    <cfRule type="containsText" dxfId="5002" priority="201" operator="containsText" text="Moderado">
      <formula>NOT(ISERROR(SEARCH("Moderado",AG35)))</formula>
    </cfRule>
    <cfRule type="containsText" dxfId="5001" priority="202" operator="containsText" text="Extremo">
      <formula>NOT(ISERROR(SEARCH("Extremo",AG35)))</formula>
    </cfRule>
    <cfRule type="containsText" dxfId="5000" priority="203" operator="containsText" text="Baja">
      <formula>NOT(ISERROR(SEARCH("Baja",AG35)))</formula>
    </cfRule>
    <cfRule type="containsText" dxfId="4999" priority="204" operator="containsText" text="Alto">
      <formula>NOT(ISERROR(SEARCH("Alto",AG35)))</formula>
    </cfRule>
  </conditionalFormatting>
  <conditionalFormatting sqref="AE35:AE39">
    <cfRule type="containsText" dxfId="4998" priority="191" operator="containsText" text="Catastrófico">
      <formula>NOT(ISERROR(SEARCH("Catastrófico",AE35)))</formula>
    </cfRule>
    <cfRule type="containsText" dxfId="4997" priority="192" operator="containsText" text="Moderado">
      <formula>NOT(ISERROR(SEARCH("Moderado",AE35)))</formula>
    </cfRule>
    <cfRule type="containsText" dxfId="4996" priority="193" operator="containsText" text="Menor">
      <formula>NOT(ISERROR(SEARCH("Menor",AE35)))</formula>
    </cfRule>
    <cfRule type="containsText" dxfId="4995" priority="194" operator="containsText" text="Leve">
      <formula>NOT(ISERROR(SEARCH("Leve",AE35)))</formula>
    </cfRule>
    <cfRule type="containsText" dxfId="4994" priority="195" operator="containsText" text="Mayor">
      <formula>NOT(ISERROR(SEARCH("Mayor",AE35)))</formula>
    </cfRule>
  </conditionalFormatting>
  <conditionalFormatting sqref="N40">
    <cfRule type="containsText" dxfId="4993" priority="186" operator="containsText" text="Extremo">
      <formula>NOT(ISERROR(SEARCH("Extremo",N40)))</formula>
    </cfRule>
    <cfRule type="containsText" dxfId="4992" priority="187" operator="containsText" text="Alto">
      <formula>NOT(ISERROR(SEARCH("Alto",N40)))</formula>
    </cfRule>
    <cfRule type="containsText" dxfId="4991" priority="188" operator="containsText" text="Bajo">
      <formula>NOT(ISERROR(SEARCH("Bajo",N40)))</formula>
    </cfRule>
    <cfRule type="containsText" dxfId="4990" priority="189" operator="containsText" text="Moderado">
      <formula>NOT(ISERROR(SEARCH("Moderado",N40)))</formula>
    </cfRule>
    <cfRule type="containsText" dxfId="4989" priority="190" operator="containsText" text="Extremo">
      <formula>NOT(ISERROR(SEARCH("Extremo",N40)))</formula>
    </cfRule>
  </conditionalFormatting>
  <conditionalFormatting sqref="Y40:Y44">
    <cfRule type="containsText" dxfId="4988" priority="180" operator="containsText" text="Muy Alta">
      <formula>NOT(ISERROR(SEARCH("Muy Alta",Y40)))</formula>
    </cfRule>
    <cfRule type="containsText" dxfId="4987" priority="181" operator="containsText" text="Alta">
      <formula>NOT(ISERROR(SEARCH("Alta",Y40)))</formula>
    </cfRule>
    <cfRule type="containsText" dxfId="4986" priority="182" operator="containsText" text="Media">
      <formula>NOT(ISERROR(SEARCH("Media",Y40)))</formula>
    </cfRule>
    <cfRule type="containsText" dxfId="4985" priority="183" operator="containsText" text="Muy Baja">
      <formula>NOT(ISERROR(SEARCH("Muy Baja",Y40)))</formula>
    </cfRule>
    <cfRule type="containsText" dxfId="4984" priority="184" operator="containsText" text="Baja">
      <formula>NOT(ISERROR(SEARCH("Baja",Y40)))</formula>
    </cfRule>
    <cfRule type="containsText" dxfId="4983" priority="185" operator="containsText" text="Muy Baja">
      <formula>NOT(ISERROR(SEARCH("Muy Baja",Y40)))</formula>
    </cfRule>
  </conditionalFormatting>
  <conditionalFormatting sqref="AC40:AC44">
    <cfRule type="containsText" dxfId="4982" priority="175" operator="containsText" text="Catastrófico">
      <formula>NOT(ISERROR(SEARCH("Catastrófico",AC40)))</formula>
    </cfRule>
    <cfRule type="containsText" dxfId="4981" priority="176" operator="containsText" text="Mayor">
      <formula>NOT(ISERROR(SEARCH("Mayor",AC40)))</formula>
    </cfRule>
    <cfRule type="containsText" dxfId="4980" priority="177" operator="containsText" text="Moderado">
      <formula>NOT(ISERROR(SEARCH("Moderado",AC40)))</formula>
    </cfRule>
    <cfRule type="containsText" dxfId="4979" priority="178" operator="containsText" text="Menor">
      <formula>NOT(ISERROR(SEARCH("Menor",AC40)))</formula>
    </cfRule>
    <cfRule type="containsText" dxfId="4978" priority="179" operator="containsText" text="Leve">
      <formula>NOT(ISERROR(SEARCH("Leve",AC40)))</formula>
    </cfRule>
  </conditionalFormatting>
  <conditionalFormatting sqref="AG40">
    <cfRule type="containsText" dxfId="4977" priority="166" operator="containsText" text="Extremo">
      <formula>NOT(ISERROR(SEARCH("Extremo",AG40)))</formula>
    </cfRule>
    <cfRule type="containsText" dxfId="4976" priority="167" operator="containsText" text="Alto">
      <formula>NOT(ISERROR(SEARCH("Alto",AG40)))</formula>
    </cfRule>
    <cfRule type="containsText" dxfId="4975" priority="168" operator="containsText" text="Moderado">
      <formula>NOT(ISERROR(SEARCH("Moderado",AG40)))</formula>
    </cfRule>
    <cfRule type="containsText" dxfId="4974" priority="169" operator="containsText" text="Menor">
      <formula>NOT(ISERROR(SEARCH("Menor",AG40)))</formula>
    </cfRule>
    <cfRule type="containsText" dxfId="4973" priority="170" operator="containsText" text="Bajo">
      <formula>NOT(ISERROR(SEARCH("Bajo",AG40)))</formula>
    </cfRule>
    <cfRule type="containsText" dxfId="4972" priority="171" operator="containsText" text="Moderado">
      <formula>NOT(ISERROR(SEARCH("Moderado",AG40)))</formula>
    </cfRule>
    <cfRule type="containsText" dxfId="4971" priority="172" operator="containsText" text="Extremo">
      <formula>NOT(ISERROR(SEARCH("Extremo",AG40)))</formula>
    </cfRule>
    <cfRule type="containsText" dxfId="4970" priority="173" operator="containsText" text="Baja">
      <formula>NOT(ISERROR(SEARCH("Baja",AG40)))</formula>
    </cfRule>
    <cfRule type="containsText" dxfId="4969" priority="174" operator="containsText" text="Alto">
      <formula>NOT(ISERROR(SEARCH("Alto",AG40)))</formula>
    </cfRule>
  </conditionalFormatting>
  <conditionalFormatting sqref="AE40:AE44">
    <cfRule type="containsText" dxfId="4968" priority="161" operator="containsText" text="Catastrófico">
      <formula>NOT(ISERROR(SEARCH("Catastrófico",AE40)))</formula>
    </cfRule>
    <cfRule type="containsText" dxfId="4967" priority="162" operator="containsText" text="Moderado">
      <formula>NOT(ISERROR(SEARCH("Moderado",AE40)))</formula>
    </cfRule>
    <cfRule type="containsText" dxfId="4966" priority="163" operator="containsText" text="Menor">
      <formula>NOT(ISERROR(SEARCH("Menor",AE40)))</formula>
    </cfRule>
    <cfRule type="containsText" dxfId="4965" priority="164" operator="containsText" text="Leve">
      <formula>NOT(ISERROR(SEARCH("Leve",AE40)))</formula>
    </cfRule>
    <cfRule type="containsText" dxfId="4964" priority="165" operator="containsText" text="Mayor">
      <formula>NOT(ISERROR(SEARCH("Mayor",AE40)))</formula>
    </cfRule>
  </conditionalFormatting>
  <conditionalFormatting sqref="N45">
    <cfRule type="containsText" dxfId="4963" priority="156" operator="containsText" text="Extremo">
      <formula>NOT(ISERROR(SEARCH("Extremo",N45)))</formula>
    </cfRule>
    <cfRule type="containsText" dxfId="4962" priority="157" operator="containsText" text="Alto">
      <formula>NOT(ISERROR(SEARCH("Alto",N45)))</formula>
    </cfRule>
    <cfRule type="containsText" dxfId="4961" priority="158" operator="containsText" text="Bajo">
      <formula>NOT(ISERROR(SEARCH("Bajo",N45)))</formula>
    </cfRule>
    <cfRule type="containsText" dxfId="4960" priority="159" operator="containsText" text="Moderado">
      <formula>NOT(ISERROR(SEARCH("Moderado",N45)))</formula>
    </cfRule>
    <cfRule type="containsText" dxfId="4959" priority="160" operator="containsText" text="Extremo">
      <formula>NOT(ISERROR(SEARCH("Extremo",N45)))</formula>
    </cfRule>
  </conditionalFormatting>
  <conditionalFormatting sqref="I45">
    <cfRule type="containsText" dxfId="4958" priority="133" operator="containsText" text="Muy Baja">
      <formula>NOT(ISERROR(SEARCH("Muy Baja",I45)))</formula>
    </cfRule>
    <cfRule type="containsText" dxfId="4957" priority="134" operator="containsText" text="Baja">
      <formula>NOT(ISERROR(SEARCH("Baja",I45)))</formula>
    </cfRule>
    <cfRule type="containsText" dxfId="4956" priority="136" operator="containsText" text="Muy Alta">
      <formula>NOT(ISERROR(SEARCH("Muy Alta",I45)))</formula>
    </cfRule>
    <cfRule type="containsText" dxfId="4955" priority="137" operator="containsText" text="Alta">
      <formula>NOT(ISERROR(SEARCH("Alta",I45)))</formula>
    </cfRule>
    <cfRule type="containsText" dxfId="4954" priority="138" operator="containsText" text="Media">
      <formula>NOT(ISERROR(SEARCH("Media",I45)))</formula>
    </cfRule>
    <cfRule type="containsText" dxfId="4953" priority="139" operator="containsText" text="Media">
      <formula>NOT(ISERROR(SEARCH("Media",I45)))</formula>
    </cfRule>
    <cfRule type="containsText" dxfId="4952" priority="140" operator="containsText" text="Media">
      <formula>NOT(ISERROR(SEARCH("Media",I45)))</formula>
    </cfRule>
    <cfRule type="containsText" dxfId="4951" priority="141" operator="containsText" text="Muy Baja">
      <formula>NOT(ISERROR(SEARCH("Muy Baja",I45)))</formula>
    </cfRule>
    <cfRule type="containsText" dxfId="4950" priority="142" operator="containsText" text="Baja">
      <formula>NOT(ISERROR(SEARCH("Baja",I45)))</formula>
    </cfRule>
    <cfRule type="containsText" dxfId="4949" priority="143" operator="containsText" text="Muy Baja">
      <formula>NOT(ISERROR(SEARCH("Muy Baja",I45)))</formula>
    </cfRule>
    <cfRule type="containsText" dxfId="4948" priority="144" operator="containsText" text="Muy Baja">
      <formula>NOT(ISERROR(SEARCH("Muy Baja",I45)))</formula>
    </cfRule>
    <cfRule type="containsText" dxfId="4947" priority="145" operator="containsText" text="Muy Baja">
      <formula>NOT(ISERROR(SEARCH("Muy Baja",I45)))</formula>
    </cfRule>
    <cfRule type="containsText" dxfId="4946" priority="146" operator="containsText" text="Muy Baja'Tabla probabilidad'!">
      <formula>NOT(ISERROR(SEARCH("Muy Baja'Tabla probabilidad'!",I45)))</formula>
    </cfRule>
    <cfRule type="containsText" dxfId="4945" priority="147" operator="containsText" text="Muy bajo">
      <formula>NOT(ISERROR(SEARCH("Muy bajo",I45)))</formula>
    </cfRule>
    <cfRule type="containsText" dxfId="4944" priority="148" operator="containsText" text="Alta">
      <formula>NOT(ISERROR(SEARCH("Alta",I45)))</formula>
    </cfRule>
    <cfRule type="containsText" dxfId="4943" priority="149" operator="containsText" text="Media">
      <formula>NOT(ISERROR(SEARCH("Media",I45)))</formula>
    </cfRule>
    <cfRule type="containsText" dxfId="4942" priority="150" operator="containsText" text="Baja">
      <formula>NOT(ISERROR(SEARCH("Baja",I45)))</formula>
    </cfRule>
    <cfRule type="containsText" dxfId="4941" priority="151" operator="containsText" text="Muy baja">
      <formula>NOT(ISERROR(SEARCH("Muy baja",I45)))</formula>
    </cfRule>
    <cfRule type="cellIs" dxfId="4940" priority="154" operator="between">
      <formula>1</formula>
      <formula>2</formula>
    </cfRule>
    <cfRule type="cellIs" dxfId="4939" priority="155" operator="between">
      <formula>0</formula>
      <formula>2</formula>
    </cfRule>
  </conditionalFormatting>
  <conditionalFormatting sqref="I45">
    <cfRule type="containsText" dxfId="4938" priority="135" operator="containsText" text="Muy Alta">
      <formula>NOT(ISERROR(SEARCH("Muy Alta",I45)))</formula>
    </cfRule>
  </conditionalFormatting>
  <conditionalFormatting sqref="Y45:Y49">
    <cfRule type="containsText" dxfId="4937" priority="127" operator="containsText" text="Muy Alta">
      <formula>NOT(ISERROR(SEARCH("Muy Alta",Y45)))</formula>
    </cfRule>
    <cfRule type="containsText" dxfId="4936" priority="128" operator="containsText" text="Alta">
      <formula>NOT(ISERROR(SEARCH("Alta",Y45)))</formula>
    </cfRule>
    <cfRule type="containsText" dxfId="4935" priority="129" operator="containsText" text="Media">
      <formula>NOT(ISERROR(SEARCH("Media",Y45)))</formula>
    </cfRule>
    <cfRule type="containsText" dxfId="4934" priority="130" operator="containsText" text="Muy Baja">
      <formula>NOT(ISERROR(SEARCH("Muy Baja",Y45)))</formula>
    </cfRule>
    <cfRule type="containsText" dxfId="4933" priority="131" operator="containsText" text="Baja">
      <formula>NOT(ISERROR(SEARCH("Baja",Y45)))</formula>
    </cfRule>
    <cfRule type="containsText" dxfId="4932" priority="132" operator="containsText" text="Muy Baja">
      <formula>NOT(ISERROR(SEARCH("Muy Baja",Y45)))</formula>
    </cfRule>
  </conditionalFormatting>
  <conditionalFormatting sqref="AC45:AC49">
    <cfRule type="containsText" dxfId="4931" priority="122" operator="containsText" text="Catastrófico">
      <formula>NOT(ISERROR(SEARCH("Catastrófico",AC45)))</formula>
    </cfRule>
    <cfRule type="containsText" dxfId="4930" priority="123" operator="containsText" text="Mayor">
      <formula>NOT(ISERROR(SEARCH("Mayor",AC45)))</formula>
    </cfRule>
    <cfRule type="containsText" dxfId="4929" priority="124" operator="containsText" text="Moderado">
      <formula>NOT(ISERROR(SEARCH("Moderado",AC45)))</formula>
    </cfRule>
    <cfRule type="containsText" dxfId="4928" priority="125" operator="containsText" text="Menor">
      <formula>NOT(ISERROR(SEARCH("Menor",AC45)))</formula>
    </cfRule>
    <cfRule type="containsText" dxfId="4927" priority="126" operator="containsText" text="Leve">
      <formula>NOT(ISERROR(SEARCH("Leve",AC45)))</formula>
    </cfRule>
  </conditionalFormatting>
  <conditionalFormatting sqref="AG45">
    <cfRule type="containsText" dxfId="4926" priority="113" operator="containsText" text="Extremo">
      <formula>NOT(ISERROR(SEARCH("Extremo",AG45)))</formula>
    </cfRule>
    <cfRule type="containsText" dxfId="4925" priority="114" operator="containsText" text="Alto">
      <formula>NOT(ISERROR(SEARCH("Alto",AG45)))</formula>
    </cfRule>
    <cfRule type="containsText" dxfId="4924" priority="115" operator="containsText" text="Moderado">
      <formula>NOT(ISERROR(SEARCH("Moderado",AG45)))</formula>
    </cfRule>
    <cfRule type="containsText" dxfId="4923" priority="116" operator="containsText" text="Menor">
      <formula>NOT(ISERROR(SEARCH("Menor",AG45)))</formula>
    </cfRule>
    <cfRule type="containsText" dxfId="4922" priority="117" operator="containsText" text="Bajo">
      <formula>NOT(ISERROR(SEARCH("Bajo",AG45)))</formula>
    </cfRule>
    <cfRule type="containsText" dxfId="4921" priority="118" operator="containsText" text="Moderado">
      <formula>NOT(ISERROR(SEARCH("Moderado",AG45)))</formula>
    </cfRule>
    <cfRule type="containsText" dxfId="4920" priority="119" operator="containsText" text="Extremo">
      <formula>NOT(ISERROR(SEARCH("Extremo",AG45)))</formula>
    </cfRule>
    <cfRule type="containsText" dxfId="4919" priority="120" operator="containsText" text="Baja">
      <formula>NOT(ISERROR(SEARCH("Baja",AG45)))</formula>
    </cfRule>
    <cfRule type="containsText" dxfId="4918" priority="121" operator="containsText" text="Alto">
      <formula>NOT(ISERROR(SEARCH("Alto",AG45)))</formula>
    </cfRule>
  </conditionalFormatting>
  <conditionalFormatting sqref="AE45:AE49">
    <cfRule type="containsText" dxfId="4917" priority="108" operator="containsText" text="Catastrófico">
      <formula>NOT(ISERROR(SEARCH("Catastrófico",AE45)))</formula>
    </cfRule>
    <cfRule type="containsText" dxfId="4916" priority="109" operator="containsText" text="Moderado">
      <formula>NOT(ISERROR(SEARCH("Moderado",AE45)))</formula>
    </cfRule>
    <cfRule type="containsText" dxfId="4915" priority="110" operator="containsText" text="Menor">
      <formula>NOT(ISERROR(SEARCH("Menor",AE45)))</formula>
    </cfRule>
    <cfRule type="containsText" dxfId="4914" priority="111" operator="containsText" text="Leve">
      <formula>NOT(ISERROR(SEARCH("Leve",AE45)))</formula>
    </cfRule>
    <cfRule type="containsText" dxfId="4913" priority="112" operator="containsText" text="Mayor">
      <formula>NOT(ISERROR(SEARCH("Mayor",AE45)))</formula>
    </cfRule>
  </conditionalFormatting>
  <conditionalFormatting sqref="N50">
    <cfRule type="containsText" dxfId="4912" priority="103" operator="containsText" text="Extremo">
      <formula>NOT(ISERROR(SEARCH("Extremo",N50)))</formula>
    </cfRule>
    <cfRule type="containsText" dxfId="4911" priority="104" operator="containsText" text="Alto">
      <formula>NOT(ISERROR(SEARCH("Alto",N50)))</formula>
    </cfRule>
    <cfRule type="containsText" dxfId="4910" priority="105" operator="containsText" text="Bajo">
      <formula>NOT(ISERROR(SEARCH("Bajo",N50)))</formula>
    </cfRule>
    <cfRule type="containsText" dxfId="4909" priority="106" operator="containsText" text="Moderado">
      <formula>NOT(ISERROR(SEARCH("Moderado",N50)))</formula>
    </cfRule>
    <cfRule type="containsText" dxfId="4908" priority="107" operator="containsText" text="Extremo">
      <formula>NOT(ISERROR(SEARCH("Extremo",N50)))</formula>
    </cfRule>
  </conditionalFormatting>
  <conditionalFormatting sqref="I50">
    <cfRule type="containsText" dxfId="4907" priority="80" operator="containsText" text="Muy Baja">
      <formula>NOT(ISERROR(SEARCH("Muy Baja",I50)))</formula>
    </cfRule>
    <cfRule type="containsText" dxfId="4906" priority="81" operator="containsText" text="Baja">
      <formula>NOT(ISERROR(SEARCH("Baja",I50)))</formula>
    </cfRule>
    <cfRule type="containsText" dxfId="4905" priority="83" operator="containsText" text="Muy Alta">
      <formula>NOT(ISERROR(SEARCH("Muy Alta",I50)))</formula>
    </cfRule>
    <cfRule type="containsText" dxfId="4904" priority="84" operator="containsText" text="Alta">
      <formula>NOT(ISERROR(SEARCH("Alta",I50)))</formula>
    </cfRule>
    <cfRule type="containsText" dxfId="4903" priority="85" operator="containsText" text="Media">
      <formula>NOT(ISERROR(SEARCH("Media",I50)))</formula>
    </cfRule>
    <cfRule type="containsText" dxfId="4902" priority="86" operator="containsText" text="Media">
      <formula>NOT(ISERROR(SEARCH("Media",I50)))</formula>
    </cfRule>
    <cfRule type="containsText" dxfId="4901" priority="87" operator="containsText" text="Media">
      <formula>NOT(ISERROR(SEARCH("Media",I50)))</formula>
    </cfRule>
    <cfRule type="containsText" dxfId="4900" priority="88" operator="containsText" text="Muy Baja">
      <formula>NOT(ISERROR(SEARCH("Muy Baja",I50)))</formula>
    </cfRule>
    <cfRule type="containsText" dxfId="4899" priority="89" operator="containsText" text="Baja">
      <formula>NOT(ISERROR(SEARCH("Baja",I50)))</formula>
    </cfRule>
    <cfRule type="containsText" dxfId="4898" priority="90" operator="containsText" text="Muy Baja">
      <formula>NOT(ISERROR(SEARCH("Muy Baja",I50)))</formula>
    </cfRule>
    <cfRule type="containsText" dxfId="4897" priority="91" operator="containsText" text="Muy Baja">
      <formula>NOT(ISERROR(SEARCH("Muy Baja",I50)))</formula>
    </cfRule>
    <cfRule type="containsText" dxfId="4896" priority="92" operator="containsText" text="Muy Baja">
      <formula>NOT(ISERROR(SEARCH("Muy Baja",I50)))</formula>
    </cfRule>
    <cfRule type="containsText" dxfId="4895" priority="93" operator="containsText" text="Muy Baja'Tabla probabilidad'!">
      <formula>NOT(ISERROR(SEARCH("Muy Baja'Tabla probabilidad'!",I50)))</formula>
    </cfRule>
    <cfRule type="containsText" dxfId="4894" priority="94" operator="containsText" text="Muy bajo">
      <formula>NOT(ISERROR(SEARCH("Muy bajo",I50)))</formula>
    </cfRule>
    <cfRule type="containsText" dxfId="4893" priority="95" operator="containsText" text="Alta">
      <formula>NOT(ISERROR(SEARCH("Alta",I50)))</formula>
    </cfRule>
    <cfRule type="containsText" dxfId="4892" priority="96" operator="containsText" text="Media">
      <formula>NOT(ISERROR(SEARCH("Media",I50)))</formula>
    </cfRule>
    <cfRule type="containsText" dxfId="4891" priority="97" operator="containsText" text="Baja">
      <formula>NOT(ISERROR(SEARCH("Baja",I50)))</formula>
    </cfRule>
    <cfRule type="containsText" dxfId="4890" priority="98" operator="containsText" text="Muy baja">
      <formula>NOT(ISERROR(SEARCH("Muy baja",I50)))</formula>
    </cfRule>
    <cfRule type="cellIs" dxfId="4889" priority="101" operator="between">
      <formula>1</formula>
      <formula>2</formula>
    </cfRule>
    <cfRule type="cellIs" dxfId="4888" priority="102" operator="between">
      <formula>0</formula>
      <formula>2</formula>
    </cfRule>
  </conditionalFormatting>
  <conditionalFormatting sqref="I50">
    <cfRule type="containsText" dxfId="4887" priority="82" operator="containsText" text="Muy Alta">
      <formula>NOT(ISERROR(SEARCH("Muy Alta",I50)))</formula>
    </cfRule>
  </conditionalFormatting>
  <conditionalFormatting sqref="Y50:Y54">
    <cfRule type="containsText" dxfId="4886" priority="74" operator="containsText" text="Muy Alta">
      <formula>NOT(ISERROR(SEARCH("Muy Alta",Y50)))</formula>
    </cfRule>
    <cfRule type="containsText" dxfId="4885" priority="75" operator="containsText" text="Alta">
      <formula>NOT(ISERROR(SEARCH("Alta",Y50)))</formula>
    </cfRule>
    <cfRule type="containsText" dxfId="4884" priority="76" operator="containsText" text="Media">
      <formula>NOT(ISERROR(SEARCH("Media",Y50)))</formula>
    </cfRule>
    <cfRule type="containsText" dxfId="4883" priority="77" operator="containsText" text="Muy Baja">
      <formula>NOT(ISERROR(SEARCH("Muy Baja",Y50)))</formula>
    </cfRule>
    <cfRule type="containsText" dxfId="4882" priority="78" operator="containsText" text="Baja">
      <formula>NOT(ISERROR(SEARCH("Baja",Y50)))</formula>
    </cfRule>
    <cfRule type="containsText" dxfId="4881" priority="79" operator="containsText" text="Muy Baja">
      <formula>NOT(ISERROR(SEARCH("Muy Baja",Y50)))</formula>
    </cfRule>
  </conditionalFormatting>
  <conditionalFormatting sqref="AC50:AC54">
    <cfRule type="containsText" dxfId="4880" priority="69" operator="containsText" text="Catastrófico">
      <formula>NOT(ISERROR(SEARCH("Catastrófico",AC50)))</formula>
    </cfRule>
    <cfRule type="containsText" dxfId="4879" priority="70" operator="containsText" text="Mayor">
      <formula>NOT(ISERROR(SEARCH("Mayor",AC50)))</formula>
    </cfRule>
    <cfRule type="containsText" dxfId="4878" priority="71" operator="containsText" text="Moderado">
      <formula>NOT(ISERROR(SEARCH("Moderado",AC50)))</formula>
    </cfRule>
    <cfRule type="containsText" dxfId="4877" priority="72" operator="containsText" text="Menor">
      <formula>NOT(ISERROR(SEARCH("Menor",AC50)))</formula>
    </cfRule>
    <cfRule type="containsText" dxfId="4876" priority="73" operator="containsText" text="Leve">
      <formula>NOT(ISERROR(SEARCH("Leve",AC50)))</formula>
    </cfRule>
  </conditionalFormatting>
  <conditionalFormatting sqref="AG50">
    <cfRule type="containsText" dxfId="4875" priority="60" operator="containsText" text="Extremo">
      <formula>NOT(ISERROR(SEARCH("Extremo",AG50)))</formula>
    </cfRule>
    <cfRule type="containsText" dxfId="4874" priority="61" operator="containsText" text="Alto">
      <formula>NOT(ISERROR(SEARCH("Alto",AG50)))</formula>
    </cfRule>
    <cfRule type="containsText" dxfId="4873" priority="62" operator="containsText" text="Moderado">
      <formula>NOT(ISERROR(SEARCH("Moderado",AG50)))</formula>
    </cfRule>
    <cfRule type="containsText" dxfId="4872" priority="63" operator="containsText" text="Menor">
      <formula>NOT(ISERROR(SEARCH("Menor",AG50)))</formula>
    </cfRule>
    <cfRule type="containsText" dxfId="4871" priority="64" operator="containsText" text="Bajo">
      <formula>NOT(ISERROR(SEARCH("Bajo",AG50)))</formula>
    </cfRule>
    <cfRule type="containsText" dxfId="4870" priority="65" operator="containsText" text="Moderado">
      <formula>NOT(ISERROR(SEARCH("Moderado",AG50)))</formula>
    </cfRule>
    <cfRule type="containsText" dxfId="4869" priority="66" operator="containsText" text="Extremo">
      <formula>NOT(ISERROR(SEARCH("Extremo",AG50)))</formula>
    </cfRule>
    <cfRule type="containsText" dxfId="4868" priority="67" operator="containsText" text="Baja">
      <formula>NOT(ISERROR(SEARCH("Baja",AG50)))</formula>
    </cfRule>
    <cfRule type="containsText" dxfId="4867" priority="68" operator="containsText" text="Alto">
      <formula>NOT(ISERROR(SEARCH("Alto",AG50)))</formula>
    </cfRule>
  </conditionalFormatting>
  <conditionalFormatting sqref="AE50:AE54">
    <cfRule type="containsText" dxfId="4866" priority="55" operator="containsText" text="Catastrófico">
      <formula>NOT(ISERROR(SEARCH("Catastrófico",AE50)))</formula>
    </cfRule>
    <cfRule type="containsText" dxfId="4865" priority="56" operator="containsText" text="Moderado">
      <formula>NOT(ISERROR(SEARCH("Moderado",AE50)))</formula>
    </cfRule>
    <cfRule type="containsText" dxfId="4864" priority="57" operator="containsText" text="Menor">
      <formula>NOT(ISERROR(SEARCH("Menor",AE50)))</formula>
    </cfRule>
    <cfRule type="containsText" dxfId="4863" priority="58" operator="containsText" text="Leve">
      <formula>NOT(ISERROR(SEARCH("Leve",AE50)))</formula>
    </cfRule>
    <cfRule type="containsText" dxfId="4862" priority="59" operator="containsText" text="Mayor">
      <formula>NOT(ISERROR(SEARCH("Mayor",AE50)))</formula>
    </cfRule>
  </conditionalFormatting>
  <conditionalFormatting sqref="N55">
    <cfRule type="containsText" dxfId="4861" priority="50" operator="containsText" text="Extremo">
      <formula>NOT(ISERROR(SEARCH("Extremo",N55)))</formula>
    </cfRule>
    <cfRule type="containsText" dxfId="4860" priority="51" operator="containsText" text="Alto">
      <formula>NOT(ISERROR(SEARCH("Alto",N55)))</formula>
    </cfRule>
    <cfRule type="containsText" dxfId="4859" priority="52" operator="containsText" text="Bajo">
      <formula>NOT(ISERROR(SEARCH("Bajo",N55)))</formula>
    </cfRule>
    <cfRule type="containsText" dxfId="4858" priority="53" operator="containsText" text="Moderado">
      <formula>NOT(ISERROR(SEARCH("Moderado",N55)))</formula>
    </cfRule>
    <cfRule type="containsText" dxfId="4857" priority="54" operator="containsText" text="Extremo">
      <formula>NOT(ISERROR(SEARCH("Extremo",N55)))</formula>
    </cfRule>
  </conditionalFormatting>
  <conditionalFormatting sqref="I55">
    <cfRule type="containsText" dxfId="4856" priority="27" operator="containsText" text="Muy Baja">
      <formula>NOT(ISERROR(SEARCH("Muy Baja",I55)))</formula>
    </cfRule>
    <cfRule type="containsText" dxfId="4855" priority="28" operator="containsText" text="Baja">
      <formula>NOT(ISERROR(SEARCH("Baja",I55)))</formula>
    </cfRule>
    <cfRule type="containsText" dxfId="4854" priority="30" operator="containsText" text="Muy Alta">
      <formula>NOT(ISERROR(SEARCH("Muy Alta",I55)))</formula>
    </cfRule>
    <cfRule type="containsText" dxfId="4853" priority="31" operator="containsText" text="Alta">
      <formula>NOT(ISERROR(SEARCH("Alta",I55)))</formula>
    </cfRule>
    <cfRule type="containsText" dxfId="4852" priority="32" operator="containsText" text="Media">
      <formula>NOT(ISERROR(SEARCH("Media",I55)))</formula>
    </cfRule>
    <cfRule type="containsText" dxfId="4851" priority="33" operator="containsText" text="Media">
      <formula>NOT(ISERROR(SEARCH("Media",I55)))</formula>
    </cfRule>
    <cfRule type="containsText" dxfId="4850" priority="34" operator="containsText" text="Media">
      <formula>NOT(ISERROR(SEARCH("Media",I55)))</formula>
    </cfRule>
    <cfRule type="containsText" dxfId="4849" priority="35" operator="containsText" text="Muy Baja">
      <formula>NOT(ISERROR(SEARCH("Muy Baja",I55)))</formula>
    </cfRule>
    <cfRule type="containsText" dxfId="4848" priority="36" operator="containsText" text="Baja">
      <formula>NOT(ISERROR(SEARCH("Baja",I55)))</formula>
    </cfRule>
    <cfRule type="containsText" dxfId="4847" priority="37" operator="containsText" text="Muy Baja">
      <formula>NOT(ISERROR(SEARCH("Muy Baja",I55)))</formula>
    </cfRule>
    <cfRule type="containsText" dxfId="4846" priority="38" operator="containsText" text="Muy Baja">
      <formula>NOT(ISERROR(SEARCH("Muy Baja",I55)))</formula>
    </cfRule>
    <cfRule type="containsText" dxfId="4845" priority="39" operator="containsText" text="Muy Baja">
      <formula>NOT(ISERROR(SEARCH("Muy Baja",I55)))</formula>
    </cfRule>
    <cfRule type="containsText" dxfId="4844" priority="40" operator="containsText" text="Muy Baja'Tabla probabilidad'!">
      <formula>NOT(ISERROR(SEARCH("Muy Baja'Tabla probabilidad'!",I55)))</formula>
    </cfRule>
    <cfRule type="containsText" dxfId="4843" priority="41" operator="containsText" text="Muy bajo">
      <formula>NOT(ISERROR(SEARCH("Muy bajo",I55)))</formula>
    </cfRule>
    <cfRule type="containsText" dxfId="4842" priority="42" operator="containsText" text="Alta">
      <formula>NOT(ISERROR(SEARCH("Alta",I55)))</formula>
    </cfRule>
    <cfRule type="containsText" dxfId="4841" priority="43" operator="containsText" text="Media">
      <formula>NOT(ISERROR(SEARCH("Media",I55)))</formula>
    </cfRule>
    <cfRule type="containsText" dxfId="4840" priority="44" operator="containsText" text="Baja">
      <formula>NOT(ISERROR(SEARCH("Baja",I55)))</formula>
    </cfRule>
    <cfRule type="containsText" dxfId="4839" priority="45" operator="containsText" text="Muy baja">
      <formula>NOT(ISERROR(SEARCH("Muy baja",I55)))</formula>
    </cfRule>
    <cfRule type="cellIs" dxfId="4838" priority="48" operator="between">
      <formula>1</formula>
      <formula>2</formula>
    </cfRule>
    <cfRule type="cellIs" dxfId="4837" priority="49" operator="between">
      <formula>0</formula>
      <formula>2</formula>
    </cfRule>
  </conditionalFormatting>
  <conditionalFormatting sqref="I55">
    <cfRule type="containsText" dxfId="4836" priority="29" operator="containsText" text="Muy Alta">
      <formula>NOT(ISERROR(SEARCH("Muy Alta",I55)))</formula>
    </cfRule>
  </conditionalFormatting>
  <conditionalFormatting sqref="Y55:Y59">
    <cfRule type="containsText" dxfId="4835" priority="21" operator="containsText" text="Muy Alta">
      <formula>NOT(ISERROR(SEARCH("Muy Alta",Y55)))</formula>
    </cfRule>
    <cfRule type="containsText" dxfId="4834" priority="22" operator="containsText" text="Alta">
      <formula>NOT(ISERROR(SEARCH("Alta",Y55)))</formula>
    </cfRule>
    <cfRule type="containsText" dxfId="4833" priority="23" operator="containsText" text="Media">
      <formula>NOT(ISERROR(SEARCH("Media",Y55)))</formula>
    </cfRule>
    <cfRule type="containsText" dxfId="4832" priority="24" operator="containsText" text="Muy Baja">
      <formula>NOT(ISERROR(SEARCH("Muy Baja",Y55)))</formula>
    </cfRule>
    <cfRule type="containsText" dxfId="4831" priority="25" operator="containsText" text="Baja">
      <formula>NOT(ISERROR(SEARCH("Baja",Y55)))</formula>
    </cfRule>
    <cfRule type="containsText" dxfId="4830" priority="26" operator="containsText" text="Muy Baja">
      <formula>NOT(ISERROR(SEARCH("Muy Baja",Y55)))</formula>
    </cfRule>
  </conditionalFormatting>
  <conditionalFormatting sqref="AC55:AC59">
    <cfRule type="containsText" dxfId="4829" priority="16" operator="containsText" text="Catastrófico">
      <formula>NOT(ISERROR(SEARCH("Catastrófico",AC55)))</formula>
    </cfRule>
    <cfRule type="containsText" dxfId="4828" priority="17" operator="containsText" text="Mayor">
      <formula>NOT(ISERROR(SEARCH("Mayor",AC55)))</formula>
    </cfRule>
    <cfRule type="containsText" dxfId="4827" priority="18" operator="containsText" text="Moderado">
      <formula>NOT(ISERROR(SEARCH("Moderado",AC55)))</formula>
    </cfRule>
    <cfRule type="containsText" dxfId="4826" priority="19" operator="containsText" text="Menor">
      <formula>NOT(ISERROR(SEARCH("Menor",AC55)))</formula>
    </cfRule>
    <cfRule type="containsText" dxfId="4825" priority="20" operator="containsText" text="Leve">
      <formula>NOT(ISERROR(SEARCH("Leve",AC55)))</formula>
    </cfRule>
  </conditionalFormatting>
  <conditionalFormatting sqref="AG55">
    <cfRule type="containsText" dxfId="4824" priority="7" operator="containsText" text="Extremo">
      <formula>NOT(ISERROR(SEARCH("Extremo",AG55)))</formula>
    </cfRule>
    <cfRule type="containsText" dxfId="4823" priority="8" operator="containsText" text="Alto">
      <formula>NOT(ISERROR(SEARCH("Alto",AG55)))</formula>
    </cfRule>
    <cfRule type="containsText" dxfId="4822" priority="9" operator="containsText" text="Moderado">
      <formula>NOT(ISERROR(SEARCH("Moderado",AG55)))</formula>
    </cfRule>
    <cfRule type="containsText" dxfId="4821" priority="10" operator="containsText" text="Menor">
      <formula>NOT(ISERROR(SEARCH("Menor",AG55)))</formula>
    </cfRule>
    <cfRule type="containsText" dxfId="4820" priority="11" operator="containsText" text="Bajo">
      <formula>NOT(ISERROR(SEARCH("Bajo",AG55)))</formula>
    </cfRule>
    <cfRule type="containsText" dxfId="4819" priority="12" operator="containsText" text="Moderado">
      <formula>NOT(ISERROR(SEARCH("Moderado",AG55)))</formula>
    </cfRule>
    <cfRule type="containsText" dxfId="4818" priority="13" operator="containsText" text="Extremo">
      <formula>NOT(ISERROR(SEARCH("Extremo",AG55)))</formula>
    </cfRule>
    <cfRule type="containsText" dxfId="4817" priority="14" operator="containsText" text="Baja">
      <formula>NOT(ISERROR(SEARCH("Baja",AG55)))</formula>
    </cfRule>
    <cfRule type="containsText" dxfId="4816" priority="15" operator="containsText" text="Alto">
      <formula>NOT(ISERROR(SEARCH("Alto",AG55)))</formula>
    </cfRule>
  </conditionalFormatting>
  <conditionalFormatting sqref="AE55:AE59">
    <cfRule type="containsText" dxfId="4815" priority="2" operator="containsText" text="Catastrófico">
      <formula>NOT(ISERROR(SEARCH("Catastrófico",AE55)))</formula>
    </cfRule>
    <cfRule type="containsText" dxfId="4814" priority="3" operator="containsText" text="Moderado">
      <formula>NOT(ISERROR(SEARCH("Moderado",AE55)))</formula>
    </cfRule>
    <cfRule type="containsText" dxfId="4813" priority="4" operator="containsText" text="Menor">
      <formula>NOT(ISERROR(SEARCH("Menor",AE55)))</formula>
    </cfRule>
    <cfRule type="containsText" dxfId="4812" priority="5" operator="containsText" text="Leve">
      <formula>NOT(ISERROR(SEARCH("Leve",AE55)))</formula>
    </cfRule>
    <cfRule type="containsText" dxfId="4811" priority="6" operator="containsText" text="Mayor">
      <formula>NOT(ISERROR(SEARCH("Mayor",AE55)))</formula>
    </cfRule>
  </conditionalFormatting>
  <dataValidations count="1">
    <dataValidation allowBlank="1" showInputMessage="1" showErrorMessage="1" prompt="Enunciar cuál es el control" sqref="P13 P10:P11 P15:P18 P20:P23" xr:uid="{00000000-0002-0000-06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33" operator="containsText" id="{977FC9E8-E0F9-4411-8C0E-435C3DE17723}">
            <xm:f>NOT(ISERROR(SEARCH('\Users\ymarting\Documents\2021\Comunicaciones\[Matriz de Riesgos SIGCMA 5x5 Comunicación1.xlsx]Tabla probabilidad'!#REF!,I10)))</xm:f>
            <xm:f>'\Users\ymarting\Documents\2021\Comunicaciones\[Matriz de Riesgos SIGCMA 5x5 Comunicación1.xlsx]Tabla probabilidad'!#REF!</xm:f>
            <x14:dxf>
              <font>
                <color rgb="FF006100"/>
              </font>
              <fill>
                <patternFill>
                  <bgColor rgb="FFC6EFCE"/>
                </patternFill>
              </fill>
            </x14:dxf>
          </x14:cfRule>
          <x14:cfRule type="containsText" priority="434" operator="containsText" id="{E25E8DFD-9AA0-48FE-A687-5641A6180749}">
            <xm:f>NOT(ISERROR(SEARCH('\Users\ymarting\Documents\2021\Comunicaciones\[Matriz de Riesgos SIGCMA 5x5 Comunicación1.xlsx]Tabla probabilidad'!#REF!,I10)))</xm:f>
            <xm:f>'\Users\ymarting\Documents\2021\Comunicaciones\[Matriz de Riesgos SIGCMA 5x5 Comunicación1.xlsx]Tabla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363" operator="containsText" id="{2E1094FF-BE38-4235-8362-C2B278B10ED2}">
            <xm:f>NOT(ISERROR(SEARCH('\Users\ymarting\Documents\2021\Comunicaciones\[Matriz de Riesgos SIGCMA 5x5 Comunicación1.xlsx]Tabla probabilidad'!#REF!,I15)))</xm:f>
            <xm:f>'\Users\ymarting\Documents\2021\Comunicaciones\[Matriz de Riesgos SIGCMA 5x5 Comunicación1.xlsx]Tabla probabilidad'!#REF!</xm:f>
            <x14:dxf>
              <font>
                <color rgb="FF006100"/>
              </font>
              <fill>
                <patternFill>
                  <bgColor rgb="FFC6EFCE"/>
                </patternFill>
              </fill>
            </x14:dxf>
          </x14:cfRule>
          <x14:cfRule type="containsText" priority="364" operator="containsText" id="{ECE8C34C-3F0A-486A-B904-24AAEB916156}">
            <xm:f>NOT(ISERROR(SEARCH('\Users\ymarting\Documents\2021\Comunicaciones\[Matriz de Riesgos SIGCMA 5x5 Comunicación1.xlsx]Tabla probabilidad'!#REF!,I15)))</xm:f>
            <xm:f>'\Users\ymarting\Documents\2021\Comunicaciones\[Matriz de Riesgos SIGCMA 5x5 Comunicación1.xlsx]Tabla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260" operator="containsText" id="{84713BB9-A4DB-4849-96F1-555A646272C1}">
            <xm:f>NOT(ISERROR(SEARCH('\Users\ymarting\Documents\2021\Comunicaciones\[Matriz de Riesgos SIGCMA 5x5 Comunicación1.xlsx]Tabla probabilidad'!#REF!,I30)))</xm:f>
            <xm:f>'\Users\ymarting\Documents\2021\Comunicaciones\[Matriz de Riesgos SIGCMA 5x5 Comunicación1.xlsx]Tabla probabilidad'!#REF!</xm:f>
            <x14:dxf>
              <font>
                <color rgb="FF006100"/>
              </font>
              <fill>
                <patternFill>
                  <bgColor rgb="FFC6EFCE"/>
                </patternFill>
              </fill>
            </x14:dxf>
          </x14:cfRule>
          <x14:cfRule type="containsText" priority="261" operator="containsText" id="{4826C1D1-5C60-425E-A16A-42BB9BBA1880}">
            <xm:f>NOT(ISERROR(SEARCH('\Users\ymarting\Documents\2021\Comunicaciones\[Matriz de Riesgos SIGCMA 5x5 Comunicación1.xlsx]Tabla probabilidad'!#REF!,I30)))</xm:f>
            <xm:f>'\Users\ymarting\Documents\2021\Comunicaciones\[Matriz de Riesgos SIGCMA 5x5 Comunicación1.xlsx]Tabla probabilidad'!#REF!</xm:f>
            <x14:dxf>
              <font>
                <color rgb="FF9C0006"/>
              </font>
              <fill>
                <patternFill>
                  <bgColor rgb="FFFFC7CE"/>
                </patternFill>
              </fill>
            </x14:dxf>
          </x14:cfRule>
          <xm:sqref>I30 I35 I40</xm:sqref>
        </x14:conditionalFormatting>
        <x14:conditionalFormatting xmlns:xm="http://schemas.microsoft.com/office/excel/2006/main">
          <x14:cfRule type="containsText" priority="152" operator="containsText" id="{0102B313-B4C4-46B7-8194-800AE9D8F206}">
            <xm:f>NOT(ISERROR(SEARCH('\Users\ymarting\Documents\2021\Comunicaciones\[Matriz de Riesgos SIGCMA 5x5 Comunicación1.xlsx]Tabla probabilidad'!#REF!,I45)))</xm:f>
            <xm:f>'\Users\ymarting\Documents\2021\Comunicaciones\[Matriz de Riesgos SIGCMA 5x5 Comunicación1.xlsx]Tabla probabilidad'!#REF!</xm:f>
            <x14:dxf>
              <font>
                <color rgb="FF006100"/>
              </font>
              <fill>
                <patternFill>
                  <bgColor rgb="FFC6EFCE"/>
                </patternFill>
              </fill>
            </x14:dxf>
          </x14:cfRule>
          <x14:cfRule type="containsText" priority="153" operator="containsText" id="{95F494F7-4726-4306-9EC3-D56AD03982AE}">
            <xm:f>NOT(ISERROR(SEARCH('\Users\ymarting\Documents\2021\Comunicaciones\[Matriz de Riesgos SIGCMA 5x5 Comunicación1.xlsx]Tabla probabilidad'!#REF!,I45)))</xm:f>
            <xm:f>'\Users\ymarting\Documents\2021\Comunicaciones\[Matriz de Riesgos SIGCMA 5x5 Comunicación1.xlsx]Tabla probabilidad'!#REF!</xm:f>
            <x14:dxf>
              <font>
                <color rgb="FF9C0006"/>
              </font>
              <fill>
                <patternFill>
                  <bgColor rgb="FFFFC7CE"/>
                </patternFill>
              </fill>
            </x14:dxf>
          </x14:cfRule>
          <xm:sqref>I45</xm:sqref>
        </x14:conditionalFormatting>
        <x14:conditionalFormatting xmlns:xm="http://schemas.microsoft.com/office/excel/2006/main">
          <x14:cfRule type="containsText" priority="99" operator="containsText" id="{607A94D3-BBF1-4B56-8EAC-4A58E9D257E4}">
            <xm:f>NOT(ISERROR(SEARCH('\Users\ymarting\Documents\2021\Comunicaciones\[Matriz de Riesgos SIGCMA 5x5 Comunicación1.xlsx]Tabla probabilidad'!#REF!,I50)))</xm:f>
            <xm:f>'\Users\ymarting\Documents\2021\Comunicaciones\[Matriz de Riesgos SIGCMA 5x5 Comunicación1.xlsx]Tabla probabilidad'!#REF!</xm:f>
            <x14:dxf>
              <font>
                <color rgb="FF006100"/>
              </font>
              <fill>
                <patternFill>
                  <bgColor rgb="FFC6EFCE"/>
                </patternFill>
              </fill>
            </x14:dxf>
          </x14:cfRule>
          <x14:cfRule type="containsText" priority="100" operator="containsText" id="{3C28B591-4B7D-4EDC-A2FA-968044684600}">
            <xm:f>NOT(ISERROR(SEARCH('\Users\ymarting\Documents\2021\Comunicaciones\[Matriz de Riesgos SIGCMA 5x5 Comunicación1.xlsx]Tabla probabilidad'!#REF!,I50)))</xm:f>
            <xm:f>'\Users\ymarting\Documents\2021\Comunicaciones\[Matriz de Riesgos SIGCMA 5x5 Comunicación1.xlsx]Tabla probabilidad'!#REF!</xm:f>
            <x14:dxf>
              <font>
                <color rgb="FF9C0006"/>
              </font>
              <fill>
                <patternFill>
                  <bgColor rgb="FFFFC7CE"/>
                </patternFill>
              </fill>
            </x14:dxf>
          </x14:cfRule>
          <xm:sqref>I50</xm:sqref>
        </x14:conditionalFormatting>
        <x14:conditionalFormatting xmlns:xm="http://schemas.microsoft.com/office/excel/2006/main">
          <x14:cfRule type="containsText" priority="46" operator="containsText" id="{B22F912D-96E6-458E-83DE-EBFFDF4AFB3E}">
            <xm:f>NOT(ISERROR(SEARCH('\Users\ymarting\Documents\2021\Comunicaciones\[Matriz de Riesgos SIGCMA 5x5 Comunicación1.xlsx]Tabla probabilidad'!#REF!,I55)))</xm:f>
            <xm:f>'\Users\ymarting\Documents\2021\Comunicaciones\[Matriz de Riesgos SIGCMA 5x5 Comunicación1.xlsx]Tabla probabilidad'!#REF!</xm:f>
            <x14:dxf>
              <font>
                <color rgb="FF006100"/>
              </font>
              <fill>
                <patternFill>
                  <bgColor rgb="FFC6EFCE"/>
                </patternFill>
              </fill>
            </x14:dxf>
          </x14:cfRule>
          <x14:cfRule type="containsText" priority="47" operator="containsText" id="{739064B1-3B47-46A3-85FE-92B1F88B2312}">
            <xm:f>NOT(ISERROR(SEARCH('\Users\ymarting\Documents\2021\Comunicaciones\[Matriz de Riesgos SIGCMA 5x5 Comunicación1.xlsx]Tabla probabilidad'!#REF!,I55)))</xm:f>
            <xm:f>'\Users\ymarting\Documents\2021\Comunicaciones\[Matriz de Riesgos SIGCMA 5x5 Comunicación1.xlsx]Tabla probabilidad'!#REF!</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'C:\Users\pcram\OneDrive - Consejo Superior de la Judicatura\Centro de Servicio\SIGCMA\Riesgos\2021\Comunicaciones\[Matriz de Riesgos SIGCMA 5x5 Comunicación1.xlsx]LISTA'!#REF!</xm:f>
          </x14:formula1>
          <xm:sqref>C10:C59</xm:sqref>
        </x14:dataValidation>
        <x14:dataValidation type="list" allowBlank="1" showInputMessage="1" showErrorMessage="1" xr:uid="{00000000-0002-0000-0600-000002000000}">
          <x14:formula1>
            <xm:f>'C:\Users\pcram\OneDrive - Consejo Superior de la Judicatura\Centro de Servicio\SIGCMA\Riesgos\2021\Comunicaciones\[Matriz de Riesgos SIGCMA 5x5 Comunicación1.xlsx]LISTA'!#REF!</xm:f>
          </x14:formula1>
          <xm:sqref>K10:K59 AN10 AN15 AN20 AN25 AN30 AN35 AN40 AN45 AN50 AN55 AH10 AH15 AH20 AH25 AH30 AH35 AH40 AH45 AH50 AH55 R10:S59 U10:W59 G10:G59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sheetPr>
  <dimension ref="A1:KL59"/>
  <sheetViews>
    <sheetView topLeftCell="A26" zoomScaleNormal="100" workbookViewId="0">
      <selection activeCell="C30" sqref="C30:C34"/>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95.42578125" bestFit="1" customWidth="1"/>
    <col min="36" max="36" width="15" customWidth="1"/>
    <col min="37" max="37" width="16.140625" customWidth="1"/>
    <col min="38" max="38" width="17.85546875" bestFit="1" customWidth="1"/>
    <col min="39" max="39" width="12" bestFit="1" customWidth="1"/>
    <col min="41" max="298" width="11.42578125" style="15"/>
    <col min="299" max="16384" width="11.42578125" style="16"/>
  </cols>
  <sheetData>
    <row r="1" spans="1:298" s="2" customFormat="1" ht="16.5" customHeight="1">
      <c r="A1" s="157"/>
      <c r="B1" s="158"/>
      <c r="C1" s="158"/>
      <c r="D1" s="161" t="s">
        <v>0</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3" t="s">
        <v>1</v>
      </c>
      <c r="AM1" s="163"/>
      <c r="AN1" s="163"/>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row>
    <row r="2" spans="1:298" s="2" customFormat="1" ht="39.75" customHeight="1">
      <c r="A2" s="159"/>
      <c r="B2" s="160"/>
      <c r="C2" s="160"/>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3"/>
      <c r="AN2" s="163"/>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row>
    <row r="3" spans="1:298" s="2" customFormat="1" ht="16.5">
      <c r="A3" s="3"/>
      <c r="B3" s="3"/>
      <c r="C3" s="4"/>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c r="AM3" s="163"/>
      <c r="AN3" s="163"/>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row>
    <row r="4" spans="1:298" s="2" customFormat="1" ht="26.25" customHeight="1">
      <c r="A4" s="148" t="s">
        <v>2</v>
      </c>
      <c r="B4" s="149"/>
      <c r="C4" s="150"/>
      <c r="D4" s="164" t="s">
        <v>207</v>
      </c>
      <c r="E4" s="165"/>
      <c r="F4" s="165"/>
      <c r="G4" s="165"/>
      <c r="H4" s="165"/>
      <c r="I4" s="165"/>
      <c r="J4" s="165"/>
      <c r="K4" s="165"/>
      <c r="L4" s="165"/>
      <c r="M4" s="165"/>
      <c r="N4" s="166"/>
      <c r="O4" s="167"/>
      <c r="P4" s="167"/>
      <c r="Q4" s="167"/>
      <c r="R4" s="5"/>
      <c r="S4" s="5"/>
      <c r="T4" s="5"/>
      <c r="U4" s="5"/>
      <c r="V4" s="5"/>
      <c r="W4" s="5"/>
      <c r="X4" s="5"/>
      <c r="Y4" s="5"/>
      <c r="Z4" s="5"/>
      <c r="AA4" s="5"/>
      <c r="AB4" s="5"/>
      <c r="AC4" s="5"/>
      <c r="AD4" s="5"/>
      <c r="AE4" s="5"/>
      <c r="AF4" s="5"/>
      <c r="AG4" s="5"/>
      <c r="AH4" s="5"/>
      <c r="AI4" s="5"/>
      <c r="AJ4" s="5"/>
      <c r="AK4" s="5"/>
      <c r="AL4" s="5"/>
      <c r="AM4" s="5"/>
      <c r="AN4" s="5"/>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2" customFormat="1" ht="44.25" customHeight="1">
      <c r="A5" s="148" t="s">
        <v>3</v>
      </c>
      <c r="B5" s="149"/>
      <c r="C5" s="150"/>
      <c r="D5" s="151" t="s">
        <v>208</v>
      </c>
      <c r="E5" s="152"/>
      <c r="F5" s="152"/>
      <c r="G5" s="152"/>
      <c r="H5" s="152"/>
      <c r="I5" s="152"/>
      <c r="J5" s="152"/>
      <c r="K5" s="152"/>
      <c r="L5" s="152"/>
      <c r="M5" s="152"/>
      <c r="N5" s="153"/>
      <c r="O5" s="5"/>
      <c r="P5" s="5"/>
      <c r="Q5" s="5"/>
      <c r="R5" s="5"/>
      <c r="S5" s="5"/>
      <c r="T5" s="5"/>
      <c r="U5" s="5"/>
      <c r="V5" s="5"/>
      <c r="W5" s="5"/>
      <c r="X5" s="5"/>
      <c r="Y5" s="5"/>
      <c r="Z5" s="5"/>
      <c r="AA5" s="5"/>
      <c r="AB5" s="5"/>
      <c r="AC5" s="5"/>
      <c r="AD5" s="5"/>
      <c r="AE5" s="5"/>
      <c r="AF5" s="5"/>
      <c r="AG5" s="5"/>
      <c r="AH5" s="5"/>
      <c r="AI5" s="5"/>
      <c r="AJ5" s="5"/>
      <c r="AK5" s="5"/>
      <c r="AL5" s="5"/>
      <c r="AM5" s="5"/>
      <c r="AN5" s="5"/>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row>
    <row r="6" spans="1:298" s="2" customFormat="1" ht="49.5" customHeight="1">
      <c r="A6" s="148" t="s">
        <v>5</v>
      </c>
      <c r="B6" s="149"/>
      <c r="C6" s="150"/>
      <c r="D6" s="151" t="s">
        <v>209</v>
      </c>
      <c r="E6" s="152"/>
      <c r="F6" s="152"/>
      <c r="G6" s="152"/>
      <c r="H6" s="152"/>
      <c r="I6" s="152"/>
      <c r="J6" s="152"/>
      <c r="K6" s="152"/>
      <c r="L6" s="152"/>
      <c r="M6" s="152"/>
      <c r="N6" s="153"/>
      <c r="O6" s="5"/>
      <c r="P6" s="5"/>
      <c r="Q6" s="5"/>
      <c r="R6" s="5"/>
      <c r="S6" s="5"/>
      <c r="T6" s="5"/>
      <c r="U6" s="5"/>
      <c r="V6" s="5"/>
      <c r="W6" s="5"/>
      <c r="X6" s="5"/>
      <c r="Y6" s="5"/>
      <c r="Z6" s="5"/>
      <c r="AA6" s="5"/>
      <c r="AB6" s="5"/>
      <c r="AC6" s="5"/>
      <c r="AD6" s="5"/>
      <c r="AE6" s="5"/>
      <c r="AF6" s="5"/>
      <c r="AG6" s="5"/>
      <c r="AH6" s="5"/>
      <c r="AI6" s="5"/>
      <c r="AJ6" s="5"/>
      <c r="AK6" s="5"/>
      <c r="AL6" s="5"/>
      <c r="AM6" s="5"/>
      <c r="AN6" s="5"/>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 customFormat="1" ht="16.5">
      <c r="A7" s="154" t="s">
        <v>7</v>
      </c>
      <c r="B7" s="155"/>
      <c r="C7" s="155"/>
      <c r="D7" s="155"/>
      <c r="E7" s="155"/>
      <c r="F7" s="155"/>
      <c r="G7" s="155"/>
      <c r="H7" s="156"/>
      <c r="I7" s="154" t="s">
        <v>8</v>
      </c>
      <c r="J7" s="155"/>
      <c r="K7" s="155"/>
      <c r="L7" s="155"/>
      <c r="M7" s="155"/>
      <c r="N7" s="156"/>
      <c r="O7" s="154" t="s">
        <v>9</v>
      </c>
      <c r="P7" s="155"/>
      <c r="Q7" s="155"/>
      <c r="R7" s="155"/>
      <c r="S7" s="155"/>
      <c r="T7" s="155"/>
      <c r="U7" s="155"/>
      <c r="V7" s="155"/>
      <c r="W7" s="156"/>
      <c r="X7" s="154" t="s">
        <v>10</v>
      </c>
      <c r="Y7" s="155"/>
      <c r="Z7" s="155"/>
      <c r="AA7" s="155"/>
      <c r="AB7" s="155"/>
      <c r="AC7" s="155"/>
      <c r="AD7" s="155"/>
      <c r="AE7" s="155"/>
      <c r="AF7" s="155"/>
      <c r="AG7" s="155"/>
      <c r="AH7" s="156"/>
      <c r="AI7" s="154" t="s">
        <v>11</v>
      </c>
      <c r="AJ7" s="155"/>
      <c r="AK7" s="155"/>
      <c r="AL7" s="155"/>
      <c r="AM7" s="155"/>
      <c r="AN7" s="168"/>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row>
    <row r="8" spans="1:298" s="2" customFormat="1" ht="16.5" customHeight="1">
      <c r="A8" s="169" t="s">
        <v>12</v>
      </c>
      <c r="B8" s="171" t="s">
        <v>13</v>
      </c>
      <c r="C8" s="173" t="s">
        <v>14</v>
      </c>
      <c r="D8" s="174" t="s">
        <v>15</v>
      </c>
      <c r="E8" s="174" t="s">
        <v>16</v>
      </c>
      <c r="F8" s="176" t="s">
        <v>17</v>
      </c>
      <c r="G8" s="175" t="s">
        <v>18</v>
      </c>
      <c r="H8" s="174" t="s">
        <v>19</v>
      </c>
      <c r="I8" s="177" t="s">
        <v>20</v>
      </c>
      <c r="J8" s="181" t="s">
        <v>21</v>
      </c>
      <c r="K8" s="175" t="s">
        <v>22</v>
      </c>
      <c r="L8" s="175" t="s">
        <v>23</v>
      </c>
      <c r="M8" s="181" t="s">
        <v>21</v>
      </c>
      <c r="N8" s="174" t="s">
        <v>24</v>
      </c>
      <c r="O8" s="182" t="s">
        <v>25</v>
      </c>
      <c r="P8" s="178" t="s">
        <v>26</v>
      </c>
      <c r="Q8" s="175" t="s">
        <v>27</v>
      </c>
      <c r="R8" s="178" t="s">
        <v>28</v>
      </c>
      <c r="S8" s="178"/>
      <c r="T8" s="178"/>
      <c r="U8" s="178"/>
      <c r="V8" s="178"/>
      <c r="W8" s="178"/>
      <c r="X8" s="184" t="s">
        <v>29</v>
      </c>
      <c r="Y8" s="182" t="s">
        <v>30</v>
      </c>
      <c r="Z8" s="182" t="s">
        <v>21</v>
      </c>
      <c r="AA8" s="6"/>
      <c r="AB8" s="6"/>
      <c r="AC8" s="182" t="s">
        <v>31</v>
      </c>
      <c r="AD8" s="182" t="s">
        <v>21</v>
      </c>
      <c r="AE8" s="6"/>
      <c r="AF8" s="6"/>
      <c r="AG8" s="184" t="s">
        <v>32</v>
      </c>
      <c r="AH8" s="182" t="s">
        <v>33</v>
      </c>
      <c r="AI8" s="178" t="s">
        <v>11</v>
      </c>
      <c r="AJ8" s="178" t="s">
        <v>34</v>
      </c>
      <c r="AK8" s="178" t="s">
        <v>35</v>
      </c>
      <c r="AL8" s="178" t="s">
        <v>36</v>
      </c>
      <c r="AM8" s="179" t="s">
        <v>37</v>
      </c>
      <c r="AN8" s="179" t="s">
        <v>38</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row>
    <row r="9" spans="1:298" s="11" customFormat="1" ht="94.5" customHeight="1" thickBot="1">
      <c r="A9" s="170"/>
      <c r="B9" s="172"/>
      <c r="C9" s="171"/>
      <c r="D9" s="175"/>
      <c r="E9" s="175"/>
      <c r="F9" s="171"/>
      <c r="G9" s="177"/>
      <c r="H9" s="175"/>
      <c r="I9" s="177"/>
      <c r="J9" s="181"/>
      <c r="K9" s="177"/>
      <c r="L9" s="177"/>
      <c r="M9" s="181"/>
      <c r="N9" s="175"/>
      <c r="O9" s="185"/>
      <c r="P9" s="175"/>
      <c r="Q9" s="177"/>
      <c r="R9" s="7" t="s">
        <v>39</v>
      </c>
      <c r="S9" s="7" t="s">
        <v>40</v>
      </c>
      <c r="T9" s="7" t="s">
        <v>41</v>
      </c>
      <c r="U9" s="7" t="s">
        <v>42</v>
      </c>
      <c r="V9" s="7" t="s">
        <v>43</v>
      </c>
      <c r="W9" s="7" t="s">
        <v>44</v>
      </c>
      <c r="X9" s="182"/>
      <c r="Y9" s="183"/>
      <c r="Z9" s="183"/>
      <c r="AA9" s="8" t="s">
        <v>45</v>
      </c>
      <c r="AB9" s="8" t="s">
        <v>21</v>
      </c>
      <c r="AC9" s="183"/>
      <c r="AD9" s="183"/>
      <c r="AE9" s="9" t="s">
        <v>31</v>
      </c>
      <c r="AF9" s="9" t="s">
        <v>21</v>
      </c>
      <c r="AG9" s="182"/>
      <c r="AH9" s="185"/>
      <c r="AI9" s="175"/>
      <c r="AJ9" s="175"/>
      <c r="AK9" s="175"/>
      <c r="AL9" s="175"/>
      <c r="AM9" s="180"/>
      <c r="AN9" s="18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row>
    <row r="10" spans="1:298" ht="57.75" customHeight="1">
      <c r="A10" s="186">
        <v>1</v>
      </c>
      <c r="B10" s="200" t="s">
        <v>210</v>
      </c>
      <c r="C10" s="186" t="s">
        <v>47</v>
      </c>
      <c r="D10" s="190" t="s">
        <v>211</v>
      </c>
      <c r="E10" s="186" t="s">
        <v>212</v>
      </c>
      <c r="F10" s="186" t="s">
        <v>213</v>
      </c>
      <c r="G10" s="186" t="s">
        <v>71</v>
      </c>
      <c r="H10" s="186">
        <f>32*12</f>
        <v>384</v>
      </c>
      <c r="I10" s="194" t="str">
        <f>IF(H10&lt;=2,'[18]Tabla probabilidad'!$B$5,IF(H10&lt;=24,'[18]Tabla probabilidad'!$B$6,IF(H10&lt;=500,'[18]Tabla probabilidad'!$B$7,IF(H10&lt;=5000,'[18]Tabla probabilidad'!$B$8,IF(H10&gt;5000,'[18]Tabla probabilidad'!$B$9)))))</f>
        <v>Media</v>
      </c>
      <c r="J10" s="195">
        <f>IF(H10&lt;=2,'[18]Tabla probabilidad'!$D$5,IF(H10&lt;=24,'[18]Tabla probabilidad'!$D$6,IF(H10&lt;=500,'[18]Tabla probabilidad'!$D$7,IF(H10&lt;=5000,'[18]Tabla probabilidad'!$D$8,IF(H10&gt;5000,'[18]Tabla probabilidad'!$D$9)))))</f>
        <v>0.6</v>
      </c>
      <c r="K10" s="186" t="s">
        <v>214</v>
      </c>
      <c r="L10" s="1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1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186" t="str">
        <f>VLOOKUP((I10&amp;L10),[18]Hoja1!$B$4:$C$28,2,0)</f>
        <v>Moderado</v>
      </c>
      <c r="O10" s="12">
        <v>1</v>
      </c>
      <c r="P10" s="13" t="s">
        <v>215</v>
      </c>
      <c r="Q10" s="12" t="str">
        <f t="shared" ref="Q10:Q59" si="0">IF(R10="Preventivo","Probabilidad",IF(R10="Detectivo","Probabilidad", IF(R10="Correctivo","Impacto")))</f>
        <v>Probabilidad</v>
      </c>
      <c r="R10" s="12" t="s">
        <v>54</v>
      </c>
      <c r="S10" s="12" t="s">
        <v>55</v>
      </c>
      <c r="T10" s="14">
        <f>VLOOKUP(R10&amp;S10,[18]Hoja1!$Q$4:$R$9,2,0)</f>
        <v>0.45</v>
      </c>
      <c r="U10" s="12" t="s">
        <v>56</v>
      </c>
      <c r="V10" s="12" t="s">
        <v>57</v>
      </c>
      <c r="W10" s="12" t="s">
        <v>58</v>
      </c>
      <c r="X10" s="14">
        <f>IF(Q10="Probabilidad",($J$10*T10),IF(Q10="Impacto"," "))</f>
        <v>0.27</v>
      </c>
      <c r="Y10" s="14" t="str">
        <f>IF(Z10&lt;=20%,'[18]Tabla probabilidad'!$B$5,IF(Z10&lt;=40%,'[18]Tabla probabilidad'!$B$6,IF(Z10&lt;=60%,'[18]Tabla probabilidad'!$B$7,IF(Z10&lt;=80%,'[18]Tabla probabilidad'!$B$8,IF(Z10&lt;=100%,'[18]Tabla probabilidad'!$B$9)))))</f>
        <v>Baja</v>
      </c>
      <c r="Z10" s="14">
        <f>IF(R10="Preventivo",(J10-(J10*T10)),IF(R10="Detectivo",(J10-(J10*T10)),IF(R10="Correctivo",(J10))))</f>
        <v>0.32999999999999996</v>
      </c>
      <c r="AA10" s="191" t="str">
        <f>IF(AB10&lt;=20%,'[18]Tabla probabilidad'!$B$5,IF(AB10&lt;=40%,'[18]Tabla probabilidad'!$B$6,IF(AB10&lt;=60%,'[18]Tabla probabilidad'!$B$7,IF(AB10&lt;=80%,'[18]Tabla probabilidad'!$B$8,IF(AB10&lt;=100%,'[18]Tabla probabilidad'!$B$9)))))</f>
        <v>Baja</v>
      </c>
      <c r="AB10" s="191">
        <f>AVERAGE(Z10:Z14)</f>
        <v>0.32999999999999996</v>
      </c>
      <c r="AC10" s="14" t="str">
        <f t="shared" ref="AC10:AC59" si="1">IF(AD10&lt;=20%,"Leve",IF(AD10&lt;=40%,"Menor",IF(AD10&lt;=60%,"Moderado",IF(AD10&lt;=80%,"Mayor",IF(AD10&lt;=100%,"Catastrófico")))))</f>
        <v>Moderado</v>
      </c>
      <c r="AD10" s="14">
        <f>IF(Q10="Probabilidad",(($M$10-0)),IF(Q10="Impacto",($M$10-($M$10*T10))))</f>
        <v>0.6</v>
      </c>
      <c r="AE10" s="191" t="str">
        <f>IF(AF10&lt;=20%,"Leve",IF(AF10&lt;=40%,"Menor",IF(AF10&lt;=60%,"Moderado",IF(AF10&lt;=80%,"Mayor",IF(AF10&lt;=100%,"Catastrófico")))))</f>
        <v>Moderado</v>
      </c>
      <c r="AF10" s="191">
        <f>AVERAGE(AD10:AD14)</f>
        <v>0.6</v>
      </c>
      <c r="AG10" s="200" t="str">
        <f>VLOOKUP(AA10&amp;AE10,[18]Hoja1!$B$4:$C$28,2,0)</f>
        <v>Moderado</v>
      </c>
      <c r="AH10" s="200" t="s">
        <v>59</v>
      </c>
      <c r="AI10" s="200" t="s">
        <v>216</v>
      </c>
      <c r="AJ10" s="200" t="s">
        <v>217</v>
      </c>
      <c r="AK10" s="200" t="s">
        <v>218</v>
      </c>
      <c r="AL10" s="200" t="s">
        <v>218</v>
      </c>
      <c r="AM10" s="197" t="s">
        <v>219</v>
      </c>
      <c r="AN10" s="186" t="s">
        <v>63</v>
      </c>
    </row>
    <row r="11" spans="1:298" ht="57.75" customHeight="1">
      <c r="A11" s="186"/>
      <c r="B11" s="201"/>
      <c r="C11" s="186"/>
      <c r="D11" s="190"/>
      <c r="E11" s="186"/>
      <c r="F11" s="186"/>
      <c r="G11" s="186"/>
      <c r="H11" s="186"/>
      <c r="I11" s="194"/>
      <c r="J11" s="195"/>
      <c r="K11" s="186"/>
      <c r="L11" s="196"/>
      <c r="M11" s="196"/>
      <c r="N11" s="186"/>
      <c r="O11" s="12">
        <v>2</v>
      </c>
      <c r="P11" s="17" t="s">
        <v>220</v>
      </c>
      <c r="Q11" s="12" t="str">
        <f t="shared" si="0"/>
        <v>Probabilidad</v>
      </c>
      <c r="R11" s="12" t="s">
        <v>54</v>
      </c>
      <c r="S11" s="12" t="s">
        <v>55</v>
      </c>
      <c r="T11" s="14">
        <f>VLOOKUP(R11&amp;S11,[18]Hoja1!$Q$4:$R$9,2,0)</f>
        <v>0.45</v>
      </c>
      <c r="U11" s="12" t="s">
        <v>56</v>
      </c>
      <c r="V11" s="12" t="s">
        <v>57</v>
      </c>
      <c r="W11" s="12" t="s">
        <v>58</v>
      </c>
      <c r="X11" s="14">
        <f>IF(Q11="Probabilidad",($J$10*T11),IF(Q11="Impacto"," "))</f>
        <v>0.27</v>
      </c>
      <c r="Y11" s="14" t="str">
        <f>IF(Z11&lt;=20%,'[18]Tabla probabilidad'!$B$5,IF(Z11&lt;=40%,'[18]Tabla probabilidad'!$B$6,IF(Z11&lt;=60%,'[18]Tabla probabilidad'!$B$7,IF(Z11&lt;=80%,'[18]Tabla probabilidad'!$B$8,IF(Z11&lt;=100%,'[18]Tabla probabilidad'!$B$9)))))</f>
        <v>Baja</v>
      </c>
      <c r="Z11" s="14">
        <f>IF(R11="Preventivo",(J10-(J10*T11)),IF(R11="Detectivo",(J10-(J10*T11)),IF(R11="Correctivo",(J10))))</f>
        <v>0.32999999999999996</v>
      </c>
      <c r="AA11" s="192"/>
      <c r="AB11" s="192"/>
      <c r="AC11" s="14" t="str">
        <f t="shared" si="1"/>
        <v>Moderado</v>
      </c>
      <c r="AD11" s="14">
        <f>IF(Q11="Probabilidad",(($M$10-0)),IF(Q11="Impacto",($M$10-($M$10*T11))))</f>
        <v>0.6</v>
      </c>
      <c r="AE11" s="192"/>
      <c r="AF11" s="192"/>
      <c r="AG11" s="201"/>
      <c r="AH11" s="201"/>
      <c r="AI11" s="201"/>
      <c r="AJ11" s="201"/>
      <c r="AK11" s="201"/>
      <c r="AL11" s="201"/>
      <c r="AM11" s="198"/>
      <c r="AN11" s="186"/>
    </row>
    <row r="12" spans="1:298" ht="69.75" customHeight="1">
      <c r="A12" s="186"/>
      <c r="B12" s="201"/>
      <c r="C12" s="186"/>
      <c r="D12" s="190"/>
      <c r="E12" s="186"/>
      <c r="F12" s="186"/>
      <c r="G12" s="186"/>
      <c r="H12" s="186"/>
      <c r="I12" s="194"/>
      <c r="J12" s="195"/>
      <c r="K12" s="186"/>
      <c r="L12" s="196"/>
      <c r="M12" s="196"/>
      <c r="N12" s="186"/>
      <c r="O12" s="12">
        <v>3</v>
      </c>
      <c r="P12" s="17" t="s">
        <v>221</v>
      </c>
      <c r="Q12" s="12" t="str">
        <f t="shared" si="0"/>
        <v>Probabilidad</v>
      </c>
      <c r="R12" s="12" t="s">
        <v>54</v>
      </c>
      <c r="S12" s="12" t="s">
        <v>55</v>
      </c>
      <c r="T12" s="14">
        <f>VLOOKUP(R12&amp;S12,[18]Hoja1!$Q$4:$R$9,2,0)</f>
        <v>0.45</v>
      </c>
      <c r="U12" s="12" t="s">
        <v>56</v>
      </c>
      <c r="V12" s="12" t="s">
        <v>57</v>
      </c>
      <c r="W12" s="12" t="s">
        <v>58</v>
      </c>
      <c r="X12" s="14">
        <f t="shared" ref="X12:X14" si="2">IF(Q12="Probabilidad",($J$10*T12),IF(Q12="Impacto"," "))</f>
        <v>0.27</v>
      </c>
      <c r="Y12" s="14" t="str">
        <f>IF(Z12&lt;=20%,'[18]Tabla probabilidad'!$B$5,IF(Z12&lt;=40%,'[18]Tabla probabilidad'!$B$6,IF(Z12&lt;=60%,'[18]Tabla probabilidad'!$B$7,IF(Z12&lt;=80%,'[18]Tabla probabilidad'!$B$8,IF(Z12&lt;=100%,'[18]Tabla probabilidad'!$B$9)))))</f>
        <v>Baja</v>
      </c>
      <c r="Z12" s="14">
        <f>IF(R12="Preventivo",(J10-(J10*T12)),IF(R12="Detectivo",(J10-(J10*T12)),IF(R12="Correctivo",(J10))))</f>
        <v>0.32999999999999996</v>
      </c>
      <c r="AA12" s="192"/>
      <c r="AB12" s="192"/>
      <c r="AC12" s="14" t="str">
        <f t="shared" si="1"/>
        <v>Moderado</v>
      </c>
      <c r="AD12" s="14">
        <f>IF(Q12="Probabilidad",(($M$10-0)),IF(Q12="Impacto",($M$10-($M$10*T12))))</f>
        <v>0.6</v>
      </c>
      <c r="AE12" s="192"/>
      <c r="AF12" s="192"/>
      <c r="AG12" s="201"/>
      <c r="AH12" s="201"/>
      <c r="AI12" s="201"/>
      <c r="AJ12" s="201"/>
      <c r="AK12" s="201"/>
      <c r="AL12" s="201"/>
      <c r="AM12" s="198"/>
      <c r="AN12" s="186"/>
    </row>
    <row r="13" spans="1:298">
      <c r="A13" s="186"/>
      <c r="B13" s="201"/>
      <c r="C13" s="186"/>
      <c r="D13" s="190"/>
      <c r="E13" s="186"/>
      <c r="F13" s="186"/>
      <c r="G13" s="186"/>
      <c r="H13" s="186"/>
      <c r="I13" s="194"/>
      <c r="J13" s="195"/>
      <c r="K13" s="186"/>
      <c r="L13" s="196"/>
      <c r="M13" s="196"/>
      <c r="N13" s="186"/>
      <c r="O13" s="12"/>
      <c r="P13" s="18"/>
      <c r="Q13" s="12"/>
      <c r="R13" s="12"/>
      <c r="S13" s="12"/>
      <c r="T13" s="14"/>
      <c r="U13" s="12"/>
      <c r="V13" s="12"/>
      <c r="W13" s="12"/>
      <c r="X13" s="14" t="b">
        <f t="shared" si="2"/>
        <v>0</v>
      </c>
      <c r="Y13" s="14" t="b">
        <f>IF(Z13&lt;=20%,'[18]Tabla probabilidad'!$B$5,IF(Z13&lt;=40%,'[18]Tabla probabilidad'!$B$6,IF(Z13&lt;=60%,'[18]Tabla probabilidad'!$B$7,IF(Z13&lt;=80%,'[18]Tabla probabilidad'!$B$8,IF(Z13&lt;=100%,'[18]Tabla probabilidad'!$B$9)))))</f>
        <v>0</v>
      </c>
      <c r="Z13" s="14" t="b">
        <f>IF(R13="Preventivo",(J10-(J10*T13)),IF(R13="Detectivo",(J10-(J10*T13)),IF(R13="Correctivo",(J10))))</f>
        <v>0</v>
      </c>
      <c r="AA13" s="192"/>
      <c r="AB13" s="192"/>
      <c r="AC13" s="14" t="b">
        <f t="shared" si="1"/>
        <v>0</v>
      </c>
      <c r="AD13" s="14" t="b">
        <f>IF(Q13="Probabilidad",(($M$10-0)),IF(Q13="Impacto",($M$10-($M$10*T13))))</f>
        <v>0</v>
      </c>
      <c r="AE13" s="192"/>
      <c r="AF13" s="192"/>
      <c r="AG13" s="201"/>
      <c r="AH13" s="201"/>
      <c r="AI13" s="201"/>
      <c r="AJ13" s="201"/>
      <c r="AK13" s="201"/>
      <c r="AL13" s="201"/>
      <c r="AM13" s="198"/>
      <c r="AN13" s="186"/>
    </row>
    <row r="14" spans="1:298" ht="15.75" thickBot="1">
      <c r="A14" s="186"/>
      <c r="B14" s="202"/>
      <c r="C14" s="186"/>
      <c r="D14" s="190"/>
      <c r="E14" s="186"/>
      <c r="F14" s="186"/>
      <c r="G14" s="186"/>
      <c r="H14" s="186"/>
      <c r="I14" s="194"/>
      <c r="J14" s="195"/>
      <c r="K14" s="186"/>
      <c r="L14" s="196"/>
      <c r="M14" s="196"/>
      <c r="N14" s="186"/>
      <c r="O14" s="12"/>
      <c r="P14" s="18"/>
      <c r="Q14" s="12"/>
      <c r="R14" s="12"/>
      <c r="S14" s="12"/>
      <c r="T14" s="14"/>
      <c r="U14" s="12"/>
      <c r="V14" s="12"/>
      <c r="W14" s="12"/>
      <c r="X14" s="14" t="b">
        <f t="shared" si="2"/>
        <v>0</v>
      </c>
      <c r="Y14" s="14" t="b">
        <f>IF(Z14&lt;=20%,'[18]Tabla probabilidad'!$B$5,IF(Z14&lt;=40%,'[18]Tabla probabilidad'!$B$6,IF(Z14&lt;=60%,'[18]Tabla probabilidad'!$B$7,IF(Z14&lt;=80%,'[18]Tabla probabilidad'!$B$8,IF(Z14&lt;=100%,'[18]Tabla probabilidad'!$B$9)))))</f>
        <v>0</v>
      </c>
      <c r="Z14" s="14" t="b">
        <f>IF(R14="Preventivo",(J10-(J10*T14)),IF(R14="Detectivo",(J10-(J10*T14)),IF(R14="Correctivo",(J10))))</f>
        <v>0</v>
      </c>
      <c r="AA14" s="193"/>
      <c r="AB14" s="193"/>
      <c r="AC14" s="14" t="b">
        <f t="shared" si="1"/>
        <v>0</v>
      </c>
      <c r="AD14" s="14" t="b">
        <f>IF(Q14="Probabilidad",(($M$10-0)),IF(Q14="Impacto",($M$10-($M$10*T14))))</f>
        <v>0</v>
      </c>
      <c r="AE14" s="193"/>
      <c r="AF14" s="193"/>
      <c r="AG14" s="202"/>
      <c r="AH14" s="202"/>
      <c r="AI14" s="202"/>
      <c r="AJ14" s="202"/>
      <c r="AK14" s="202"/>
      <c r="AL14" s="202"/>
      <c r="AM14" s="199"/>
      <c r="AN14" s="186"/>
    </row>
    <row r="15" spans="1:298">
      <c r="A15" s="186">
        <v>2</v>
      </c>
      <c r="B15" s="200" t="s">
        <v>222</v>
      </c>
      <c r="C15" s="186" t="s">
        <v>47</v>
      </c>
      <c r="D15" s="215" t="s">
        <v>223</v>
      </c>
      <c r="E15" s="200" t="s">
        <v>224</v>
      </c>
      <c r="F15" s="200" t="s">
        <v>225</v>
      </c>
      <c r="G15" s="186" t="s">
        <v>71</v>
      </c>
      <c r="H15" s="200">
        <v>1200</v>
      </c>
      <c r="I15" s="194" t="str">
        <f>IF(H15&lt;=2,'[18]Tabla probabilidad'!$B$5,IF(H15&lt;=24,'[18]Tabla probabilidad'!$B$6,IF(H15&lt;=500,'[18]Tabla probabilidad'!$B$7,IF(H15&lt;=5000,'[18]Tabla probabilidad'!$B$8,IF(H15&gt;5000,'[18]Tabla probabilidad'!$B$9)))))</f>
        <v>Alta</v>
      </c>
      <c r="J15" s="195">
        <f>IF(H15&lt;=2,'[18]Tabla probabilidad'!$D$5,IF(H15&lt;=24,'[18]Tabla probabilidad'!$D$6,IF(H15&lt;=500,'[18]Tabla probabilidad'!$D$7,IF(H15&lt;=5000,'[18]Tabla probabilidad'!$D$8,IF(H15&gt;5000,'[18]Tabla probabilidad'!$D$9)))))</f>
        <v>0.8</v>
      </c>
      <c r="K15" s="186" t="s">
        <v>214</v>
      </c>
      <c r="L15" s="18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Moderado</v>
      </c>
      <c r="M15" s="18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60%</v>
      </c>
      <c r="N15" s="186" t="str">
        <f>VLOOKUP((I15&amp;L15),[18]Hoja1!$B$4:$C$28,2,0)</f>
        <v xml:space="preserve">Alto </v>
      </c>
      <c r="O15" s="12">
        <v>1</v>
      </c>
      <c r="P15" s="13" t="s">
        <v>226</v>
      </c>
      <c r="Q15" s="12" t="str">
        <f t="shared" si="0"/>
        <v>Probabilidad</v>
      </c>
      <c r="R15" s="12" t="s">
        <v>54</v>
      </c>
      <c r="S15" s="12" t="s">
        <v>55</v>
      </c>
      <c r="T15" s="14">
        <f>VLOOKUP(R15&amp;S15,[18]Hoja1!$Q$4:$R$9,2,0)</f>
        <v>0.45</v>
      </c>
      <c r="U15" s="12" t="s">
        <v>56</v>
      </c>
      <c r="V15" s="12" t="s">
        <v>57</v>
      </c>
      <c r="W15" s="12" t="s">
        <v>58</v>
      </c>
      <c r="X15" s="14">
        <f>IF(Q15="Probabilidad",($J$15*T15),IF(Q15="Impacto"," "))</f>
        <v>0.36000000000000004</v>
      </c>
      <c r="Y15" s="14" t="str">
        <f>IF(Z15&lt;=20%,'[18]Tabla probabilidad'!$B$5,IF(Z15&lt;=40%,'[18]Tabla probabilidad'!$B$6,IF(Z15&lt;=60%,'[18]Tabla probabilidad'!$B$7,IF(Z15&lt;=80%,'[18]Tabla probabilidad'!$B$8,IF(Z15&lt;=100%,'[18]Tabla probabilidad'!$B$9)))))</f>
        <v>Media</v>
      </c>
      <c r="Z15" s="14">
        <f>IF(R15="Preventivo",(J15-(J15*T15)),IF(R15="Detectivo",(J15-(J15*T15)),IF(R15="Correctivo",(J15))))</f>
        <v>0.44</v>
      </c>
      <c r="AA15" s="191" t="str">
        <f>IF(AB15&lt;=20%,'[18]Tabla probabilidad'!$B$5,IF(AB15&lt;=40%,'[18]Tabla probabilidad'!$B$6,IF(AB15&lt;=60%,'[18]Tabla probabilidad'!$B$7,IF(AB15&lt;=80%,'[18]Tabla probabilidad'!$B$8,IF(AB15&lt;=100%,'[18]Tabla probabilidad'!$B$9)))))</f>
        <v>Media</v>
      </c>
      <c r="AB15" s="191">
        <f>AVERAGE(Z15:Z19)</f>
        <v>0.44</v>
      </c>
      <c r="AC15" s="14" t="str">
        <f t="shared" si="1"/>
        <v>Moderado</v>
      </c>
      <c r="AD15" s="14">
        <f>IF(Q15="Probabilidad",(($M$15-0)),IF(Q15="Impacto",($M$15-($M$15*T15))))</f>
        <v>0.6</v>
      </c>
      <c r="AE15" s="191" t="str">
        <f>IF(AF15&lt;=20%,"Leve",IF(AF15&lt;=40%,"Menor",IF(AF15&lt;=60%,"Moderado",IF(AF15&lt;=80%,"Mayor",IF(AF15&lt;=100%,"Catastrófico")))))</f>
        <v>Moderado</v>
      </c>
      <c r="AF15" s="191">
        <f>AVERAGE(AD15:AD19)</f>
        <v>0.6</v>
      </c>
      <c r="AG15" s="200" t="str">
        <f>VLOOKUP(AA15&amp;AE15,[18]Hoja1!$B$4:$C$28,2,0)</f>
        <v>Moderado</v>
      </c>
      <c r="AH15" s="200" t="s">
        <v>59</v>
      </c>
      <c r="AI15" s="200" t="s">
        <v>227</v>
      </c>
      <c r="AJ15" s="200" t="s">
        <v>217</v>
      </c>
      <c r="AK15" s="200" t="s">
        <v>218</v>
      </c>
      <c r="AL15" s="200" t="s">
        <v>218</v>
      </c>
      <c r="AM15" s="197" t="s">
        <v>219</v>
      </c>
      <c r="AN15" s="186" t="s">
        <v>63</v>
      </c>
    </row>
    <row r="16" spans="1:298">
      <c r="A16" s="186"/>
      <c r="B16" s="201"/>
      <c r="C16" s="186"/>
      <c r="D16" s="216"/>
      <c r="E16" s="201"/>
      <c r="F16" s="201"/>
      <c r="G16" s="186"/>
      <c r="H16" s="201"/>
      <c r="I16" s="194"/>
      <c r="J16" s="195"/>
      <c r="K16" s="186"/>
      <c r="L16" s="196"/>
      <c r="M16" s="196"/>
      <c r="N16" s="186"/>
      <c r="O16" s="12">
        <v>2</v>
      </c>
      <c r="P16" s="17" t="s">
        <v>228</v>
      </c>
      <c r="Q16" s="12" t="str">
        <f t="shared" si="0"/>
        <v>Probabilidad</v>
      </c>
      <c r="R16" s="12" t="s">
        <v>54</v>
      </c>
      <c r="S16" s="12" t="s">
        <v>55</v>
      </c>
      <c r="T16" s="14">
        <f>VLOOKUP(R16&amp;S16,[18]Hoja1!$Q$4:$R$9,2,0)</f>
        <v>0.45</v>
      </c>
      <c r="U16" s="12" t="s">
        <v>56</v>
      </c>
      <c r="V16" s="12" t="s">
        <v>57</v>
      </c>
      <c r="W16" s="12" t="s">
        <v>58</v>
      </c>
      <c r="X16" s="14">
        <f>IF(Q16="Probabilidad",($J$15*T16),IF(Q16="Impacto"," "))</f>
        <v>0.36000000000000004</v>
      </c>
      <c r="Y16" s="14" t="str">
        <f>IF(Z16&lt;=20%,'[18]Tabla probabilidad'!$B$5,IF(Z16&lt;=40%,'[18]Tabla probabilidad'!$B$6,IF(Z16&lt;=60%,'[18]Tabla probabilidad'!$B$7,IF(Z16&lt;=80%,'[18]Tabla probabilidad'!$B$8,IF(Z16&lt;=100%,'[18]Tabla probabilidad'!$B$9)))))</f>
        <v>Media</v>
      </c>
      <c r="Z16" s="14">
        <f>IF(R16="Preventivo",(J15-(J15*T16)),IF(R16="Detectivo",(J15-(J15*T16)),IF(R16="Correctivo",(J15))))</f>
        <v>0.44</v>
      </c>
      <c r="AA16" s="192"/>
      <c r="AB16" s="192"/>
      <c r="AC16" s="14" t="str">
        <f t="shared" si="1"/>
        <v>Moderado</v>
      </c>
      <c r="AD16" s="14">
        <f t="shared" ref="AD16:AD19" si="3">IF(Q16="Probabilidad",(($M$15-0)),IF(Q16="Impacto",($M$15-($M$15*T16))))</f>
        <v>0.6</v>
      </c>
      <c r="AE16" s="192"/>
      <c r="AF16" s="192"/>
      <c r="AG16" s="201"/>
      <c r="AH16" s="201"/>
      <c r="AI16" s="201"/>
      <c r="AJ16" s="201"/>
      <c r="AK16" s="201"/>
      <c r="AL16" s="201"/>
      <c r="AM16" s="198"/>
      <c r="AN16" s="186"/>
    </row>
    <row r="17" spans="1:40">
      <c r="A17" s="186"/>
      <c r="B17" s="201"/>
      <c r="C17" s="186"/>
      <c r="D17" s="216"/>
      <c r="E17" s="201"/>
      <c r="F17" s="201"/>
      <c r="G17" s="186"/>
      <c r="H17" s="201"/>
      <c r="I17" s="194"/>
      <c r="J17" s="195"/>
      <c r="K17" s="186"/>
      <c r="L17" s="196"/>
      <c r="M17" s="196"/>
      <c r="N17" s="186"/>
      <c r="O17" s="12">
        <v>3</v>
      </c>
      <c r="P17" s="17" t="s">
        <v>229</v>
      </c>
      <c r="Q17" s="12" t="str">
        <f t="shared" si="0"/>
        <v>Probabilidad</v>
      </c>
      <c r="R17" s="12" t="s">
        <v>54</v>
      </c>
      <c r="S17" s="12" t="s">
        <v>55</v>
      </c>
      <c r="T17" s="14">
        <f>VLOOKUP(R17&amp;S17,[18]Hoja1!$Q$4:$R$9,2,0)</f>
        <v>0.45</v>
      </c>
      <c r="U17" s="12" t="s">
        <v>56</v>
      </c>
      <c r="V17" s="12" t="s">
        <v>57</v>
      </c>
      <c r="W17" s="12" t="s">
        <v>58</v>
      </c>
      <c r="X17" s="14">
        <f t="shared" ref="X17:X19" si="4">IF(Q17="Probabilidad",($J$15*T17),IF(Q17="Impacto"," "))</f>
        <v>0.36000000000000004</v>
      </c>
      <c r="Y17" s="14" t="str">
        <f>IF(Z17&lt;=20%,'[18]Tabla probabilidad'!$B$5,IF(Z17&lt;=40%,'[18]Tabla probabilidad'!$B$6,IF(Z17&lt;=60%,'[18]Tabla probabilidad'!$B$7,IF(Z17&lt;=80%,'[18]Tabla probabilidad'!$B$8,IF(Z17&lt;=100%,'[18]Tabla probabilidad'!$B$9)))))</f>
        <v>Media</v>
      </c>
      <c r="Z17" s="14">
        <f>IF(R17="Preventivo",(J15-(J15*T17)),IF(R17="Detectivo",(J15-(J15*T17)),IF(R17="Correctivo",(J15))))</f>
        <v>0.44</v>
      </c>
      <c r="AA17" s="192"/>
      <c r="AB17" s="192"/>
      <c r="AC17" s="14" t="str">
        <f t="shared" si="1"/>
        <v>Moderado</v>
      </c>
      <c r="AD17" s="14">
        <f t="shared" si="3"/>
        <v>0.6</v>
      </c>
      <c r="AE17" s="192"/>
      <c r="AF17" s="192"/>
      <c r="AG17" s="201"/>
      <c r="AH17" s="201"/>
      <c r="AI17" s="201"/>
      <c r="AJ17" s="201"/>
      <c r="AK17" s="201"/>
      <c r="AL17" s="201"/>
      <c r="AM17" s="198"/>
      <c r="AN17" s="186"/>
    </row>
    <row r="18" spans="1:40">
      <c r="A18" s="186"/>
      <c r="B18" s="201"/>
      <c r="C18" s="186"/>
      <c r="D18" s="216"/>
      <c r="E18" s="201"/>
      <c r="F18" s="201"/>
      <c r="G18" s="186"/>
      <c r="H18" s="201"/>
      <c r="I18" s="194"/>
      <c r="J18" s="195"/>
      <c r="K18" s="186"/>
      <c r="L18" s="196"/>
      <c r="M18" s="196"/>
      <c r="N18" s="186"/>
      <c r="O18" s="12"/>
      <c r="P18" s="17"/>
      <c r="Q18" s="12"/>
      <c r="R18" s="12"/>
      <c r="S18" s="12"/>
      <c r="T18" s="14"/>
      <c r="U18" s="12"/>
      <c r="V18" s="12"/>
      <c r="W18" s="12"/>
      <c r="X18" s="14" t="b">
        <f t="shared" si="4"/>
        <v>0</v>
      </c>
      <c r="Y18" s="14" t="b">
        <f>IF(Z18&lt;=20%,'[18]Tabla probabilidad'!$B$5,IF(Z18&lt;=40%,'[18]Tabla probabilidad'!$B$6,IF(Z18&lt;=60%,'[18]Tabla probabilidad'!$B$7,IF(Z18&lt;=80%,'[18]Tabla probabilidad'!$B$8,IF(Z18&lt;=100%,'[18]Tabla probabilidad'!$B$9)))))</f>
        <v>0</v>
      </c>
      <c r="Z18" s="14" t="b">
        <f>IF(R18="Preventivo",(J15-(J15*T18)),IF(R18="Detectivo",(J15-(J15*T18)),IF(R18="Correctivo",(J15))))</f>
        <v>0</v>
      </c>
      <c r="AA18" s="192"/>
      <c r="AB18" s="192"/>
      <c r="AC18" s="14" t="b">
        <f t="shared" si="1"/>
        <v>0</v>
      </c>
      <c r="AD18" s="14" t="b">
        <f t="shared" si="3"/>
        <v>0</v>
      </c>
      <c r="AE18" s="192"/>
      <c r="AF18" s="192"/>
      <c r="AG18" s="201"/>
      <c r="AH18" s="201"/>
      <c r="AI18" s="201"/>
      <c r="AJ18" s="201"/>
      <c r="AK18" s="201"/>
      <c r="AL18" s="201"/>
      <c r="AM18" s="198"/>
      <c r="AN18" s="186"/>
    </row>
    <row r="19" spans="1:40">
      <c r="A19" s="186"/>
      <c r="B19" s="202"/>
      <c r="C19" s="186"/>
      <c r="D19" s="217"/>
      <c r="E19" s="202"/>
      <c r="F19" s="202"/>
      <c r="G19" s="186"/>
      <c r="H19" s="202"/>
      <c r="I19" s="194"/>
      <c r="J19" s="195"/>
      <c r="K19" s="186"/>
      <c r="L19" s="196"/>
      <c r="M19" s="196"/>
      <c r="N19" s="186"/>
      <c r="O19" s="12"/>
      <c r="P19" s="19"/>
      <c r="Q19" s="12"/>
      <c r="R19" s="12"/>
      <c r="S19" s="12"/>
      <c r="T19" s="14"/>
      <c r="U19" s="12"/>
      <c r="V19" s="12"/>
      <c r="W19" s="12"/>
      <c r="X19" s="14" t="b">
        <f t="shared" si="4"/>
        <v>0</v>
      </c>
      <c r="Y19" s="14" t="b">
        <f>IF(Z19&lt;=20%,'[18]Tabla probabilidad'!$B$5,IF(Z19&lt;=40%,'[18]Tabla probabilidad'!$B$6,IF(Z19&lt;=60%,'[18]Tabla probabilidad'!$B$7,IF(Z19&lt;=80%,'[18]Tabla probabilidad'!$B$8,IF(Z19&lt;=100%,'[18]Tabla probabilidad'!$B$9)))))</f>
        <v>0</v>
      </c>
      <c r="Z19" s="14" t="b">
        <f>IF(R19="Preventivo",(J15-(J15*T19)),IF(R19="Detectivo",(J15-(J15*T19)),IF(R19="Correctivo",(J15))))</f>
        <v>0</v>
      </c>
      <c r="AA19" s="193"/>
      <c r="AB19" s="193"/>
      <c r="AC19" s="14" t="b">
        <f t="shared" si="1"/>
        <v>0</v>
      </c>
      <c r="AD19" s="14" t="b">
        <f t="shared" si="3"/>
        <v>0</v>
      </c>
      <c r="AE19" s="193"/>
      <c r="AF19" s="193"/>
      <c r="AG19" s="202"/>
      <c r="AH19" s="202"/>
      <c r="AI19" s="202"/>
      <c r="AJ19" s="202"/>
      <c r="AK19" s="202"/>
      <c r="AL19" s="202"/>
      <c r="AM19" s="199"/>
      <c r="AN19" s="186"/>
    </row>
    <row r="20" spans="1:40" ht="66.75" customHeight="1">
      <c r="A20" s="186">
        <v>3</v>
      </c>
      <c r="B20" s="200" t="s">
        <v>230</v>
      </c>
      <c r="C20" s="186" t="s">
        <v>47</v>
      </c>
      <c r="D20" s="203" t="s">
        <v>231</v>
      </c>
      <c r="E20" s="186" t="s">
        <v>232</v>
      </c>
      <c r="F20" s="200" t="s">
        <v>233</v>
      </c>
      <c r="G20" s="186" t="s">
        <v>71</v>
      </c>
      <c r="H20" s="200">
        <v>1200</v>
      </c>
      <c r="I20" s="194" t="str">
        <f>IF(H20&lt;=2,'[18]Tabla probabilidad'!$B$5,IF(H20&lt;=24,'[18]Tabla probabilidad'!$B$6,IF(H20&lt;=500,'[18]Tabla probabilidad'!$B$7,IF(H20&lt;=5000,'[18]Tabla probabilidad'!$B$8,IF(H20&gt;5000,'[18]Tabla probabilidad'!$B$9)))))</f>
        <v>Alta</v>
      </c>
      <c r="J20" s="195">
        <f>IF(H20&lt;=2,'[18]Tabla probabilidad'!$D$5,IF(H20&lt;=24,'[18]Tabla probabilidad'!$D$6,IF(H20&lt;=500,'[18]Tabla probabilidad'!$D$7,IF(H20&lt;=5000,'[18]Tabla probabilidad'!$D$8,IF(H20&gt;5000,'[18]Tabla probabilidad'!$D$9)))))</f>
        <v>0.8</v>
      </c>
      <c r="K20" s="186" t="s">
        <v>82</v>
      </c>
      <c r="L20" s="1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1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186" t="str">
        <f>VLOOKUP((I20&amp;L20),[18]Hoja1!$B$4:$C$28,2,0)</f>
        <v xml:space="preserve">Alto </v>
      </c>
      <c r="O20" s="12">
        <v>1</v>
      </c>
      <c r="P20" s="28" t="s">
        <v>234</v>
      </c>
      <c r="Q20" s="12" t="str">
        <f t="shared" si="0"/>
        <v>Probabilidad</v>
      </c>
      <c r="R20" s="12" t="s">
        <v>54</v>
      </c>
      <c r="S20" s="12" t="s">
        <v>55</v>
      </c>
      <c r="T20" s="14">
        <f>VLOOKUP(R20&amp;S20,[18]Hoja1!$Q$4:$R$9,2,0)</f>
        <v>0.45</v>
      </c>
      <c r="U20" s="12" t="s">
        <v>56</v>
      </c>
      <c r="V20" s="12" t="s">
        <v>57</v>
      </c>
      <c r="W20" s="12" t="s">
        <v>58</v>
      </c>
      <c r="X20" s="14">
        <f>IF(Q20="Probabilidad",($J$20*T20),IF(Q20="Impacto"," "))</f>
        <v>0.36000000000000004</v>
      </c>
      <c r="Y20" s="14" t="str">
        <f>IF(Z20&lt;=20%,'[18]Tabla probabilidad'!$B$5,IF(Z20&lt;=40%,'[18]Tabla probabilidad'!$B$6,IF(Z20&lt;=60%,'[18]Tabla probabilidad'!$B$7,IF(Z20&lt;=80%,'[18]Tabla probabilidad'!$B$8,IF(Z20&lt;=100%,'[18]Tabla probabilidad'!$B$9)))))</f>
        <v>Media</v>
      </c>
      <c r="Z20" s="14">
        <f>IF(R20="Preventivo",(J20-(J20*T20)),IF(R20="Detectivo",(J20-(J20*T20)),IF(R20="Correctivo",(J20))))</f>
        <v>0.44</v>
      </c>
      <c r="AA20" s="191" t="str">
        <f>IF(AB20&lt;=20%,'[18]Tabla probabilidad'!$B$5,IF(AB20&lt;=40%,'[18]Tabla probabilidad'!$B$6,IF(AB20&lt;=60%,'[18]Tabla probabilidad'!$B$7,IF(AB20&lt;=80%,'[18]Tabla probabilidad'!$B$8,IF(AB20&lt;=100%,'[18]Tabla probabilidad'!$B$9)))))</f>
        <v>Media</v>
      </c>
      <c r="AB20" s="191">
        <f>AVERAGE(Z20:Z24)</f>
        <v>0.44000000000000006</v>
      </c>
      <c r="AC20" s="14" t="str">
        <f t="shared" si="1"/>
        <v>Moderado</v>
      </c>
      <c r="AD20" s="14">
        <f>IF(Q20="Probabilidad",(($M$20-0)),IF(Q20="Impacto",($M$20-($M$20*T20))))</f>
        <v>0.6</v>
      </c>
      <c r="AE20" s="191" t="str">
        <f>IF(AF20&lt;=20%,"Leve",IF(AF20&lt;=40%,"Menor",IF(AF20&lt;=60%,"Moderado",IF(AF20&lt;=80%,"Mayor",IF(AF20&lt;=100%,"Catastrófico")))))</f>
        <v>Moderado</v>
      </c>
      <c r="AF20" s="191">
        <f>AVERAGE(AD20:AD24)</f>
        <v>0.6</v>
      </c>
      <c r="AG20" s="200" t="str">
        <f>VLOOKUP(AA20&amp;AE20,[18]Hoja1!$B$4:$C$28,2,0)</f>
        <v>Moderado</v>
      </c>
      <c r="AH20" s="200" t="s">
        <v>84</v>
      </c>
      <c r="AI20" s="200" t="s">
        <v>235</v>
      </c>
      <c r="AJ20" s="200" t="s">
        <v>217</v>
      </c>
      <c r="AK20" s="200" t="s">
        <v>218</v>
      </c>
      <c r="AL20" s="200" t="s">
        <v>218</v>
      </c>
      <c r="AM20" s="197" t="s">
        <v>219</v>
      </c>
      <c r="AN20" s="186" t="s">
        <v>63</v>
      </c>
    </row>
    <row r="21" spans="1:40" ht="69.75" customHeight="1">
      <c r="A21" s="186"/>
      <c r="B21" s="201"/>
      <c r="C21" s="186"/>
      <c r="D21" s="204"/>
      <c r="E21" s="186"/>
      <c r="F21" s="201"/>
      <c r="G21" s="186"/>
      <c r="H21" s="201"/>
      <c r="I21" s="194"/>
      <c r="J21" s="195"/>
      <c r="K21" s="186"/>
      <c r="L21" s="196"/>
      <c r="M21" s="196"/>
      <c r="N21" s="186"/>
      <c r="O21" s="12">
        <v>2</v>
      </c>
      <c r="P21" s="17" t="s">
        <v>236</v>
      </c>
      <c r="Q21" s="12" t="str">
        <f t="shared" si="0"/>
        <v>Probabilidad</v>
      </c>
      <c r="R21" s="12" t="s">
        <v>54</v>
      </c>
      <c r="S21" s="12" t="s">
        <v>55</v>
      </c>
      <c r="T21" s="14">
        <f>VLOOKUP(R21&amp;S21,[18]Hoja1!$Q$4:$R$9,2,0)</f>
        <v>0.45</v>
      </c>
      <c r="U21" s="12" t="s">
        <v>56</v>
      </c>
      <c r="V21" s="12" t="s">
        <v>57</v>
      </c>
      <c r="W21" s="12" t="s">
        <v>58</v>
      </c>
      <c r="X21" s="14">
        <f t="shared" ref="X21:X24" si="5">IF(Q21="Probabilidad",($J$20*T21),IF(Q21="Impacto"," "))</f>
        <v>0.36000000000000004</v>
      </c>
      <c r="Y21" s="14" t="str">
        <f>IF(Z21&lt;=20%,'[18]Tabla probabilidad'!$B$5,IF(Z21&lt;=40%,'[18]Tabla probabilidad'!$B$6,IF(Z21&lt;=60%,'[18]Tabla probabilidad'!$B$7,IF(Z21&lt;=80%,'[18]Tabla probabilidad'!$B$8,IF(Z21&lt;=100%,'[18]Tabla probabilidad'!$B$9)))))</f>
        <v>Media</v>
      </c>
      <c r="Z21" s="14">
        <f>IF(R21="Preventivo",(J20-(J20*T21)),IF(R21="Detectivo",(J20-(J20*T21)),IF(R21="Correctivo",(J20))))</f>
        <v>0.44</v>
      </c>
      <c r="AA21" s="192"/>
      <c r="AB21" s="192"/>
      <c r="AC21" s="14" t="str">
        <f t="shared" si="1"/>
        <v>Moderado</v>
      </c>
      <c r="AD21" s="14">
        <f t="shared" ref="AD21:AD24" si="6">IF(Q21="Probabilidad",(($M$20-0)),IF(Q21="Impacto",($M$20-($M$20*T21))))</f>
        <v>0.6</v>
      </c>
      <c r="AE21" s="192"/>
      <c r="AF21" s="192"/>
      <c r="AG21" s="201"/>
      <c r="AH21" s="201"/>
      <c r="AI21" s="201"/>
      <c r="AJ21" s="201"/>
      <c r="AK21" s="201"/>
      <c r="AL21" s="201"/>
      <c r="AM21" s="198"/>
      <c r="AN21" s="186"/>
    </row>
    <row r="22" spans="1:40" ht="69" customHeight="1">
      <c r="A22" s="186"/>
      <c r="B22" s="201"/>
      <c r="C22" s="186"/>
      <c r="D22" s="204"/>
      <c r="E22" s="186"/>
      <c r="F22" s="201"/>
      <c r="G22" s="186"/>
      <c r="H22" s="201"/>
      <c r="I22" s="194"/>
      <c r="J22" s="195"/>
      <c r="K22" s="186"/>
      <c r="L22" s="196"/>
      <c r="M22" s="196"/>
      <c r="N22" s="186"/>
      <c r="O22" s="12">
        <v>3</v>
      </c>
      <c r="P22" s="17" t="s">
        <v>237</v>
      </c>
      <c r="Q22" s="12" t="str">
        <f t="shared" si="0"/>
        <v>Probabilidad</v>
      </c>
      <c r="R22" s="12" t="s">
        <v>54</v>
      </c>
      <c r="S22" s="12" t="s">
        <v>55</v>
      </c>
      <c r="T22" s="14">
        <f>VLOOKUP(R22&amp;S22,[18]Hoja1!$Q$4:$R$9,2,0)</f>
        <v>0.45</v>
      </c>
      <c r="U22" s="12" t="s">
        <v>56</v>
      </c>
      <c r="V22" s="12" t="s">
        <v>57</v>
      </c>
      <c r="W22" s="12" t="s">
        <v>58</v>
      </c>
      <c r="X22" s="14">
        <f t="shared" si="5"/>
        <v>0.36000000000000004</v>
      </c>
      <c r="Y22" s="14" t="str">
        <f>IF(Z22&lt;=20%,'[18]Tabla probabilidad'!$B$5,IF(Z22&lt;=40%,'[18]Tabla probabilidad'!$B$6,IF(Z22&lt;=60%,'[18]Tabla probabilidad'!$B$7,IF(Z22&lt;=80%,'[18]Tabla probabilidad'!$B$8,IF(Z22&lt;=100%,'[18]Tabla probabilidad'!$B$9)))))</f>
        <v>Media</v>
      </c>
      <c r="Z22" s="14">
        <f>IF(R22="Preventivo",(J20-(J20*T22)),IF(R22="Detectivo",(J20-(J20*T22)),IF(R22="Correctivo",(J20))))</f>
        <v>0.44</v>
      </c>
      <c r="AA22" s="192"/>
      <c r="AB22" s="192"/>
      <c r="AC22" s="14" t="str">
        <f t="shared" si="1"/>
        <v>Moderado</v>
      </c>
      <c r="AD22" s="14">
        <f t="shared" si="6"/>
        <v>0.6</v>
      </c>
      <c r="AE22" s="192"/>
      <c r="AF22" s="192"/>
      <c r="AG22" s="201"/>
      <c r="AH22" s="201"/>
      <c r="AI22" s="201"/>
      <c r="AJ22" s="201"/>
      <c r="AK22" s="201"/>
      <c r="AL22" s="201"/>
      <c r="AM22" s="198"/>
      <c r="AN22" s="186"/>
    </row>
    <row r="23" spans="1:40">
      <c r="A23" s="186"/>
      <c r="B23" s="201"/>
      <c r="C23" s="186"/>
      <c r="D23" s="204"/>
      <c r="E23" s="186"/>
      <c r="F23" s="201"/>
      <c r="G23" s="186"/>
      <c r="H23" s="201"/>
      <c r="I23" s="194"/>
      <c r="J23" s="195"/>
      <c r="K23" s="186"/>
      <c r="L23" s="196"/>
      <c r="M23" s="196"/>
      <c r="N23" s="186"/>
      <c r="O23" s="12">
        <v>4</v>
      </c>
      <c r="P23" s="17"/>
      <c r="Q23" s="12" t="str">
        <f t="shared" si="0"/>
        <v>Probabilidad</v>
      </c>
      <c r="R23" s="12" t="s">
        <v>54</v>
      </c>
      <c r="S23" s="12" t="s">
        <v>55</v>
      </c>
      <c r="T23" s="14">
        <f>VLOOKUP(R23&amp;S23,[18]Hoja1!$Q$4:$R$9,2,0)</f>
        <v>0.45</v>
      </c>
      <c r="U23" s="12" t="s">
        <v>56</v>
      </c>
      <c r="V23" s="12" t="s">
        <v>57</v>
      </c>
      <c r="W23" s="12" t="s">
        <v>58</v>
      </c>
      <c r="X23" s="14">
        <f t="shared" si="5"/>
        <v>0.36000000000000004</v>
      </c>
      <c r="Y23" s="14" t="str">
        <f>IF(Z23&lt;=20%,'[18]Tabla probabilidad'!$B$5,IF(Z23&lt;=40%,'[18]Tabla probabilidad'!$B$6,IF(Z23&lt;=60%,'[18]Tabla probabilidad'!$B$7,IF(Z23&lt;=80%,'[18]Tabla probabilidad'!$B$8,IF(Z23&lt;=100%,'[18]Tabla probabilidad'!$B$9)))))</f>
        <v>Media</v>
      </c>
      <c r="Z23" s="14">
        <f>IF(R23="Preventivo",(J20-(J20*T23)),IF(R23="Detectivo",(J20-(J20*T23)),IF(R23="Correctivo",(J20))))</f>
        <v>0.44</v>
      </c>
      <c r="AA23" s="192"/>
      <c r="AB23" s="192"/>
      <c r="AC23" s="14" t="str">
        <f t="shared" si="1"/>
        <v>Moderado</v>
      </c>
      <c r="AD23" s="14">
        <f t="shared" si="6"/>
        <v>0.6</v>
      </c>
      <c r="AE23" s="192"/>
      <c r="AF23" s="192"/>
      <c r="AG23" s="201"/>
      <c r="AH23" s="201"/>
      <c r="AI23" s="201"/>
      <c r="AJ23" s="201"/>
      <c r="AK23" s="201"/>
      <c r="AL23" s="201"/>
      <c r="AM23" s="198"/>
      <c r="AN23" s="186"/>
    </row>
    <row r="24" spans="1:40" ht="15.75" thickBot="1">
      <c r="A24" s="186"/>
      <c r="B24" s="202"/>
      <c r="C24" s="186"/>
      <c r="D24" s="205"/>
      <c r="E24" s="186"/>
      <c r="F24" s="202"/>
      <c r="G24" s="186"/>
      <c r="H24" s="202"/>
      <c r="I24" s="194"/>
      <c r="J24" s="195"/>
      <c r="K24" s="186"/>
      <c r="L24" s="196"/>
      <c r="M24" s="196"/>
      <c r="N24" s="186"/>
      <c r="O24" s="12">
        <v>5</v>
      </c>
      <c r="P24" s="20"/>
      <c r="Q24" s="12" t="str">
        <f t="shared" si="0"/>
        <v>Probabilidad</v>
      </c>
      <c r="R24" s="12" t="s">
        <v>54</v>
      </c>
      <c r="S24" s="12" t="s">
        <v>55</v>
      </c>
      <c r="T24" s="14">
        <f>VLOOKUP(R24&amp;S24,[18]Hoja1!$Q$4:$R$9,2,0)</f>
        <v>0.45</v>
      </c>
      <c r="U24" s="12" t="s">
        <v>56</v>
      </c>
      <c r="V24" s="12" t="s">
        <v>57</v>
      </c>
      <c r="W24" s="12" t="s">
        <v>58</v>
      </c>
      <c r="X24" s="14">
        <f t="shared" si="5"/>
        <v>0.36000000000000004</v>
      </c>
      <c r="Y24" s="14" t="str">
        <f>IF(Z24&lt;=20%,'[18]Tabla probabilidad'!$B$5,IF(Z24&lt;=40%,'[18]Tabla probabilidad'!$B$6,IF(Z24&lt;=60%,'[18]Tabla probabilidad'!$B$7,IF(Z24&lt;=80%,'[18]Tabla probabilidad'!$B$8,IF(Z24&lt;=100%,'[18]Tabla probabilidad'!$B$9)))))</f>
        <v>Media</v>
      </c>
      <c r="Z24" s="14">
        <f>IF(R24="Preventivo",(J20-(J20*T24)),IF(R24="Detectivo",(J20-(J20*T24)),IF(R24="Correctivo",(J20))))</f>
        <v>0.44</v>
      </c>
      <c r="AA24" s="193"/>
      <c r="AB24" s="193"/>
      <c r="AC24" s="14" t="str">
        <f t="shared" si="1"/>
        <v>Moderado</v>
      </c>
      <c r="AD24" s="14">
        <f t="shared" si="6"/>
        <v>0.6</v>
      </c>
      <c r="AE24" s="193"/>
      <c r="AF24" s="193"/>
      <c r="AG24" s="202"/>
      <c r="AH24" s="202"/>
      <c r="AI24" s="202"/>
      <c r="AJ24" s="202"/>
      <c r="AK24" s="202"/>
      <c r="AL24" s="202"/>
      <c r="AM24" s="199"/>
      <c r="AN24" s="186"/>
    </row>
    <row r="25" spans="1:40" ht="57" customHeight="1">
      <c r="A25" s="186">
        <v>4</v>
      </c>
      <c r="B25" s="200" t="s">
        <v>238</v>
      </c>
      <c r="C25" s="186" t="s">
        <v>90</v>
      </c>
      <c r="D25" s="203" t="s">
        <v>239</v>
      </c>
      <c r="E25" s="186" t="s">
        <v>240</v>
      </c>
      <c r="F25" s="186" t="s">
        <v>93</v>
      </c>
      <c r="G25" s="186" t="s">
        <v>94</v>
      </c>
      <c r="H25" s="186">
        <v>10000</v>
      </c>
      <c r="I25" s="194" t="str">
        <f>IF(H25&lt;=2,'[18]Tabla probabilidad'!$B$5,IF(H25&lt;=24,'[18]Tabla probabilidad'!$B$6,IF(H25&lt;=500,'[18]Tabla probabilidad'!$B$7,IF(H25&lt;=5000,'[18]Tabla probabilidad'!$B$8,IF(H25&gt;5000,'[18]Tabla probabilidad'!$B$9)))))</f>
        <v>Muy Alta</v>
      </c>
      <c r="J25" s="195">
        <f>IF(H25&lt;=2,'[18]Tabla probabilidad'!$D$5,IF(H25&lt;=24,'[18]Tabla probabilidad'!$D$6,IF(H25&lt;=500,'[18]Tabla probabilidad'!$D$7,IF(H25&lt;=5000,'[18]Tabla probabilidad'!$D$8,IF(H25&gt;5000,'[18]Tabla probabilidad'!$D$9)))))</f>
        <v>1</v>
      </c>
      <c r="K25" s="186" t="s">
        <v>95</v>
      </c>
      <c r="L25" s="18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Mayor</v>
      </c>
      <c r="M25" s="18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80%</v>
      </c>
      <c r="N25" s="186" t="str">
        <f>VLOOKUP((I25&amp;L25),[18]Hoja1!$B$4:$C$28,2,0)</f>
        <v xml:space="preserve">Alto </v>
      </c>
      <c r="O25" s="12">
        <v>1</v>
      </c>
      <c r="P25" s="17" t="s">
        <v>241</v>
      </c>
      <c r="Q25" s="12" t="str">
        <f t="shared" si="0"/>
        <v>Probabilidad</v>
      </c>
      <c r="R25" s="12" t="s">
        <v>54</v>
      </c>
      <c r="S25" s="12" t="s">
        <v>55</v>
      </c>
      <c r="T25" s="14">
        <f>VLOOKUP(R25&amp;S25,[18]Hoja1!$Q$4:$R$9,2,0)</f>
        <v>0.45</v>
      </c>
      <c r="U25" s="12" t="s">
        <v>56</v>
      </c>
      <c r="V25" s="12" t="s">
        <v>57</v>
      </c>
      <c r="W25" s="12" t="s">
        <v>58</v>
      </c>
      <c r="X25" s="14">
        <f>IF(Q25="Probabilidad",($J$25*T25),IF(Q25="Impacto"," "))</f>
        <v>0.45</v>
      </c>
      <c r="Y25" s="14" t="str">
        <f>IF(Z25&lt;=20%,'[18]Tabla probabilidad'!$B$5,IF(Z25&lt;=40%,'[18]Tabla probabilidad'!$B$6,IF(Z25&lt;=60%,'[18]Tabla probabilidad'!$B$7,IF(Z25&lt;=80%,'[18]Tabla probabilidad'!$B$8,IF(Z25&lt;=100%,'[18]Tabla probabilidad'!$B$9)))))</f>
        <v>Media</v>
      </c>
      <c r="Z25" s="14">
        <f>IF(R25="Preventivo",(J25-(J25*T25)),IF(R25="Detectivo",(J25-(J25*T25)),IF(R25="Correctivo",(J25))))</f>
        <v>0.55000000000000004</v>
      </c>
      <c r="AA25" s="191" t="str">
        <f>IF(AB25&lt;=20%,'[18]Tabla probabilidad'!$B$5,IF(AB25&lt;=40%,'[18]Tabla probabilidad'!$B$6,IF(AB25&lt;=60%,'[18]Tabla probabilidad'!$B$7,IF(AB25&lt;=80%,'[18]Tabla probabilidad'!$B$8,IF(AB25&lt;=100%,'[18]Tabla probabilidad'!$B$9)))))</f>
        <v>Media</v>
      </c>
      <c r="AB25" s="191">
        <f>AVERAGE(Z25:Z29)</f>
        <v>0.59000000000000008</v>
      </c>
      <c r="AC25" s="14" t="str">
        <f t="shared" si="1"/>
        <v>Mayor</v>
      </c>
      <c r="AD25" s="14">
        <f>IF(Q25="Probabilidad",(($M$25-0)),IF(Q25="Impacto",($M$25-($M$25*T25))))</f>
        <v>0.8</v>
      </c>
      <c r="AE25" s="191" t="str">
        <f>IF(AF25&lt;=20%,"Leve",IF(AF25&lt;=40%,"Menor",IF(AF25&lt;=60%,"Moderado",IF(AF25&lt;=80%,"Mayor",IF(AF25&lt;=100%,"Catastrófico")))))</f>
        <v>Mayor</v>
      </c>
      <c r="AF25" s="191">
        <f>AVERAGE(AD25:AD29)</f>
        <v>0.8</v>
      </c>
      <c r="AG25" s="200" t="str">
        <f>VLOOKUP(AA25&amp;AE25,[18]Hoja1!$B$4:$C$28,2,0)</f>
        <v xml:space="preserve">Alto </v>
      </c>
      <c r="AH25" s="200" t="s">
        <v>59</v>
      </c>
      <c r="AI25" s="200" t="s">
        <v>97</v>
      </c>
      <c r="AJ25" s="200" t="s">
        <v>61</v>
      </c>
      <c r="AK25" s="206">
        <v>44926</v>
      </c>
      <c r="AL25" s="206">
        <v>44926</v>
      </c>
      <c r="AM25" s="197" t="s">
        <v>74</v>
      </c>
      <c r="AN25" s="186" t="s">
        <v>63</v>
      </c>
    </row>
    <row r="26" spans="1:40" ht="42.75" customHeight="1">
      <c r="A26" s="186"/>
      <c r="B26" s="201"/>
      <c r="C26" s="186"/>
      <c r="D26" s="204"/>
      <c r="E26" s="186"/>
      <c r="F26" s="186"/>
      <c r="G26" s="186"/>
      <c r="H26" s="186"/>
      <c r="I26" s="194"/>
      <c r="J26" s="195"/>
      <c r="K26" s="186"/>
      <c r="L26" s="196"/>
      <c r="M26" s="196"/>
      <c r="N26" s="186"/>
      <c r="O26" s="12">
        <v>2</v>
      </c>
      <c r="P26" s="17" t="s">
        <v>242</v>
      </c>
      <c r="Q26" s="12" t="str">
        <f t="shared" si="0"/>
        <v>Probabilidad</v>
      </c>
      <c r="R26" s="12" t="s">
        <v>54</v>
      </c>
      <c r="S26" s="12" t="s">
        <v>55</v>
      </c>
      <c r="T26" s="14">
        <f>VLOOKUP(R26&amp;S26,[18]Hoja1!$Q$4:$R$9,2,0)</f>
        <v>0.45</v>
      </c>
      <c r="U26" s="12" t="s">
        <v>56</v>
      </c>
      <c r="V26" s="12" t="s">
        <v>57</v>
      </c>
      <c r="W26" s="12" t="s">
        <v>58</v>
      </c>
      <c r="X26" s="14">
        <f t="shared" ref="X26:X29" si="7">IF(Q26="Probabilidad",($J$25*T26),IF(Q26="Impacto"," "))</f>
        <v>0.45</v>
      </c>
      <c r="Y26" s="14" t="str">
        <f>IF(Z26&lt;=20%,'[18]Tabla probabilidad'!$B$5,IF(Z26&lt;=40%,'[18]Tabla probabilidad'!$B$6,IF(Z26&lt;=60%,'[18]Tabla probabilidad'!$B$7,IF(Z26&lt;=80%,'[18]Tabla probabilidad'!$B$8,IF(Z26&lt;=100%,'[18]Tabla probabilidad'!$B$9)))))</f>
        <v>Media</v>
      </c>
      <c r="Z26" s="14">
        <f>IF(R26="Preventivo",(J25-(J25*T26)),IF(R26="Detectivo",(J25-(J25*T26)),IF(R26="Correctivo",(J25))))</f>
        <v>0.55000000000000004</v>
      </c>
      <c r="AA26" s="192"/>
      <c r="AB26" s="192"/>
      <c r="AC26" s="14" t="str">
        <f t="shared" si="1"/>
        <v>Mayor</v>
      </c>
      <c r="AD26" s="14">
        <f t="shared" ref="AD26:AD29" si="8">IF(Q26="Probabilidad",(($M$25-0)),IF(Q26="Impacto",($M$25-($M$25*T26))))</f>
        <v>0.8</v>
      </c>
      <c r="AE26" s="192"/>
      <c r="AF26" s="192"/>
      <c r="AG26" s="201"/>
      <c r="AH26" s="201"/>
      <c r="AI26" s="201"/>
      <c r="AJ26" s="201"/>
      <c r="AK26" s="201"/>
      <c r="AL26" s="201"/>
      <c r="AM26" s="198"/>
      <c r="AN26" s="186"/>
    </row>
    <row r="27" spans="1:40" ht="75.75" customHeight="1">
      <c r="A27" s="186"/>
      <c r="B27" s="201"/>
      <c r="C27" s="186"/>
      <c r="D27" s="204"/>
      <c r="E27" s="186"/>
      <c r="F27" s="186"/>
      <c r="G27" s="186"/>
      <c r="H27" s="186"/>
      <c r="I27" s="194"/>
      <c r="J27" s="195"/>
      <c r="K27" s="186"/>
      <c r="L27" s="196"/>
      <c r="M27" s="196"/>
      <c r="N27" s="186"/>
      <c r="O27" s="12">
        <v>3</v>
      </c>
      <c r="P27" s="17" t="s">
        <v>243</v>
      </c>
      <c r="Q27" s="12" t="str">
        <f t="shared" si="0"/>
        <v>Probabilidad</v>
      </c>
      <c r="R27" s="12" t="s">
        <v>54</v>
      </c>
      <c r="S27" s="12" t="s">
        <v>55</v>
      </c>
      <c r="T27" s="14">
        <f>VLOOKUP(R27&amp;S27,[18]Hoja1!$Q$4:$R$9,2,0)</f>
        <v>0.45</v>
      </c>
      <c r="U27" s="12" t="s">
        <v>56</v>
      </c>
      <c r="V27" s="12" t="s">
        <v>57</v>
      </c>
      <c r="W27" s="12" t="s">
        <v>58</v>
      </c>
      <c r="X27" s="14">
        <f t="shared" si="7"/>
        <v>0.45</v>
      </c>
      <c r="Y27" s="14" t="str">
        <f>IF(Z27&lt;=20%,'[18]Tabla probabilidad'!$B$5,IF(Z27&lt;=40%,'[18]Tabla probabilidad'!$B$6,IF(Z27&lt;=60%,'[18]Tabla probabilidad'!$B$7,IF(Z27&lt;=80%,'[18]Tabla probabilidad'!$B$8,IF(Z27&lt;=100%,'[18]Tabla probabilidad'!$B$9)))))</f>
        <v>Media</v>
      </c>
      <c r="Z27" s="14">
        <f>IF(R27="Preventivo",(J25-(J25*T27)),IF(R27="Detectivo",(J25-(J25*T27)),IF(R27="Correctivo",(J25))))</f>
        <v>0.55000000000000004</v>
      </c>
      <c r="AA27" s="192"/>
      <c r="AB27" s="192"/>
      <c r="AC27" s="14" t="str">
        <f t="shared" si="1"/>
        <v>Mayor</v>
      </c>
      <c r="AD27" s="14">
        <f t="shared" si="8"/>
        <v>0.8</v>
      </c>
      <c r="AE27" s="192"/>
      <c r="AF27" s="192"/>
      <c r="AG27" s="201"/>
      <c r="AH27" s="201"/>
      <c r="AI27" s="201"/>
      <c r="AJ27" s="201"/>
      <c r="AK27" s="201"/>
      <c r="AL27" s="201"/>
      <c r="AM27" s="198"/>
      <c r="AN27" s="186"/>
    </row>
    <row r="28" spans="1:40" ht="72" customHeight="1" thickBot="1">
      <c r="A28" s="186"/>
      <c r="B28" s="201"/>
      <c r="C28" s="186"/>
      <c r="D28" s="204"/>
      <c r="E28" s="186"/>
      <c r="F28" s="186"/>
      <c r="G28" s="186"/>
      <c r="H28" s="186"/>
      <c r="I28" s="194"/>
      <c r="J28" s="195"/>
      <c r="K28" s="186"/>
      <c r="L28" s="196"/>
      <c r="M28" s="196"/>
      <c r="N28" s="186"/>
      <c r="O28" s="12">
        <v>4</v>
      </c>
      <c r="P28" s="21" t="s">
        <v>244</v>
      </c>
      <c r="Q28" s="12" t="str">
        <f t="shared" si="0"/>
        <v>Probabilidad</v>
      </c>
      <c r="R28" s="12" t="s">
        <v>100</v>
      </c>
      <c r="S28" s="12" t="s">
        <v>55</v>
      </c>
      <c r="T28" s="14">
        <f>VLOOKUP(R28&amp;S28,[18]Hoja1!$Q$4:$R$9,2,0)</f>
        <v>0.35</v>
      </c>
      <c r="U28" s="12" t="s">
        <v>56</v>
      </c>
      <c r="V28" s="12" t="s">
        <v>57</v>
      </c>
      <c r="W28" s="12" t="s">
        <v>58</v>
      </c>
      <c r="X28" s="14">
        <f t="shared" si="7"/>
        <v>0.35</v>
      </c>
      <c r="Y28" s="14" t="str">
        <f>IF(Z28&lt;=20%,'[18]Tabla probabilidad'!$B$5,IF(Z28&lt;=40%,'[18]Tabla probabilidad'!$B$6,IF(Z28&lt;=60%,'[18]Tabla probabilidad'!$B$7,IF(Z28&lt;=80%,'[18]Tabla probabilidad'!$B$8,IF(Z28&lt;=100%,'[18]Tabla probabilidad'!$B$9)))))</f>
        <v>Alta</v>
      </c>
      <c r="Z28" s="14">
        <f>IF(R28="Preventivo",(J25-(J25*T28)),IF(R28="Detectivo",(J25-(J25*T28)),IF(R28="Correctivo",(J25))))</f>
        <v>0.65</v>
      </c>
      <c r="AA28" s="192"/>
      <c r="AB28" s="192"/>
      <c r="AC28" s="14" t="str">
        <f t="shared" si="1"/>
        <v>Mayor</v>
      </c>
      <c r="AD28" s="14">
        <f t="shared" si="8"/>
        <v>0.8</v>
      </c>
      <c r="AE28" s="192"/>
      <c r="AF28" s="192"/>
      <c r="AG28" s="201"/>
      <c r="AH28" s="201"/>
      <c r="AI28" s="201"/>
      <c r="AJ28" s="201"/>
      <c r="AK28" s="201"/>
      <c r="AL28" s="201"/>
      <c r="AM28" s="198"/>
      <c r="AN28" s="186"/>
    </row>
    <row r="29" spans="1:40" ht="74.25" customHeight="1" thickBot="1">
      <c r="A29" s="186"/>
      <c r="B29" s="202"/>
      <c r="C29" s="186"/>
      <c r="D29" s="205"/>
      <c r="E29" s="186"/>
      <c r="F29" s="186"/>
      <c r="G29" s="186"/>
      <c r="H29" s="186"/>
      <c r="I29" s="194"/>
      <c r="J29" s="195"/>
      <c r="K29" s="186"/>
      <c r="L29" s="196"/>
      <c r="M29" s="196"/>
      <c r="N29" s="186"/>
      <c r="O29" s="12">
        <v>5</v>
      </c>
      <c r="P29" s="20" t="s">
        <v>245</v>
      </c>
      <c r="Q29" s="12" t="str">
        <f t="shared" si="0"/>
        <v>Probabilidad</v>
      </c>
      <c r="R29" s="12" t="s">
        <v>100</v>
      </c>
      <c r="S29" s="12" t="s">
        <v>55</v>
      </c>
      <c r="T29" s="14">
        <f>VLOOKUP(R29&amp;S29,[18]Hoja1!$Q$4:$R$9,2,0)</f>
        <v>0.35</v>
      </c>
      <c r="U29" s="12" t="s">
        <v>56</v>
      </c>
      <c r="V29" s="12" t="s">
        <v>57</v>
      </c>
      <c r="W29" s="12" t="s">
        <v>58</v>
      </c>
      <c r="X29" s="14">
        <f t="shared" si="7"/>
        <v>0.35</v>
      </c>
      <c r="Y29" s="14" t="str">
        <f>IF(Z29&lt;=20%,'[18]Tabla probabilidad'!$B$5,IF(Z29&lt;=40%,'[18]Tabla probabilidad'!$B$6,IF(Z29&lt;=60%,'[18]Tabla probabilidad'!$B$7,IF(Z29&lt;=80%,'[18]Tabla probabilidad'!$B$8,IF(Z29&lt;=100%,'[18]Tabla probabilidad'!$B$9)))))</f>
        <v>Alta</v>
      </c>
      <c r="Z29" s="14">
        <f>IF(R29="Preventivo",(J25-(J25*T29)),IF(R29="Detectivo",(J25-(J25*T29)),IF(R29="Correctivo",(J25))))</f>
        <v>0.65</v>
      </c>
      <c r="AA29" s="193"/>
      <c r="AB29" s="193"/>
      <c r="AC29" s="14" t="str">
        <f t="shared" si="1"/>
        <v>Mayor</v>
      </c>
      <c r="AD29" s="14">
        <f t="shared" si="8"/>
        <v>0.8</v>
      </c>
      <c r="AE29" s="193"/>
      <c r="AF29" s="193"/>
      <c r="AG29" s="202"/>
      <c r="AH29" s="202"/>
      <c r="AI29" s="202"/>
      <c r="AJ29" s="202"/>
      <c r="AK29" s="202"/>
      <c r="AL29" s="202"/>
      <c r="AM29" s="199"/>
      <c r="AN29" s="186"/>
    </row>
    <row r="30" spans="1:40" ht="48" customHeight="1">
      <c r="A30" s="186">
        <v>5</v>
      </c>
      <c r="B30" s="200" t="s">
        <v>457</v>
      </c>
      <c r="C30" s="186" t="s">
        <v>101</v>
      </c>
      <c r="D30" s="215" t="s">
        <v>246</v>
      </c>
      <c r="E30" s="186" t="s">
        <v>103</v>
      </c>
      <c r="F30" s="186" t="s">
        <v>104</v>
      </c>
      <c r="G30" s="186" t="s">
        <v>105</v>
      </c>
      <c r="H30" s="186">
        <v>10000</v>
      </c>
      <c r="I30" s="194" t="str">
        <f>IF(H30&lt;=2,'[18]Tabla probabilidad'!$B$5,IF(H30&lt;=24,'[18]Tabla probabilidad'!$B$6,IF(H30&lt;=500,'[18]Tabla probabilidad'!$B$7,IF(H30&lt;=5000,'[18]Tabla probabilidad'!$B$8,IF(H30&gt;5000,'[18]Tabla probabilidad'!$B$9)))))</f>
        <v>Muy Alta</v>
      </c>
      <c r="J30" s="195">
        <f>IF(H30&lt;=2,'[18]Tabla probabilidad'!$D$5,IF(H30&lt;=24,'[18]Tabla probabilidad'!$D$6,IF(H30&lt;=500,'[18]Tabla probabilidad'!$D$7,IF(H30&lt;=5000,'[18]Tabla probabilidad'!$D$8,IF(H30&gt;5000,'[18]Tabla probabilidad'!$D$9)))))</f>
        <v>1</v>
      </c>
      <c r="K30" s="186" t="s">
        <v>106</v>
      </c>
      <c r="L30" s="18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18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186" t="str">
        <f>VLOOKUP((I30&amp;L30),[18]Hoja1!$B$4:$C$28,2,0)</f>
        <v xml:space="preserve">Alto </v>
      </c>
      <c r="O30" s="12">
        <v>1</v>
      </c>
      <c r="P30" s="17" t="s">
        <v>107</v>
      </c>
      <c r="Q30" s="12" t="str">
        <f t="shared" si="0"/>
        <v>Probabilidad</v>
      </c>
      <c r="R30" s="12" t="s">
        <v>54</v>
      </c>
      <c r="S30" s="12" t="s">
        <v>55</v>
      </c>
      <c r="T30" s="14">
        <f>VLOOKUP(R30&amp;S30,[18]Hoja1!$Q$4:$R$9,2,0)</f>
        <v>0.45</v>
      </c>
      <c r="U30" s="12" t="s">
        <v>56</v>
      </c>
      <c r="V30" s="12" t="s">
        <v>57</v>
      </c>
      <c r="W30" s="12" t="s">
        <v>58</v>
      </c>
      <c r="X30" s="14">
        <f>IF(Q30="Probabilidad",($J$30*T30),IF(Q30="Impacto"," "))</f>
        <v>0.45</v>
      </c>
      <c r="Y30" s="14" t="str">
        <f>IF(Z30&lt;=20%,'[18]Tabla probabilidad'!$B$5,IF(Z30&lt;=40%,'[18]Tabla probabilidad'!$B$6,IF(Z30&lt;=60%,'[18]Tabla probabilidad'!$B$7,IF(Z30&lt;=80%,'[18]Tabla probabilidad'!$B$8,IF(Z30&lt;=100%,'[18]Tabla probabilidad'!$B$9)))))</f>
        <v>Media</v>
      </c>
      <c r="Z30" s="14">
        <f>IF(R30="Preventivo",(J30-(J30*T30)),IF(R30="Detectivo",(J30-(J30*T30)),IF(R30="Correctivo",(J30))))</f>
        <v>0.55000000000000004</v>
      </c>
      <c r="AA30" s="191" t="str">
        <f>IF(AB30&lt;=20%,'[18]Tabla probabilidad'!$B$5,IF(AB30&lt;=40%,'[18]Tabla probabilidad'!$B$6,IF(AB30&lt;=60%,'[18]Tabla probabilidad'!$B$7,IF(AB30&lt;=80%,'[18]Tabla probabilidad'!$B$8,IF(AB30&lt;=100%,'[18]Tabla probabilidad'!$B$9)))))</f>
        <v>Media</v>
      </c>
      <c r="AB30" s="191">
        <f>AVERAGE(Z30:Z34)</f>
        <v>0.55000000000000004</v>
      </c>
      <c r="AC30" s="14" t="str">
        <f t="shared" si="1"/>
        <v>Moderado</v>
      </c>
      <c r="AD30" s="14">
        <f>IF(Q30="Probabilidad",(($M$30-0)),IF(Q30="Impacto",($M$30-($M$30*T30))))</f>
        <v>0.6</v>
      </c>
      <c r="AE30" s="191" t="str">
        <f>IF(AF30&lt;=20%,"Leve",IF(AF30&lt;=40%,"Menor",IF(AF30&lt;=60%,"Moderado",IF(AF30&lt;=80%,"Mayor",IF(AF30&lt;=100%,"Catastrófico")))))</f>
        <v>Moderado</v>
      </c>
      <c r="AF30" s="191">
        <f>AVERAGE(AD30:AD34)</f>
        <v>0.6</v>
      </c>
      <c r="AG30" s="200" t="str">
        <f>VLOOKUP(AA30&amp;AE30,[18]Hoja1!$B$4:$C$28,2,0)</f>
        <v>Moderado</v>
      </c>
      <c r="AH30" s="200" t="s">
        <v>84</v>
      </c>
      <c r="AI30" s="200" t="s">
        <v>108</v>
      </c>
      <c r="AJ30" s="200" t="s">
        <v>61</v>
      </c>
      <c r="AK30" s="206">
        <v>44926</v>
      </c>
      <c r="AL30" s="206">
        <v>44926</v>
      </c>
      <c r="AM30" s="197" t="s">
        <v>74</v>
      </c>
      <c r="AN30" s="186" t="s">
        <v>63</v>
      </c>
    </row>
    <row r="31" spans="1:40" ht="55.5" customHeight="1">
      <c r="A31" s="186"/>
      <c r="B31" s="201"/>
      <c r="C31" s="186"/>
      <c r="D31" s="216"/>
      <c r="E31" s="186"/>
      <c r="F31" s="186"/>
      <c r="G31" s="186"/>
      <c r="H31" s="186"/>
      <c r="I31" s="194"/>
      <c r="J31" s="195"/>
      <c r="K31" s="186"/>
      <c r="L31" s="196"/>
      <c r="M31" s="196"/>
      <c r="N31" s="186"/>
      <c r="O31" s="12">
        <v>2</v>
      </c>
      <c r="P31" s="17" t="s">
        <v>109</v>
      </c>
      <c r="Q31" s="12" t="str">
        <f t="shared" si="0"/>
        <v>Probabilidad</v>
      </c>
      <c r="R31" s="12" t="s">
        <v>54</v>
      </c>
      <c r="S31" s="12" t="s">
        <v>55</v>
      </c>
      <c r="T31" s="14">
        <f>VLOOKUP(R31&amp;S31,[18]Hoja1!$Q$4:$R$9,2,0)</f>
        <v>0.45</v>
      </c>
      <c r="U31" s="12" t="s">
        <v>56</v>
      </c>
      <c r="V31" s="12" t="s">
        <v>57</v>
      </c>
      <c r="W31" s="12" t="s">
        <v>58</v>
      </c>
      <c r="X31" s="14">
        <f t="shared" ref="X31:X34" si="9">IF(Q31="Probabilidad",($J$30*T31),IF(Q31="Impacto"," "))</f>
        <v>0.45</v>
      </c>
      <c r="Y31" s="14" t="str">
        <f>IF(Z31&lt;=20%,'[18]Tabla probabilidad'!$B$5,IF(Z31&lt;=40%,'[18]Tabla probabilidad'!$B$6,IF(Z31&lt;=60%,'[18]Tabla probabilidad'!$B$7,IF(Z31&lt;=80%,'[18]Tabla probabilidad'!$B$8,IF(Z31&lt;=100%,'[18]Tabla probabilidad'!$B$9)))))</f>
        <v>Media</v>
      </c>
      <c r="Z31" s="14">
        <f>IF(R31="Preventivo",(J30-(J30*T31)),IF(R31="Detectivo",(J30-(J30*T31)),IF(R31="Correctivo",(J30))))</f>
        <v>0.55000000000000004</v>
      </c>
      <c r="AA31" s="192"/>
      <c r="AB31" s="192"/>
      <c r="AC31" s="14" t="str">
        <f t="shared" si="1"/>
        <v>Moderado</v>
      </c>
      <c r="AD31" s="14">
        <f t="shared" ref="AD31:AD34" si="10">IF(Q31="Probabilidad",(($M$30-0)),IF(Q31="Impacto",($M$30-($M$30*T31))))</f>
        <v>0.6</v>
      </c>
      <c r="AE31" s="192"/>
      <c r="AF31" s="192"/>
      <c r="AG31" s="201"/>
      <c r="AH31" s="201"/>
      <c r="AI31" s="201"/>
      <c r="AJ31" s="201"/>
      <c r="AK31" s="201"/>
      <c r="AL31" s="201"/>
      <c r="AM31" s="198"/>
      <c r="AN31" s="186"/>
    </row>
    <row r="32" spans="1:40" ht="42" customHeight="1">
      <c r="A32" s="186"/>
      <c r="B32" s="201"/>
      <c r="C32" s="186"/>
      <c r="D32" s="216"/>
      <c r="E32" s="186"/>
      <c r="F32" s="186"/>
      <c r="G32" s="186"/>
      <c r="H32" s="186"/>
      <c r="I32" s="194"/>
      <c r="J32" s="195"/>
      <c r="K32" s="186"/>
      <c r="L32" s="196"/>
      <c r="M32" s="196"/>
      <c r="N32" s="186"/>
      <c r="O32" s="12">
        <v>3</v>
      </c>
      <c r="P32" s="17" t="s">
        <v>110</v>
      </c>
      <c r="Q32" s="12" t="str">
        <f t="shared" si="0"/>
        <v>Probabilidad</v>
      </c>
      <c r="R32" s="12" t="s">
        <v>54</v>
      </c>
      <c r="S32" s="12" t="s">
        <v>55</v>
      </c>
      <c r="T32" s="14">
        <f>VLOOKUP(R32&amp;S32,[18]Hoja1!$Q$4:$R$9,2,0)</f>
        <v>0.45</v>
      </c>
      <c r="U32" s="12" t="s">
        <v>56</v>
      </c>
      <c r="V32" s="12" t="s">
        <v>57</v>
      </c>
      <c r="W32" s="12" t="s">
        <v>58</v>
      </c>
      <c r="X32" s="14">
        <f t="shared" si="9"/>
        <v>0.45</v>
      </c>
      <c r="Y32" s="14" t="str">
        <f>IF(Z32&lt;=20%,'[18]Tabla probabilidad'!$B$5,IF(Z32&lt;=40%,'[18]Tabla probabilidad'!$B$6,IF(Z32&lt;=60%,'[18]Tabla probabilidad'!$B$7,IF(Z32&lt;=80%,'[18]Tabla probabilidad'!$B$8,IF(Z32&lt;=100%,'[18]Tabla probabilidad'!$B$9)))))</f>
        <v>Media</v>
      </c>
      <c r="Z32" s="14">
        <f>IF(R32="Preventivo",(J30-(J30*T32)),IF(R32="Detectivo",(J30-(J30*T32)),IF(R32="Correctivo",(J30))))</f>
        <v>0.55000000000000004</v>
      </c>
      <c r="AA32" s="192"/>
      <c r="AB32" s="192"/>
      <c r="AC32" s="14" t="str">
        <f t="shared" si="1"/>
        <v>Moderado</v>
      </c>
      <c r="AD32" s="14">
        <f t="shared" si="10"/>
        <v>0.6</v>
      </c>
      <c r="AE32" s="192"/>
      <c r="AF32" s="192"/>
      <c r="AG32" s="201"/>
      <c r="AH32" s="201"/>
      <c r="AI32" s="201"/>
      <c r="AJ32" s="201"/>
      <c r="AK32" s="201"/>
      <c r="AL32" s="201"/>
      <c r="AM32" s="198"/>
      <c r="AN32" s="186"/>
    </row>
    <row r="33" spans="1:40" ht="96.75" customHeight="1" thickBot="1">
      <c r="A33" s="186"/>
      <c r="B33" s="201"/>
      <c r="C33" s="186"/>
      <c r="D33" s="216"/>
      <c r="E33" s="186"/>
      <c r="F33" s="186"/>
      <c r="G33" s="186"/>
      <c r="H33" s="186"/>
      <c r="I33" s="194"/>
      <c r="J33" s="195"/>
      <c r="K33" s="186"/>
      <c r="L33" s="196"/>
      <c r="M33" s="196"/>
      <c r="N33" s="186"/>
      <c r="O33" s="12">
        <v>4</v>
      </c>
      <c r="P33" s="21" t="s">
        <v>111</v>
      </c>
      <c r="Q33" s="12" t="str">
        <f t="shared" si="0"/>
        <v>Probabilidad</v>
      </c>
      <c r="R33" s="12" t="s">
        <v>54</v>
      </c>
      <c r="S33" s="12" t="s">
        <v>55</v>
      </c>
      <c r="T33" s="14">
        <f>VLOOKUP(R33&amp;S33,[18]Hoja1!$Q$4:$R$9,2,0)</f>
        <v>0.45</v>
      </c>
      <c r="U33" s="12" t="s">
        <v>56</v>
      </c>
      <c r="V33" s="12" t="s">
        <v>57</v>
      </c>
      <c r="W33" s="12" t="s">
        <v>58</v>
      </c>
      <c r="X33" s="14">
        <f t="shared" si="9"/>
        <v>0.45</v>
      </c>
      <c r="Y33" s="14" t="str">
        <f>IF(Z33&lt;=20%,'[18]Tabla probabilidad'!$B$5,IF(Z33&lt;=40%,'[18]Tabla probabilidad'!$B$6,IF(Z33&lt;=60%,'[18]Tabla probabilidad'!$B$7,IF(Z33&lt;=80%,'[18]Tabla probabilidad'!$B$8,IF(Z33&lt;=100%,'[18]Tabla probabilidad'!$B$9)))))</f>
        <v>Media</v>
      </c>
      <c r="Z33" s="14">
        <f>IF(R33="Preventivo",(J30-(J30*T33)),IF(R33="Detectivo",(J30-(J30*T33)),IF(R33="Correctivo",(J30))))</f>
        <v>0.55000000000000004</v>
      </c>
      <c r="AA33" s="192"/>
      <c r="AB33" s="192"/>
      <c r="AC33" s="14" t="str">
        <f t="shared" si="1"/>
        <v>Moderado</v>
      </c>
      <c r="AD33" s="14">
        <f t="shared" si="10"/>
        <v>0.6</v>
      </c>
      <c r="AE33" s="192"/>
      <c r="AF33" s="192"/>
      <c r="AG33" s="201"/>
      <c r="AH33" s="201"/>
      <c r="AI33" s="201"/>
      <c r="AJ33" s="201"/>
      <c r="AK33" s="201"/>
      <c r="AL33" s="201"/>
      <c r="AM33" s="198"/>
      <c r="AN33" s="186"/>
    </row>
    <row r="34" spans="1:40" ht="104.25" customHeight="1">
      <c r="A34" s="200"/>
      <c r="B34" s="202"/>
      <c r="C34" s="186"/>
      <c r="D34" s="216"/>
      <c r="E34" s="200"/>
      <c r="F34" s="200"/>
      <c r="G34" s="186"/>
      <c r="H34" s="200"/>
      <c r="I34" s="207"/>
      <c r="J34" s="191"/>
      <c r="K34" s="186"/>
      <c r="L34" s="196"/>
      <c r="M34" s="196"/>
      <c r="N34" s="200"/>
      <c r="O34" s="22">
        <v>5</v>
      </c>
      <c r="P34" s="23" t="s">
        <v>112</v>
      </c>
      <c r="Q34" s="22" t="str">
        <f t="shared" si="0"/>
        <v>Probabilidad</v>
      </c>
      <c r="R34" s="22" t="s">
        <v>54</v>
      </c>
      <c r="S34" s="22" t="s">
        <v>55</v>
      </c>
      <c r="T34" s="24">
        <f>VLOOKUP(R34&amp;S34,[18]Hoja1!$Q$4:$R$9,2,0)</f>
        <v>0.45</v>
      </c>
      <c r="U34" s="22" t="s">
        <v>56</v>
      </c>
      <c r="V34" s="22" t="s">
        <v>57</v>
      </c>
      <c r="W34" s="22" t="s">
        <v>58</v>
      </c>
      <c r="X34" s="24">
        <f t="shared" si="9"/>
        <v>0.45</v>
      </c>
      <c r="Y34" s="24" t="str">
        <f>IF(Z34&lt;=20%,'[18]Tabla probabilidad'!$B$5,IF(Z34&lt;=40%,'[18]Tabla probabilidad'!$B$6,IF(Z34&lt;=60%,'[18]Tabla probabilidad'!$B$7,IF(Z34&lt;=80%,'[18]Tabla probabilidad'!$B$8,IF(Z34&lt;=100%,'[18]Tabla probabilidad'!$B$9)))))</f>
        <v>Media</v>
      </c>
      <c r="Z34" s="24">
        <f>IF(R34="Preventivo",(J30-(J30*T34)),IF(R34="Detectivo",(J30-(J30*T34)),IF(R34="Correctivo",(J30))))</f>
        <v>0.55000000000000004</v>
      </c>
      <c r="AA34" s="193"/>
      <c r="AB34" s="192"/>
      <c r="AC34" s="24" t="str">
        <f t="shared" si="1"/>
        <v>Moderado</v>
      </c>
      <c r="AD34" s="24">
        <f t="shared" si="10"/>
        <v>0.6</v>
      </c>
      <c r="AE34" s="192"/>
      <c r="AF34" s="192"/>
      <c r="AG34" s="201"/>
      <c r="AH34" s="201"/>
      <c r="AI34" s="201"/>
      <c r="AJ34" s="202"/>
      <c r="AK34" s="202"/>
      <c r="AL34" s="202"/>
      <c r="AM34" s="199"/>
      <c r="AN34" s="200"/>
    </row>
    <row r="35" spans="1:40" ht="102" customHeight="1">
      <c r="A35" s="186">
        <v>6</v>
      </c>
      <c r="B35" s="200" t="s">
        <v>113</v>
      </c>
      <c r="C35" s="186" t="s">
        <v>114</v>
      </c>
      <c r="D35" s="218" t="s">
        <v>247</v>
      </c>
      <c r="E35" s="186" t="s">
        <v>116</v>
      </c>
      <c r="F35" s="186" t="s">
        <v>117</v>
      </c>
      <c r="G35" s="186" t="s">
        <v>118</v>
      </c>
      <c r="H35" s="186">
        <v>120</v>
      </c>
      <c r="I35" s="194" t="str">
        <f>IF(H35&lt;=2,'[18]Tabla probabilidad'!$B$5,IF(H35&lt;=24,'[18]Tabla probabilidad'!$B$6,IF(H35&lt;=500,'[18]Tabla probabilidad'!$B$7,IF(H35&lt;=5000,'[18]Tabla probabilidad'!$B$8,IF(H35&gt;5000,'[18]Tabla probabilidad'!$B$9)))))</f>
        <v>Media</v>
      </c>
      <c r="J35" s="195">
        <f>IF(H35&lt;=2,'[18]Tabla probabilidad'!$D$5,IF(H35&lt;=24,'[18]Tabla probabilidad'!$D$6,IF(H35&lt;=500,'[18]Tabla probabilidad'!$D$7,IF(H35&lt;=5000,'[18]Tabla probabilidad'!$D$8,IF(H35&gt;5000,'[18]Tabla probabilidad'!$D$9)))))</f>
        <v>0.6</v>
      </c>
      <c r="K35" s="186" t="s">
        <v>119</v>
      </c>
      <c r="L35" s="18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18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186" t="str">
        <f>VLOOKUP((I35&amp;L35),[18]Hoja1!$B$4:$C$28,2,0)</f>
        <v>Moderado</v>
      </c>
      <c r="O35" s="12">
        <v>1</v>
      </c>
      <c r="P35" s="25" t="s">
        <v>248</v>
      </c>
      <c r="Q35" s="12" t="str">
        <f t="shared" si="0"/>
        <v>Probabilidad</v>
      </c>
      <c r="R35" s="12" t="s">
        <v>54</v>
      </c>
      <c r="S35" s="12" t="s">
        <v>55</v>
      </c>
      <c r="T35" s="14">
        <f>VLOOKUP(R35&amp;S35,[18]Hoja1!$Q$4:$R$9,2,0)</f>
        <v>0.45</v>
      </c>
      <c r="U35" s="12" t="s">
        <v>56</v>
      </c>
      <c r="V35" s="12" t="s">
        <v>57</v>
      </c>
      <c r="W35" s="12" t="s">
        <v>58</v>
      </c>
      <c r="X35" s="14">
        <f>IF(Q35="Probabilidad",($J$35*T35),IF(Q35="Impacto"," "))</f>
        <v>0.27</v>
      </c>
      <c r="Y35" s="14" t="str">
        <f>IF(Z35&lt;=20%,'[18]Tabla probabilidad'!$B$5,IF(Z35&lt;=40%,'[18]Tabla probabilidad'!$B$6,IF(Z35&lt;=60%,'[18]Tabla probabilidad'!$B$7,IF(Z35&lt;=80%,'[18]Tabla probabilidad'!$B$8,IF(Z35&lt;=100%,'[18]Tabla probabilidad'!$B$9)))))</f>
        <v>Baja</v>
      </c>
      <c r="Z35" s="14">
        <f>IF(R35="Preventivo",(J35-(J35*T35)),IF(R35="Detectivo",(J35-(J35*T35)),IF(R35="Correctivo",(J35))))</f>
        <v>0.32999999999999996</v>
      </c>
      <c r="AA35" s="191" t="str">
        <f>IF(AB35&lt;=20%,'[18]Tabla probabilidad'!$B$5,IF(AB35&lt;=40%,'[18]Tabla probabilidad'!$B$6,IF(AB35&lt;=60%,'[18]Tabla probabilidad'!$B$7,IF(AB35&lt;=80%,'[18]Tabla probabilidad'!$B$8,IF(AB35&lt;=100%,'[18]Tabla probabilidad'!$B$9)))))</f>
        <v>Baja</v>
      </c>
      <c r="AB35" s="191">
        <f>AVERAGE(Z35:Z39)</f>
        <v>0.34199999999999997</v>
      </c>
      <c r="AC35" s="14" t="str">
        <f t="shared" si="1"/>
        <v>Moderado</v>
      </c>
      <c r="AD35" s="14">
        <f>IF(Q35="Probabilidad",(($M$35-0)),IF(Q35="Impacto",($M$35-($M$35*T35))))</f>
        <v>0.6</v>
      </c>
      <c r="AE35" s="191" t="str">
        <f>IF(AF35&lt;=20%,"Leve",IF(AF35&lt;=40%,"Menor",IF(AF35&lt;=60%,"Moderado",IF(AF35&lt;=80%,"Mayor",IF(AF35&lt;=100%,"Catastrófico")))))</f>
        <v>Moderado</v>
      </c>
      <c r="AF35" s="191">
        <f>AVERAGE(AD35:AD39)</f>
        <v>0.6</v>
      </c>
      <c r="AG35" s="200" t="str">
        <f>VLOOKUP(AA35&amp;AE35,[18]Hoja1!$B$4:$C$28,2,0)</f>
        <v>Moderado</v>
      </c>
      <c r="AH35" s="200" t="s">
        <v>84</v>
      </c>
      <c r="AI35" s="208" t="s">
        <v>121</v>
      </c>
      <c r="AJ35" s="200" t="s">
        <v>61</v>
      </c>
      <c r="AK35" s="206">
        <v>44926</v>
      </c>
      <c r="AL35" s="206">
        <v>44926</v>
      </c>
      <c r="AM35" s="197" t="s">
        <v>74</v>
      </c>
      <c r="AN35" s="186" t="s">
        <v>63</v>
      </c>
    </row>
    <row r="36" spans="1:40" ht="84.75" customHeight="1">
      <c r="A36" s="186"/>
      <c r="B36" s="201"/>
      <c r="C36" s="186"/>
      <c r="D36" s="218"/>
      <c r="E36" s="186"/>
      <c r="F36" s="186"/>
      <c r="G36" s="186"/>
      <c r="H36" s="186"/>
      <c r="I36" s="194"/>
      <c r="J36" s="195"/>
      <c r="K36" s="186"/>
      <c r="L36" s="196"/>
      <c r="M36" s="196"/>
      <c r="N36" s="186"/>
      <c r="O36" s="12">
        <v>2</v>
      </c>
      <c r="P36" s="25" t="s">
        <v>249</v>
      </c>
      <c r="Q36" s="12" t="str">
        <f t="shared" si="0"/>
        <v>Probabilidad</v>
      </c>
      <c r="R36" s="12" t="s">
        <v>54</v>
      </c>
      <c r="S36" s="12" t="s">
        <v>55</v>
      </c>
      <c r="T36" s="14">
        <f>VLOOKUP(R36&amp;S36,[18]Hoja1!$Q$4:$R$9,2,0)</f>
        <v>0.45</v>
      </c>
      <c r="U36" s="12" t="s">
        <v>56</v>
      </c>
      <c r="V36" s="12" t="s">
        <v>57</v>
      </c>
      <c r="W36" s="12" t="s">
        <v>58</v>
      </c>
      <c r="X36" s="14">
        <f t="shared" ref="X36:X39" si="11">IF(Q36="Probabilidad",($J$35*T36),IF(Q36="Impacto"," "))</f>
        <v>0.27</v>
      </c>
      <c r="Y36" s="14" t="str">
        <f>IF(Z36&lt;=20%,'[18]Tabla probabilidad'!$B$5,IF(Z36&lt;=40%,'[18]Tabla probabilidad'!$B$6,IF(Z36&lt;=60%,'[18]Tabla probabilidad'!$B$7,IF(Z36&lt;=80%,'[18]Tabla probabilidad'!$B$8,IF(Z36&lt;=100%,'[18]Tabla probabilidad'!$B$9)))))</f>
        <v>Baja</v>
      </c>
      <c r="Z36" s="14">
        <f>IF(R36="Preventivo",(J35-(J35*T36)),IF(R36="Detectivo",(J35-(J35*T36)),IF(R36="Correctivo",(J35))))</f>
        <v>0.32999999999999996</v>
      </c>
      <c r="AA36" s="192"/>
      <c r="AB36" s="192"/>
      <c r="AC36" s="14" t="str">
        <f t="shared" si="1"/>
        <v>Moderado</v>
      </c>
      <c r="AD36" s="14">
        <f t="shared" ref="AD36:AD39" si="12">IF(Q36="Probabilidad",(($M$35-0)),IF(Q36="Impacto",($M$35-($M$35*T36))))</f>
        <v>0.6</v>
      </c>
      <c r="AE36" s="192"/>
      <c r="AF36" s="192"/>
      <c r="AG36" s="201"/>
      <c r="AH36" s="201"/>
      <c r="AI36" s="209"/>
      <c r="AJ36" s="201"/>
      <c r="AK36" s="201"/>
      <c r="AL36" s="201"/>
      <c r="AM36" s="198"/>
      <c r="AN36" s="186"/>
    </row>
    <row r="37" spans="1:40" ht="45">
      <c r="A37" s="186"/>
      <c r="B37" s="201"/>
      <c r="C37" s="186"/>
      <c r="D37" s="218"/>
      <c r="E37" s="186"/>
      <c r="F37" s="186"/>
      <c r="G37" s="186"/>
      <c r="H37" s="186"/>
      <c r="I37" s="194"/>
      <c r="J37" s="195"/>
      <c r="K37" s="186"/>
      <c r="L37" s="196"/>
      <c r="M37" s="196"/>
      <c r="N37" s="186"/>
      <c r="O37" s="12">
        <v>3</v>
      </c>
      <c r="P37" s="25" t="s">
        <v>250</v>
      </c>
      <c r="Q37" s="12" t="str">
        <f t="shared" si="0"/>
        <v>Probabilidad</v>
      </c>
      <c r="R37" s="12" t="s">
        <v>100</v>
      </c>
      <c r="S37" s="12" t="s">
        <v>55</v>
      </c>
      <c r="T37" s="14">
        <f>VLOOKUP(R37&amp;S37,[18]Hoja1!$Q$4:$R$9,2,0)</f>
        <v>0.35</v>
      </c>
      <c r="U37" s="12" t="s">
        <v>56</v>
      </c>
      <c r="V37" s="12" t="s">
        <v>57</v>
      </c>
      <c r="W37" s="12" t="s">
        <v>58</v>
      </c>
      <c r="X37" s="14">
        <f t="shared" si="11"/>
        <v>0.21</v>
      </c>
      <c r="Y37" s="14" t="str">
        <f>IF(Z37&lt;=20%,'[18]Tabla probabilidad'!$B$5,IF(Z37&lt;=40%,'[18]Tabla probabilidad'!$B$6,IF(Z37&lt;=60%,'[18]Tabla probabilidad'!$B$7,IF(Z37&lt;=80%,'[18]Tabla probabilidad'!$B$8,IF(Z37&lt;=100%,'[18]Tabla probabilidad'!$B$9)))))</f>
        <v>Baja</v>
      </c>
      <c r="Z37" s="14">
        <f>IF(R37="Preventivo",(J35-(J35*T37)),IF(R37="Detectivo",(J35-(J35*T37)),IF(R37="Correctivo",(J35))))</f>
        <v>0.39</v>
      </c>
      <c r="AA37" s="192"/>
      <c r="AB37" s="192"/>
      <c r="AC37" s="14" t="str">
        <f t="shared" si="1"/>
        <v>Moderado</v>
      </c>
      <c r="AD37" s="14">
        <f t="shared" si="12"/>
        <v>0.6</v>
      </c>
      <c r="AE37" s="192"/>
      <c r="AF37" s="192"/>
      <c r="AG37" s="201"/>
      <c r="AH37" s="201"/>
      <c r="AI37" s="209"/>
      <c r="AJ37" s="201"/>
      <c r="AK37" s="201"/>
      <c r="AL37" s="201"/>
      <c r="AM37" s="198"/>
      <c r="AN37" s="186"/>
    </row>
    <row r="38" spans="1:40" ht="121.5" customHeight="1">
      <c r="A38" s="186"/>
      <c r="B38" s="201"/>
      <c r="C38" s="186"/>
      <c r="D38" s="218"/>
      <c r="E38" s="186"/>
      <c r="F38" s="186"/>
      <c r="G38" s="186"/>
      <c r="H38" s="186"/>
      <c r="I38" s="194"/>
      <c r="J38" s="195"/>
      <c r="K38" s="186"/>
      <c r="L38" s="196"/>
      <c r="M38" s="196"/>
      <c r="N38" s="186"/>
      <c r="O38" s="12">
        <v>4</v>
      </c>
      <c r="P38" s="26" t="s">
        <v>251</v>
      </c>
      <c r="Q38" s="12" t="str">
        <f t="shared" si="0"/>
        <v>Probabilidad</v>
      </c>
      <c r="R38" s="12" t="s">
        <v>54</v>
      </c>
      <c r="S38" s="12" t="s">
        <v>55</v>
      </c>
      <c r="T38" s="14">
        <f>VLOOKUP(R38&amp;S38,[18]Hoja1!$Q$4:$R$9,2,0)</f>
        <v>0.45</v>
      </c>
      <c r="U38" s="12" t="s">
        <v>56</v>
      </c>
      <c r="V38" s="12" t="s">
        <v>57</v>
      </c>
      <c r="W38" s="12" t="s">
        <v>58</v>
      </c>
      <c r="X38" s="14">
        <f t="shared" si="11"/>
        <v>0.27</v>
      </c>
      <c r="Y38" s="14" t="str">
        <f>IF(Z38&lt;=20%,'[18]Tabla probabilidad'!$B$5,IF(Z38&lt;=40%,'[18]Tabla probabilidad'!$B$6,IF(Z38&lt;=60%,'[18]Tabla probabilidad'!$B$7,IF(Z38&lt;=80%,'[18]Tabla probabilidad'!$B$8,IF(Z38&lt;=100%,'[18]Tabla probabilidad'!$B$9)))))</f>
        <v>Baja</v>
      </c>
      <c r="Z38" s="14">
        <f>IF(R38="Preventivo",(J35-(J35*T38)),IF(R38="Detectivo",(J35-(J35*T38)),IF(R38="Correctivo",(J35))))</f>
        <v>0.32999999999999996</v>
      </c>
      <c r="AA38" s="192"/>
      <c r="AB38" s="192"/>
      <c r="AC38" s="14" t="str">
        <f t="shared" si="1"/>
        <v>Moderado</v>
      </c>
      <c r="AD38" s="14">
        <f t="shared" si="12"/>
        <v>0.6</v>
      </c>
      <c r="AE38" s="192"/>
      <c r="AF38" s="192"/>
      <c r="AG38" s="201"/>
      <c r="AH38" s="201"/>
      <c r="AI38" s="209"/>
      <c r="AJ38" s="201"/>
      <c r="AK38" s="201"/>
      <c r="AL38" s="201"/>
      <c r="AM38" s="198"/>
      <c r="AN38" s="186"/>
    </row>
    <row r="39" spans="1:40" ht="162" customHeight="1">
      <c r="A39" s="186"/>
      <c r="B39" s="202"/>
      <c r="C39" s="186"/>
      <c r="D39" s="218"/>
      <c r="E39" s="186"/>
      <c r="F39" s="186"/>
      <c r="G39" s="186"/>
      <c r="H39" s="186"/>
      <c r="I39" s="194"/>
      <c r="J39" s="195"/>
      <c r="K39" s="186"/>
      <c r="L39" s="196"/>
      <c r="M39" s="196"/>
      <c r="N39" s="186"/>
      <c r="O39" s="12">
        <v>5</v>
      </c>
      <c r="P39" s="27" t="s">
        <v>252</v>
      </c>
      <c r="Q39" s="12" t="str">
        <f t="shared" si="0"/>
        <v>Probabilidad</v>
      </c>
      <c r="R39" s="12" t="s">
        <v>54</v>
      </c>
      <c r="S39" s="12" t="s">
        <v>55</v>
      </c>
      <c r="T39" s="14">
        <f>VLOOKUP(R39&amp;S39,[18]Hoja1!$Q$4:$R$9,2,0)</f>
        <v>0.45</v>
      </c>
      <c r="U39" s="12" t="s">
        <v>56</v>
      </c>
      <c r="V39" s="12" t="s">
        <v>57</v>
      </c>
      <c r="W39" s="12" t="s">
        <v>58</v>
      </c>
      <c r="X39" s="14">
        <f t="shared" si="11"/>
        <v>0.27</v>
      </c>
      <c r="Y39" s="14" t="str">
        <f>IF(Z39&lt;=20%,'[18]Tabla probabilidad'!$B$5,IF(Z39&lt;=40%,'[18]Tabla probabilidad'!$B$6,IF(Z39&lt;=60%,'[18]Tabla probabilidad'!$B$7,IF(Z39&lt;=80%,'[18]Tabla probabilidad'!$B$8,IF(Z39&lt;=100%,'[18]Tabla probabilidad'!$B$9)))))</f>
        <v>Baja</v>
      </c>
      <c r="Z39" s="14">
        <f>IF(R39="Preventivo",(J35-(J35*T39)),IF(R39="Detectivo",(J35-(J35*T39)),IF(R39="Correctivo",(J35))))</f>
        <v>0.32999999999999996</v>
      </c>
      <c r="AA39" s="193"/>
      <c r="AB39" s="193"/>
      <c r="AC39" s="14" t="str">
        <f t="shared" si="1"/>
        <v>Moderado</v>
      </c>
      <c r="AD39" s="14">
        <f t="shared" si="12"/>
        <v>0.6</v>
      </c>
      <c r="AE39" s="193"/>
      <c r="AF39" s="193"/>
      <c r="AG39" s="202"/>
      <c r="AH39" s="201"/>
      <c r="AI39" s="210"/>
      <c r="AJ39" s="202"/>
      <c r="AK39" s="202"/>
      <c r="AL39" s="202"/>
      <c r="AM39" s="199"/>
      <c r="AN39" s="200"/>
    </row>
    <row r="40" spans="1:40" ht="42.75" customHeight="1">
      <c r="A40" s="186"/>
      <c r="B40" s="200"/>
      <c r="C40" s="186"/>
      <c r="D40" s="190"/>
      <c r="E40" s="186"/>
      <c r="F40" s="186"/>
      <c r="G40" s="186"/>
      <c r="H40" s="186"/>
      <c r="I40" s="194" t="str">
        <f>IF(H40&lt;=2,'[18]Tabla probabilidad'!$B$5,IF(H40&lt;=24,'[18]Tabla probabilidad'!$B$6,IF(H40&lt;=500,'[18]Tabla probabilidad'!$B$7,IF(H40&lt;=5000,'[18]Tabla probabilidad'!$B$8,IF(H40&gt;5000,'[18]Tabla probabilidad'!$B$9)))))</f>
        <v>Muy Baja</v>
      </c>
      <c r="J40" s="195">
        <f>IF(H40&lt;=2,'[18]Tabla probabilidad'!$D$5,IF(H40&lt;=24,'[18]Tabla probabilidad'!$D$6,IF(H40&lt;=500,'[18]Tabla probabilidad'!$D$7,IF(H40&lt;=5000,'[18]Tabla probabilidad'!$D$8,IF(H40&gt;5000,'[18]Tabla probabilidad'!$D$9)))))</f>
        <v>0.2</v>
      </c>
      <c r="K40" s="186"/>
      <c r="L40" s="186"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186"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186" t="e">
        <f>VLOOKUP((I40&amp;L40),[18]Hoja1!$B$4:$C$28,2,0)</f>
        <v>#N/A</v>
      </c>
      <c r="O40" s="12">
        <v>1</v>
      </c>
      <c r="P40" s="25"/>
      <c r="Q40" s="12" t="b">
        <f t="shared" si="0"/>
        <v>0</v>
      </c>
      <c r="R40" s="12"/>
      <c r="S40" s="12"/>
      <c r="T40" s="14" t="e">
        <f>VLOOKUP(R40&amp;S40,[18]Hoja1!$Q$4:$R$9,2,0)</f>
        <v>#N/A</v>
      </c>
      <c r="U40" s="12"/>
      <c r="V40" s="12"/>
      <c r="W40" s="12"/>
      <c r="X40" s="14" t="b">
        <f>IF(Q40="Probabilidad",($J$40*T40),IF(Q40="Impacto"," "))</f>
        <v>0</v>
      </c>
      <c r="Y40" s="14" t="b">
        <f>IF(Z40&lt;=20%,'[18]Tabla probabilidad'!$B$5,IF(Z40&lt;=40%,'[18]Tabla probabilidad'!$B$6,IF(Z40&lt;=60%,'[18]Tabla probabilidad'!$B$7,IF(Z40&lt;=80%,'[18]Tabla probabilidad'!$B$8,IF(Z40&lt;=100%,'[18]Tabla probabilidad'!$B$9)))))</f>
        <v>0</v>
      </c>
      <c r="Z40" s="14" t="b">
        <f>IF(R40="Preventivo",(J40-(J40*T40)),IF(R40="Detectivo",(J40-(J40*T40)),IF(R40="Correctivo",(J40))))</f>
        <v>0</v>
      </c>
      <c r="AA40" s="191" t="e">
        <f>IF(AB40&lt;=20%,'[18]Tabla probabilidad'!$B$5,IF(AB40&lt;=40%,'[18]Tabla probabilidad'!$B$6,IF(AB40&lt;=60%,'[18]Tabla probabilidad'!$B$7,IF(AB40&lt;=80%,'[18]Tabla probabilidad'!$B$8,IF(AB40&lt;=100%,'[18]Tabla probabilidad'!$B$9)))))</f>
        <v>#DIV/0!</v>
      </c>
      <c r="AB40" s="191" t="e">
        <f>AVERAGE(Z40:Z44)</f>
        <v>#DIV/0!</v>
      </c>
      <c r="AC40" s="14" t="b">
        <f t="shared" si="1"/>
        <v>0</v>
      </c>
      <c r="AD40" s="14" t="b">
        <f>IF(Q40="Probabilidad",(($M$40-0)),IF(Q40="Impacto",($M$40-($M$40*T40))))</f>
        <v>0</v>
      </c>
      <c r="AE40" s="191" t="e">
        <f>IF(AF40&lt;=20%,"Leve",IF(AF40&lt;=40%,"Menor",IF(AF40&lt;=60%,"Moderado",IF(AF40&lt;=80%,"Mayor",IF(AF40&lt;=100%,"Catastrófico")))))</f>
        <v>#DIV/0!</v>
      </c>
      <c r="AF40" s="191" t="e">
        <f>AVERAGE(AD40:AD44)</f>
        <v>#DIV/0!</v>
      </c>
      <c r="AG40" s="200" t="e">
        <f>VLOOKUP(AA40&amp;AE40,[18]Hoja1!$B$4:$C$28,2,0)</f>
        <v>#DIV/0!</v>
      </c>
      <c r="AH40" s="200"/>
      <c r="AI40" s="211"/>
      <c r="AJ40" s="211"/>
      <c r="AK40" s="211"/>
      <c r="AL40" s="211"/>
      <c r="AM40" s="211"/>
      <c r="AN40" s="186"/>
    </row>
    <row r="41" spans="1:40">
      <c r="A41" s="186"/>
      <c r="B41" s="201"/>
      <c r="C41" s="186"/>
      <c r="D41" s="190"/>
      <c r="E41" s="186"/>
      <c r="F41" s="186"/>
      <c r="G41" s="186"/>
      <c r="H41" s="186"/>
      <c r="I41" s="194"/>
      <c r="J41" s="195"/>
      <c r="K41" s="186"/>
      <c r="L41" s="196"/>
      <c r="M41" s="196"/>
      <c r="N41" s="186"/>
      <c r="O41" s="12">
        <v>2</v>
      </c>
      <c r="P41" s="25"/>
      <c r="Q41" s="12" t="b">
        <f t="shared" si="0"/>
        <v>0</v>
      </c>
      <c r="R41" s="12"/>
      <c r="S41" s="12"/>
      <c r="T41" s="14" t="e">
        <f>VLOOKUP(R41&amp;S41,[18]Hoja1!$Q$4:$R$9,2,0)</f>
        <v>#N/A</v>
      </c>
      <c r="U41" s="12"/>
      <c r="V41" s="12"/>
      <c r="W41" s="12"/>
      <c r="X41" s="14" t="b">
        <f t="shared" ref="X41:X44" si="13">IF(Q41="Probabilidad",($J$40*T41),IF(Q41="Impacto"," "))</f>
        <v>0</v>
      </c>
      <c r="Y41" s="14" t="b">
        <f>IF(Z41&lt;=20%,'[18]Tabla probabilidad'!$B$5,IF(Z41&lt;=40%,'[18]Tabla probabilidad'!$B$6,IF(Z41&lt;=60%,'[18]Tabla probabilidad'!$B$7,IF(Z41&lt;=80%,'[18]Tabla probabilidad'!$B$8,IF(Z41&lt;=100%,'[18]Tabla probabilidad'!$B$9)))))</f>
        <v>0</v>
      </c>
      <c r="Z41" s="14" t="b">
        <f>IF(R41="Preventivo",(J40-(J40*T41)),IF(R41="Detectivo",(J40-(J40*T41)),IF(R41="Correctivo",(J40))))</f>
        <v>0</v>
      </c>
      <c r="AA41" s="192"/>
      <c r="AB41" s="192"/>
      <c r="AC41" s="14" t="b">
        <f t="shared" si="1"/>
        <v>0</v>
      </c>
      <c r="AD41" s="14" t="b">
        <f t="shared" ref="AD41:AD44" si="14">IF(Q41="Probabilidad",(($M$40-0)),IF(Q41="Impacto",($M$40-($M$40*T41))))</f>
        <v>0</v>
      </c>
      <c r="AE41" s="192"/>
      <c r="AF41" s="192"/>
      <c r="AG41" s="201"/>
      <c r="AH41" s="201"/>
      <c r="AI41" s="212"/>
      <c r="AJ41" s="212"/>
      <c r="AK41" s="212"/>
      <c r="AL41" s="212"/>
      <c r="AM41" s="212"/>
      <c r="AN41" s="186"/>
    </row>
    <row r="42" spans="1:40">
      <c r="A42" s="186"/>
      <c r="B42" s="201"/>
      <c r="C42" s="186"/>
      <c r="D42" s="190"/>
      <c r="E42" s="186"/>
      <c r="F42" s="186"/>
      <c r="G42" s="186"/>
      <c r="H42" s="186"/>
      <c r="I42" s="194"/>
      <c r="J42" s="195"/>
      <c r="K42" s="186"/>
      <c r="L42" s="196"/>
      <c r="M42" s="196"/>
      <c r="N42" s="186"/>
      <c r="O42" s="12">
        <v>3</v>
      </c>
      <c r="P42" s="25"/>
      <c r="Q42" s="12" t="b">
        <f t="shared" si="0"/>
        <v>0</v>
      </c>
      <c r="R42" s="12"/>
      <c r="S42" s="12"/>
      <c r="T42" s="14" t="e">
        <f>VLOOKUP(R42&amp;S42,[18]Hoja1!$Q$4:$R$9,2,0)</f>
        <v>#N/A</v>
      </c>
      <c r="U42" s="12"/>
      <c r="V42" s="12"/>
      <c r="W42" s="12"/>
      <c r="X42" s="14" t="b">
        <f t="shared" si="13"/>
        <v>0</v>
      </c>
      <c r="Y42" s="14" t="b">
        <f>IF(Z42&lt;=20%,'[18]Tabla probabilidad'!$B$5,IF(Z42&lt;=40%,'[18]Tabla probabilidad'!$B$6,IF(Z42&lt;=60%,'[18]Tabla probabilidad'!$B$7,IF(Z42&lt;=80%,'[18]Tabla probabilidad'!$B$8,IF(Z42&lt;=100%,'[18]Tabla probabilidad'!$B$9)))))</f>
        <v>0</v>
      </c>
      <c r="Z42" s="14" t="b">
        <f>IF(R42="Preventivo",(J40-(J40*T42)),IF(R42="Detectivo",(J40-(J40*T42)),IF(R42="Correctivo",(J40))))</f>
        <v>0</v>
      </c>
      <c r="AA42" s="192"/>
      <c r="AB42" s="192"/>
      <c r="AC42" s="14" t="b">
        <f t="shared" si="1"/>
        <v>0</v>
      </c>
      <c r="AD42" s="14" t="b">
        <f t="shared" si="14"/>
        <v>0</v>
      </c>
      <c r="AE42" s="192"/>
      <c r="AF42" s="192"/>
      <c r="AG42" s="201"/>
      <c r="AH42" s="201"/>
      <c r="AI42" s="212"/>
      <c r="AJ42" s="212"/>
      <c r="AK42" s="212"/>
      <c r="AL42" s="212"/>
      <c r="AM42" s="212"/>
      <c r="AN42" s="186"/>
    </row>
    <row r="43" spans="1:40">
      <c r="A43" s="186"/>
      <c r="B43" s="201"/>
      <c r="C43" s="186"/>
      <c r="D43" s="190"/>
      <c r="E43" s="186"/>
      <c r="F43" s="186"/>
      <c r="G43" s="186"/>
      <c r="H43" s="186"/>
      <c r="I43" s="194"/>
      <c r="J43" s="195"/>
      <c r="K43" s="186"/>
      <c r="L43" s="196"/>
      <c r="M43" s="196"/>
      <c r="N43" s="186"/>
      <c r="O43" s="12">
        <v>4</v>
      </c>
      <c r="P43" s="26"/>
      <c r="Q43" s="12" t="b">
        <f t="shared" si="0"/>
        <v>0</v>
      </c>
      <c r="R43" s="12"/>
      <c r="S43" s="12"/>
      <c r="T43" s="14" t="e">
        <f>VLOOKUP(R43&amp;S43,[18]Hoja1!$Q$4:$R$9,2,0)</f>
        <v>#N/A</v>
      </c>
      <c r="U43" s="12"/>
      <c r="V43" s="12"/>
      <c r="W43" s="12"/>
      <c r="X43" s="14" t="b">
        <f t="shared" si="13"/>
        <v>0</v>
      </c>
      <c r="Y43" s="14" t="b">
        <f>IF(Z43&lt;=20%,'[18]Tabla probabilidad'!$B$5,IF(Z43&lt;=40%,'[18]Tabla probabilidad'!$B$6,IF(Z43&lt;=60%,'[18]Tabla probabilidad'!$B$7,IF(Z43&lt;=80%,'[18]Tabla probabilidad'!$B$8,IF(Z43&lt;=100%,'[18]Tabla probabilidad'!$B$9)))))</f>
        <v>0</v>
      </c>
      <c r="Z43" s="14" t="b">
        <f>IF(R43="Preventivo",(J40-(J40*T43)),IF(R43="Detectivo",(J40-(J40*T43)),IF(R43="Correctivo",(J40))))</f>
        <v>0</v>
      </c>
      <c r="AA43" s="192"/>
      <c r="AB43" s="192"/>
      <c r="AC43" s="14" t="b">
        <f t="shared" si="1"/>
        <v>0</v>
      </c>
      <c r="AD43" s="14" t="b">
        <f t="shared" si="14"/>
        <v>0</v>
      </c>
      <c r="AE43" s="192"/>
      <c r="AF43" s="192"/>
      <c r="AG43" s="201"/>
      <c r="AH43" s="201"/>
      <c r="AI43" s="212"/>
      <c r="AJ43" s="212"/>
      <c r="AK43" s="212"/>
      <c r="AL43" s="212"/>
      <c r="AM43" s="212"/>
      <c r="AN43" s="186"/>
    </row>
    <row r="44" spans="1:40">
      <c r="A44" s="186"/>
      <c r="B44" s="202"/>
      <c r="C44" s="186"/>
      <c r="D44" s="190"/>
      <c r="E44" s="186"/>
      <c r="F44" s="186"/>
      <c r="G44" s="186"/>
      <c r="H44" s="186"/>
      <c r="I44" s="194"/>
      <c r="J44" s="195"/>
      <c r="K44" s="186"/>
      <c r="L44" s="196"/>
      <c r="M44" s="196"/>
      <c r="N44" s="186"/>
      <c r="O44" s="12">
        <v>5</v>
      </c>
      <c r="P44" s="27"/>
      <c r="Q44" s="12" t="b">
        <f t="shared" si="0"/>
        <v>0</v>
      </c>
      <c r="R44" s="12"/>
      <c r="S44" s="12"/>
      <c r="T44" s="14" t="e">
        <f>VLOOKUP(R44&amp;S44,[18]Hoja1!$Q$4:$R$9,2,0)</f>
        <v>#N/A</v>
      </c>
      <c r="U44" s="12"/>
      <c r="V44" s="12"/>
      <c r="W44" s="12"/>
      <c r="X44" s="14" t="b">
        <f t="shared" si="13"/>
        <v>0</v>
      </c>
      <c r="Y44" s="14" t="b">
        <f>IF(Z44&lt;=20%,'[18]Tabla probabilidad'!$B$5,IF(Z44&lt;=40%,'[18]Tabla probabilidad'!$B$6,IF(Z44&lt;=60%,'[18]Tabla probabilidad'!$B$7,IF(Z44&lt;=80%,'[18]Tabla probabilidad'!$B$8,IF(Z44&lt;=100%,'[18]Tabla probabilidad'!$B$9)))))</f>
        <v>0</v>
      </c>
      <c r="Z44" s="14" t="b">
        <f>IF(R44="Preventivo",(J40-(J40*T44)),IF(R44="Detectivo",(J40-(J40*T44)),IF(R44="Correctivo",(J40))))</f>
        <v>0</v>
      </c>
      <c r="AA44" s="193"/>
      <c r="AB44" s="193"/>
      <c r="AC44" s="14" t="b">
        <f t="shared" si="1"/>
        <v>0</v>
      </c>
      <c r="AD44" s="14" t="b">
        <f t="shared" si="14"/>
        <v>0</v>
      </c>
      <c r="AE44" s="193"/>
      <c r="AF44" s="193"/>
      <c r="AG44" s="202"/>
      <c r="AH44" s="201"/>
      <c r="AI44" s="213"/>
      <c r="AJ44" s="213"/>
      <c r="AK44" s="213"/>
      <c r="AL44" s="213"/>
      <c r="AM44" s="213"/>
      <c r="AN44" s="200"/>
    </row>
    <row r="45" spans="1:40">
      <c r="A45" s="186"/>
      <c r="B45" s="200"/>
      <c r="C45" s="186"/>
      <c r="D45" s="190"/>
      <c r="E45" s="186"/>
      <c r="F45" s="186"/>
      <c r="G45" s="186"/>
      <c r="H45" s="186"/>
      <c r="I45" s="194" t="str">
        <f>IF(H45&lt;=2,'[18]Tabla probabilidad'!$B$5,IF(H45&lt;=24,'[18]Tabla probabilidad'!$B$6,IF(H45&lt;=500,'[18]Tabla probabilidad'!$B$7,IF(H45&lt;=5000,'[18]Tabla probabilidad'!$B$8,IF(H45&gt;5000,'[18]Tabla probabilidad'!$B$9)))))</f>
        <v>Muy Baja</v>
      </c>
      <c r="J45" s="195">
        <f>IF(H45&lt;=2,'[18]Tabla probabilidad'!$D$5,IF(H45&lt;=24,'[18]Tabla probabilidad'!$D$6,IF(H45&lt;=500,'[18]Tabla probabilidad'!$D$7,IF(H45&lt;=5000,'[18]Tabla probabilidad'!$D$8,IF(H45&gt;5000,'[18]Tabla probabilidad'!$D$9)))))</f>
        <v>0.2</v>
      </c>
      <c r="K45" s="186"/>
      <c r="L45" s="186"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186"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186" t="e">
        <f>VLOOKUP((I45&amp;L45),[18]Hoja1!$B$4:$C$28,2,0)</f>
        <v>#N/A</v>
      </c>
      <c r="O45" s="12">
        <v>1</v>
      </c>
      <c r="P45" s="25"/>
      <c r="Q45" s="12" t="b">
        <f t="shared" si="0"/>
        <v>0</v>
      </c>
      <c r="R45" s="12"/>
      <c r="S45" s="12"/>
      <c r="T45" s="14" t="e">
        <f>VLOOKUP(R45&amp;S45,[18]Hoja1!$Q$4:$R$9,2,0)</f>
        <v>#N/A</v>
      </c>
      <c r="U45" s="12"/>
      <c r="V45" s="12"/>
      <c r="W45" s="12"/>
      <c r="X45" s="14" t="b">
        <f>IF(Q45="Probabilidad",($J$45*T45),IF(Q45="Impacto"," "))</f>
        <v>0</v>
      </c>
      <c r="Y45" s="14" t="b">
        <f>IF(Z45&lt;=20%,'[18]Tabla probabilidad'!$B$5,IF(Z45&lt;=40%,'[18]Tabla probabilidad'!$B$6,IF(Z45&lt;=60%,'[18]Tabla probabilidad'!$B$7,IF(Z45&lt;=80%,'[18]Tabla probabilidad'!$B$8,IF(Z45&lt;=100%,'[18]Tabla probabilidad'!$B$9)))))</f>
        <v>0</v>
      </c>
      <c r="Z45" s="14" t="b">
        <f>IF(R45="Preventivo",(J45-(J45*T45)),IF(R45="Detectivo",(J45-(J45*T45)),IF(R45="Correctivo",(J45))))</f>
        <v>0</v>
      </c>
      <c r="AA45" s="191" t="e">
        <f>IF(AB45&lt;=20%,'[18]Tabla probabilidad'!$B$5,IF(AB45&lt;=40%,'[18]Tabla probabilidad'!$B$6,IF(AB45&lt;=60%,'[18]Tabla probabilidad'!$B$7,IF(AB45&lt;=80%,'[18]Tabla probabilidad'!$B$8,IF(AB45&lt;=100%,'[18]Tabla probabilidad'!$B$9)))))</f>
        <v>#DIV/0!</v>
      </c>
      <c r="AB45" s="191" t="e">
        <f>AVERAGE(Z45:Z49)</f>
        <v>#DIV/0!</v>
      </c>
      <c r="AC45" s="14" t="b">
        <f t="shared" si="1"/>
        <v>0</v>
      </c>
      <c r="AD45" s="14" t="b">
        <f>IF(Q45="Probabilidad",(($M$45-0)),IF(Q45="Impacto",($M$45-($M$45*T45))))</f>
        <v>0</v>
      </c>
      <c r="AE45" s="191" t="e">
        <f>IF(AF45&lt;=20%,"Leve",IF(AF45&lt;=40%,"Menor",IF(AF45&lt;=60%,"Moderado",IF(AF45&lt;=80%,"Mayor",IF(AF45&lt;=100%,"Catastrófico")))))</f>
        <v>#DIV/0!</v>
      </c>
      <c r="AF45" s="191" t="e">
        <f>AVERAGE(AD45:AD49)</f>
        <v>#DIV/0!</v>
      </c>
      <c r="AG45" s="200" t="e">
        <f>VLOOKUP(AA45&amp;AE45,[18]Hoja1!$B$4:$C$28,2,0)</f>
        <v>#DIV/0!</v>
      </c>
      <c r="AH45" s="200"/>
      <c r="AI45" s="211"/>
      <c r="AJ45" s="211"/>
      <c r="AK45" s="211"/>
      <c r="AL45" s="211"/>
      <c r="AM45" s="211"/>
      <c r="AN45" s="186"/>
    </row>
    <row r="46" spans="1:40">
      <c r="A46" s="186"/>
      <c r="B46" s="201"/>
      <c r="C46" s="186"/>
      <c r="D46" s="190"/>
      <c r="E46" s="186"/>
      <c r="F46" s="186"/>
      <c r="G46" s="186"/>
      <c r="H46" s="186"/>
      <c r="I46" s="194"/>
      <c r="J46" s="195"/>
      <c r="K46" s="186"/>
      <c r="L46" s="196"/>
      <c r="M46" s="196"/>
      <c r="N46" s="186"/>
      <c r="O46" s="12">
        <v>2</v>
      </c>
      <c r="P46" s="25"/>
      <c r="Q46" s="12" t="b">
        <f t="shared" si="0"/>
        <v>0</v>
      </c>
      <c r="R46" s="12"/>
      <c r="S46" s="12"/>
      <c r="T46" s="14" t="e">
        <f>VLOOKUP(R46&amp;S46,[18]Hoja1!$Q$4:$R$9,2,0)</f>
        <v>#N/A</v>
      </c>
      <c r="U46" s="12"/>
      <c r="V46" s="12"/>
      <c r="W46" s="12"/>
      <c r="X46" s="14" t="b">
        <f t="shared" ref="X46:X49" si="15">IF(Q46="Probabilidad",($J$45*T46),IF(Q46="Impacto"," "))</f>
        <v>0</v>
      </c>
      <c r="Y46" s="14" t="b">
        <f>IF(Z46&lt;=20%,'[18]Tabla probabilidad'!$B$5,IF(Z46&lt;=40%,'[18]Tabla probabilidad'!$B$6,IF(Z46&lt;=60%,'[18]Tabla probabilidad'!$B$7,IF(Z46&lt;=80%,'[18]Tabla probabilidad'!$B$8,IF(Z46&lt;=100%,'[18]Tabla probabilidad'!$B$9)))))</f>
        <v>0</v>
      </c>
      <c r="Z46" s="14" t="b">
        <f>IF(R46="Preventivo",(J45-(J45*T46)),IF(R46="Detectivo",(J45-(J45*T46)),IF(R46="Correctivo",(J45))))</f>
        <v>0</v>
      </c>
      <c r="AA46" s="192"/>
      <c r="AB46" s="192"/>
      <c r="AC46" s="14" t="b">
        <f t="shared" si="1"/>
        <v>0</v>
      </c>
      <c r="AD46" s="14" t="b">
        <f t="shared" ref="AD46:AD49" si="16">IF(Q46="Probabilidad",(($M$45-0)),IF(Q46="Impacto",($M$45-($M$45*T46))))</f>
        <v>0</v>
      </c>
      <c r="AE46" s="192"/>
      <c r="AF46" s="192"/>
      <c r="AG46" s="201"/>
      <c r="AH46" s="201"/>
      <c r="AI46" s="212"/>
      <c r="AJ46" s="212"/>
      <c r="AK46" s="212"/>
      <c r="AL46" s="212"/>
      <c r="AM46" s="212"/>
      <c r="AN46" s="186"/>
    </row>
    <row r="47" spans="1:40">
      <c r="A47" s="186"/>
      <c r="B47" s="201"/>
      <c r="C47" s="186"/>
      <c r="D47" s="190"/>
      <c r="E47" s="186"/>
      <c r="F47" s="186"/>
      <c r="G47" s="186"/>
      <c r="H47" s="186"/>
      <c r="I47" s="194"/>
      <c r="J47" s="195"/>
      <c r="K47" s="186"/>
      <c r="L47" s="196"/>
      <c r="M47" s="196"/>
      <c r="N47" s="186"/>
      <c r="O47" s="12">
        <v>3</v>
      </c>
      <c r="P47" s="25"/>
      <c r="Q47" s="12" t="b">
        <f t="shared" si="0"/>
        <v>0</v>
      </c>
      <c r="R47" s="12"/>
      <c r="S47" s="12"/>
      <c r="T47" s="14" t="e">
        <f>VLOOKUP(R47&amp;S47,[18]Hoja1!$Q$4:$R$9,2,0)</f>
        <v>#N/A</v>
      </c>
      <c r="U47" s="12"/>
      <c r="V47" s="12"/>
      <c r="W47" s="12"/>
      <c r="X47" s="14" t="b">
        <f t="shared" si="15"/>
        <v>0</v>
      </c>
      <c r="Y47" s="14" t="b">
        <f>IF(Z47&lt;=20%,'[18]Tabla probabilidad'!$B$5,IF(Z47&lt;=40%,'[18]Tabla probabilidad'!$B$6,IF(Z47&lt;=60%,'[18]Tabla probabilidad'!$B$7,IF(Z47&lt;=80%,'[18]Tabla probabilidad'!$B$8,IF(Z47&lt;=100%,'[18]Tabla probabilidad'!$B$9)))))</f>
        <v>0</v>
      </c>
      <c r="Z47" s="14" t="b">
        <f>IF(R47="Preventivo",(J45-(J45*T47)),IF(R47="Detectivo",(J45-(J45*T47)),IF(R47="Correctivo",(J45))))</f>
        <v>0</v>
      </c>
      <c r="AA47" s="192"/>
      <c r="AB47" s="192"/>
      <c r="AC47" s="14" t="b">
        <f t="shared" si="1"/>
        <v>0</v>
      </c>
      <c r="AD47" s="14" t="b">
        <f t="shared" si="16"/>
        <v>0</v>
      </c>
      <c r="AE47" s="192"/>
      <c r="AF47" s="192"/>
      <c r="AG47" s="201"/>
      <c r="AH47" s="201"/>
      <c r="AI47" s="212"/>
      <c r="AJ47" s="212"/>
      <c r="AK47" s="212"/>
      <c r="AL47" s="212"/>
      <c r="AM47" s="212"/>
      <c r="AN47" s="186"/>
    </row>
    <row r="48" spans="1:40">
      <c r="A48" s="186"/>
      <c r="B48" s="201"/>
      <c r="C48" s="186"/>
      <c r="D48" s="190"/>
      <c r="E48" s="186"/>
      <c r="F48" s="186"/>
      <c r="G48" s="186"/>
      <c r="H48" s="186"/>
      <c r="I48" s="194"/>
      <c r="J48" s="195"/>
      <c r="K48" s="186"/>
      <c r="L48" s="196"/>
      <c r="M48" s="196"/>
      <c r="N48" s="186"/>
      <c r="O48" s="12">
        <v>4</v>
      </c>
      <c r="P48" s="26"/>
      <c r="Q48" s="12" t="b">
        <f t="shared" si="0"/>
        <v>0</v>
      </c>
      <c r="R48" s="12"/>
      <c r="S48" s="12"/>
      <c r="T48" s="14" t="e">
        <f>VLOOKUP(R48&amp;S48,[18]Hoja1!$Q$4:$R$9,2,0)</f>
        <v>#N/A</v>
      </c>
      <c r="U48" s="12"/>
      <c r="V48" s="12"/>
      <c r="W48" s="12"/>
      <c r="X48" s="14" t="b">
        <f t="shared" si="15"/>
        <v>0</v>
      </c>
      <c r="Y48" s="14" t="b">
        <f>IF(Z48&lt;=20%,'[18]Tabla probabilidad'!$B$5,IF(Z48&lt;=40%,'[18]Tabla probabilidad'!$B$6,IF(Z48&lt;=60%,'[18]Tabla probabilidad'!$B$7,IF(Z48&lt;=80%,'[18]Tabla probabilidad'!$B$8,IF(Z48&lt;=100%,'[18]Tabla probabilidad'!$B$9)))))</f>
        <v>0</v>
      </c>
      <c r="Z48" s="14" t="b">
        <f>IF(R48="Preventivo",(J45-(J45*T48)),IF(R48="Detectivo",(J45-(J45*T48)),IF(R48="Correctivo",(J45))))</f>
        <v>0</v>
      </c>
      <c r="AA48" s="192"/>
      <c r="AB48" s="192"/>
      <c r="AC48" s="14" t="b">
        <f t="shared" si="1"/>
        <v>0</v>
      </c>
      <c r="AD48" s="14" t="b">
        <f t="shared" si="16"/>
        <v>0</v>
      </c>
      <c r="AE48" s="192"/>
      <c r="AF48" s="192"/>
      <c r="AG48" s="201"/>
      <c r="AH48" s="201"/>
      <c r="AI48" s="212"/>
      <c r="AJ48" s="212"/>
      <c r="AK48" s="212"/>
      <c r="AL48" s="212"/>
      <c r="AM48" s="212"/>
      <c r="AN48" s="186"/>
    </row>
    <row r="49" spans="1:40">
      <c r="A49" s="186"/>
      <c r="B49" s="202"/>
      <c r="C49" s="186"/>
      <c r="D49" s="190"/>
      <c r="E49" s="186"/>
      <c r="F49" s="186"/>
      <c r="G49" s="186"/>
      <c r="H49" s="186"/>
      <c r="I49" s="194"/>
      <c r="J49" s="195"/>
      <c r="K49" s="186"/>
      <c r="L49" s="196"/>
      <c r="M49" s="196"/>
      <c r="N49" s="186"/>
      <c r="O49" s="12">
        <v>5</v>
      </c>
      <c r="P49" s="27"/>
      <c r="Q49" s="12" t="b">
        <f t="shared" si="0"/>
        <v>0</v>
      </c>
      <c r="R49" s="12"/>
      <c r="S49" s="12"/>
      <c r="T49" s="14" t="e">
        <f>VLOOKUP(R49&amp;S49,[18]Hoja1!$Q$4:$R$9,2,0)</f>
        <v>#N/A</v>
      </c>
      <c r="U49" s="12"/>
      <c r="V49" s="12"/>
      <c r="W49" s="12"/>
      <c r="X49" s="14" t="b">
        <f t="shared" si="15"/>
        <v>0</v>
      </c>
      <c r="Y49" s="14" t="b">
        <f>IF(Z49&lt;=20%,'[18]Tabla probabilidad'!$B$5,IF(Z49&lt;=40%,'[18]Tabla probabilidad'!$B$6,IF(Z49&lt;=60%,'[18]Tabla probabilidad'!$B$7,IF(Z49&lt;=80%,'[18]Tabla probabilidad'!$B$8,IF(Z49&lt;=100%,'[18]Tabla probabilidad'!$B$9)))))</f>
        <v>0</v>
      </c>
      <c r="Z49" s="14" t="b">
        <f>IF(R49="Preventivo",(J45-(J45*T49)),IF(R49="Detectivo",(J45-(J45*T49)),IF(R49="Correctivo",(J45))))</f>
        <v>0</v>
      </c>
      <c r="AA49" s="193"/>
      <c r="AB49" s="193"/>
      <c r="AC49" s="14" t="b">
        <f t="shared" si="1"/>
        <v>0</v>
      </c>
      <c r="AD49" s="14" t="b">
        <f t="shared" si="16"/>
        <v>0</v>
      </c>
      <c r="AE49" s="193"/>
      <c r="AF49" s="193"/>
      <c r="AG49" s="202"/>
      <c r="AH49" s="201"/>
      <c r="AI49" s="213"/>
      <c r="AJ49" s="213"/>
      <c r="AK49" s="213"/>
      <c r="AL49" s="213"/>
      <c r="AM49" s="213"/>
      <c r="AN49" s="200"/>
    </row>
    <row r="50" spans="1:40">
      <c r="A50" s="186"/>
      <c r="B50" s="200"/>
      <c r="C50" s="186"/>
      <c r="D50" s="190"/>
      <c r="E50" s="186"/>
      <c r="F50" s="186"/>
      <c r="G50" s="186"/>
      <c r="H50" s="186"/>
      <c r="I50" s="194" t="str">
        <f>IF(H50&lt;=2,'[18]Tabla probabilidad'!$B$5,IF(H50&lt;=24,'[18]Tabla probabilidad'!$B$6,IF(H50&lt;=500,'[18]Tabla probabilidad'!$B$7,IF(H50&lt;=5000,'[18]Tabla probabilidad'!$B$8,IF(H50&gt;5000,'[18]Tabla probabilidad'!$B$9)))))</f>
        <v>Muy Baja</v>
      </c>
      <c r="J50" s="195">
        <f>IF(H50&lt;=2,'[18]Tabla probabilidad'!$D$5,IF(H50&lt;=24,'[18]Tabla probabilidad'!$D$6,IF(H50&lt;=500,'[18]Tabla probabilidad'!$D$7,IF(H50&lt;=5000,'[18]Tabla probabilidad'!$D$8,IF(H50&gt;5000,'[18]Tabla probabilidad'!$D$9)))))</f>
        <v>0.2</v>
      </c>
      <c r="K50" s="186"/>
      <c r="L50" s="18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18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186" t="e">
        <f>VLOOKUP((I50&amp;L50),[18]Hoja1!$B$4:$C$28,2,0)</f>
        <v>#N/A</v>
      </c>
      <c r="O50" s="12">
        <v>1</v>
      </c>
      <c r="P50" s="25"/>
      <c r="Q50" s="12" t="b">
        <f t="shared" si="0"/>
        <v>0</v>
      </c>
      <c r="R50" s="12"/>
      <c r="S50" s="12"/>
      <c r="T50" s="14" t="e">
        <f>VLOOKUP(R50&amp;S50,[18]Hoja1!$Q$4:$R$9,2,0)</f>
        <v>#N/A</v>
      </c>
      <c r="U50" s="12"/>
      <c r="V50" s="12"/>
      <c r="W50" s="12"/>
      <c r="X50" s="14" t="b">
        <f>IF(Q50="Probabilidad",($J$50*T50),IF(Q50="Impacto"," "))</f>
        <v>0</v>
      </c>
      <c r="Y50" s="14" t="b">
        <f>IF(Z50&lt;=20%,'[18]Tabla probabilidad'!$B$5,IF(Z50&lt;=40%,'[18]Tabla probabilidad'!$B$6,IF(Z50&lt;=60%,'[18]Tabla probabilidad'!$B$7,IF(Z50&lt;=80%,'[18]Tabla probabilidad'!$B$8,IF(Z50&lt;=100%,'[18]Tabla probabilidad'!$B$9)))))</f>
        <v>0</v>
      </c>
      <c r="Z50" s="14" t="b">
        <f>IF(R50="Preventivo",(J50-(J50*T50)),IF(R50="Detectivo",(J50-(J50*T50)),IF(R50="Correctivo",(J50))))</f>
        <v>0</v>
      </c>
      <c r="AA50" s="191" t="e">
        <f>IF(AB50&lt;=20%,'[18]Tabla probabilidad'!$B$5,IF(AB50&lt;=40%,'[18]Tabla probabilidad'!$B$6,IF(AB50&lt;=60%,'[18]Tabla probabilidad'!$B$7,IF(AB50&lt;=80%,'[18]Tabla probabilidad'!$B$8,IF(AB50&lt;=100%,'[18]Tabla probabilidad'!$B$9)))))</f>
        <v>#DIV/0!</v>
      </c>
      <c r="AB50" s="191" t="e">
        <f>AVERAGE(Z50:Z54)</f>
        <v>#DIV/0!</v>
      </c>
      <c r="AC50" s="14" t="b">
        <f t="shared" si="1"/>
        <v>0</v>
      </c>
      <c r="AD50" s="14" t="b">
        <f>IF(Q50="Probabilidad",(($M$50-0)),IF(Q50="Impacto",($M$50-($M$50*T50))))</f>
        <v>0</v>
      </c>
      <c r="AE50" s="191" t="e">
        <f>IF(AF50&lt;=20%,"Leve",IF(AF50&lt;=40%,"Menor",IF(AF50&lt;=60%,"Moderado",IF(AF50&lt;=80%,"Mayor",IF(AF50&lt;=100%,"Catastrófico")))))</f>
        <v>#DIV/0!</v>
      </c>
      <c r="AF50" s="191" t="e">
        <f>AVERAGE(AD50:AD54)</f>
        <v>#DIV/0!</v>
      </c>
      <c r="AG50" s="200" t="e">
        <f>VLOOKUP(AA50&amp;AE50,[18]Hoja1!$B$4:$C$28,2,0)</f>
        <v>#DIV/0!</v>
      </c>
      <c r="AH50" s="200"/>
      <c r="AI50" s="211"/>
      <c r="AJ50" s="211"/>
      <c r="AK50" s="211"/>
      <c r="AL50" s="211"/>
      <c r="AM50" s="211"/>
      <c r="AN50" s="186"/>
    </row>
    <row r="51" spans="1:40">
      <c r="A51" s="186"/>
      <c r="B51" s="201"/>
      <c r="C51" s="186"/>
      <c r="D51" s="190"/>
      <c r="E51" s="186"/>
      <c r="F51" s="186"/>
      <c r="G51" s="186"/>
      <c r="H51" s="186"/>
      <c r="I51" s="194"/>
      <c r="J51" s="195"/>
      <c r="K51" s="186"/>
      <c r="L51" s="196"/>
      <c r="M51" s="196"/>
      <c r="N51" s="186"/>
      <c r="O51" s="12">
        <v>2</v>
      </c>
      <c r="P51" s="25"/>
      <c r="Q51" s="12" t="b">
        <f t="shared" si="0"/>
        <v>0</v>
      </c>
      <c r="R51" s="12"/>
      <c r="S51" s="12"/>
      <c r="T51" s="14" t="e">
        <f>VLOOKUP(R51&amp;S51,[18]Hoja1!$Q$4:$R$9,2,0)</f>
        <v>#N/A</v>
      </c>
      <c r="U51" s="12"/>
      <c r="V51" s="12"/>
      <c r="W51" s="12"/>
      <c r="X51" s="14" t="b">
        <f>IF(Q51="Probabilidad",($J$50*T51),IF(Q51="Impacto"," "))</f>
        <v>0</v>
      </c>
      <c r="Y51" s="14" t="b">
        <f>IF(Z51&lt;=20%,'[18]Tabla probabilidad'!$B$5,IF(Z51&lt;=40%,'[18]Tabla probabilidad'!$B$6,IF(Z51&lt;=60%,'[18]Tabla probabilidad'!$B$7,IF(Z51&lt;=80%,'[18]Tabla probabilidad'!$B$8,IF(Z51&lt;=100%,'[18]Tabla probabilidad'!$B$9)))))</f>
        <v>0</v>
      </c>
      <c r="Z51" s="14" t="b">
        <f>IF(R51="Preventivo",(J50-(J50*T51)),IF(R51="Detectivo",(J50-(J50*T51)),IF(R51="Correctivo",(J50))))</f>
        <v>0</v>
      </c>
      <c r="AA51" s="192"/>
      <c r="AB51" s="192"/>
      <c r="AC51" s="14" t="b">
        <f t="shared" si="1"/>
        <v>0</v>
      </c>
      <c r="AD51" s="14" t="b">
        <f t="shared" ref="AD51:AD54" si="17">IF(Q51="Probabilidad",(($M$50-0)),IF(Q51="Impacto",($M$50-($M$50*T51))))</f>
        <v>0</v>
      </c>
      <c r="AE51" s="192"/>
      <c r="AF51" s="192"/>
      <c r="AG51" s="201"/>
      <c r="AH51" s="201"/>
      <c r="AI51" s="212"/>
      <c r="AJ51" s="212"/>
      <c r="AK51" s="212"/>
      <c r="AL51" s="212"/>
      <c r="AM51" s="212"/>
      <c r="AN51" s="186"/>
    </row>
    <row r="52" spans="1:40">
      <c r="A52" s="186"/>
      <c r="B52" s="201"/>
      <c r="C52" s="186"/>
      <c r="D52" s="190"/>
      <c r="E52" s="186"/>
      <c r="F52" s="186"/>
      <c r="G52" s="186"/>
      <c r="H52" s="186"/>
      <c r="I52" s="194"/>
      <c r="J52" s="195"/>
      <c r="K52" s="186"/>
      <c r="L52" s="196"/>
      <c r="M52" s="196"/>
      <c r="N52" s="186"/>
      <c r="O52" s="12">
        <v>3</v>
      </c>
      <c r="P52" s="25"/>
      <c r="Q52" s="12" t="b">
        <f t="shared" si="0"/>
        <v>0</v>
      </c>
      <c r="R52" s="12"/>
      <c r="S52" s="12"/>
      <c r="T52" s="14" t="e">
        <f>VLOOKUP(R52&amp;S52,[18]Hoja1!$Q$4:$R$9,2,0)</f>
        <v>#N/A</v>
      </c>
      <c r="U52" s="12"/>
      <c r="V52" s="12"/>
      <c r="W52" s="12"/>
      <c r="X52" s="14" t="b">
        <f>IF(Q52="Probabilidad",($J$50*T52),IF(Q52="Impacto"," "))</f>
        <v>0</v>
      </c>
      <c r="Y52" s="14" t="b">
        <f>IF(Z52&lt;=20%,'[18]Tabla probabilidad'!$B$5,IF(Z52&lt;=40%,'[18]Tabla probabilidad'!$B$6,IF(Z52&lt;=60%,'[18]Tabla probabilidad'!$B$7,IF(Z52&lt;=80%,'[18]Tabla probabilidad'!$B$8,IF(Z52&lt;=100%,'[18]Tabla probabilidad'!$B$9)))))</f>
        <v>0</v>
      </c>
      <c r="Z52" s="14" t="b">
        <f>IF(R52="Preventivo",(J50-(J50*T52)),IF(R52="Detectivo",(J50-(J50*T52)),IF(R52="Correctivo",(J50))))</f>
        <v>0</v>
      </c>
      <c r="AA52" s="192"/>
      <c r="AB52" s="192"/>
      <c r="AC52" s="14" t="b">
        <f t="shared" si="1"/>
        <v>0</v>
      </c>
      <c r="AD52" s="14" t="b">
        <f t="shared" si="17"/>
        <v>0</v>
      </c>
      <c r="AE52" s="192"/>
      <c r="AF52" s="192"/>
      <c r="AG52" s="201"/>
      <c r="AH52" s="201"/>
      <c r="AI52" s="212"/>
      <c r="AJ52" s="212"/>
      <c r="AK52" s="212"/>
      <c r="AL52" s="212"/>
      <c r="AM52" s="212"/>
      <c r="AN52" s="186"/>
    </row>
    <row r="53" spans="1:40">
      <c r="A53" s="186"/>
      <c r="B53" s="201"/>
      <c r="C53" s="186"/>
      <c r="D53" s="190"/>
      <c r="E53" s="186"/>
      <c r="F53" s="186"/>
      <c r="G53" s="186"/>
      <c r="H53" s="186"/>
      <c r="I53" s="194"/>
      <c r="J53" s="195"/>
      <c r="K53" s="186"/>
      <c r="L53" s="196"/>
      <c r="M53" s="196"/>
      <c r="N53" s="186"/>
      <c r="O53" s="12">
        <v>4</v>
      </c>
      <c r="P53" s="26"/>
      <c r="Q53" s="12" t="b">
        <f t="shared" si="0"/>
        <v>0</v>
      </c>
      <c r="R53" s="12"/>
      <c r="S53" s="12"/>
      <c r="T53" s="14" t="e">
        <f>VLOOKUP(R53&amp;S53,[18]Hoja1!$Q$4:$R$9,2,0)</f>
        <v>#N/A</v>
      </c>
      <c r="U53" s="12"/>
      <c r="V53" s="12"/>
      <c r="W53" s="12"/>
      <c r="X53" s="14" t="b">
        <f>IF(Q53="Probabilidad",($J$50*T53),IF(Q53="Impacto"," "))</f>
        <v>0</v>
      </c>
      <c r="Y53" s="14" t="b">
        <f>IF(Z53&lt;=20%,'[18]Tabla probabilidad'!$B$5,IF(Z53&lt;=40%,'[18]Tabla probabilidad'!$B$6,IF(Z53&lt;=60%,'[18]Tabla probabilidad'!$B$7,IF(Z53&lt;=80%,'[18]Tabla probabilidad'!$B$8,IF(Z53&lt;=100%,'[18]Tabla probabilidad'!$B$9)))))</f>
        <v>0</v>
      </c>
      <c r="Z53" s="14" t="b">
        <f>IF(R53="Preventivo",(J50-(J50*T53)),IF(R53="Detectivo",(J50-(J50*T53)),IF(R53="Correctivo",(J50))))</f>
        <v>0</v>
      </c>
      <c r="AA53" s="192"/>
      <c r="AB53" s="192"/>
      <c r="AC53" s="14" t="b">
        <f t="shared" si="1"/>
        <v>0</v>
      </c>
      <c r="AD53" s="14" t="b">
        <f t="shared" si="17"/>
        <v>0</v>
      </c>
      <c r="AE53" s="192"/>
      <c r="AF53" s="192"/>
      <c r="AG53" s="201"/>
      <c r="AH53" s="201"/>
      <c r="AI53" s="212"/>
      <c r="AJ53" s="212"/>
      <c r="AK53" s="212"/>
      <c r="AL53" s="212"/>
      <c r="AM53" s="212"/>
      <c r="AN53" s="186"/>
    </row>
    <row r="54" spans="1:40">
      <c r="A54" s="186"/>
      <c r="B54" s="202"/>
      <c r="C54" s="186"/>
      <c r="D54" s="190"/>
      <c r="E54" s="186"/>
      <c r="F54" s="186"/>
      <c r="G54" s="186"/>
      <c r="H54" s="186"/>
      <c r="I54" s="194"/>
      <c r="J54" s="195"/>
      <c r="K54" s="186"/>
      <c r="L54" s="196"/>
      <c r="M54" s="196"/>
      <c r="N54" s="186"/>
      <c r="O54" s="12">
        <v>5</v>
      </c>
      <c r="P54" s="27"/>
      <c r="Q54" s="12" t="b">
        <f t="shared" si="0"/>
        <v>0</v>
      </c>
      <c r="R54" s="12"/>
      <c r="S54" s="12"/>
      <c r="T54" s="14" t="e">
        <f>VLOOKUP(R54&amp;S54,[18]Hoja1!$Q$4:$R$9,2,0)</f>
        <v>#N/A</v>
      </c>
      <c r="U54" s="12"/>
      <c r="V54" s="12"/>
      <c r="W54" s="12"/>
      <c r="X54" s="14" t="b">
        <f t="shared" ref="X54" si="18">IF(Q54="Probabilidad",($J$35*T54),IF(Q54="Impacto"," "))</f>
        <v>0</v>
      </c>
      <c r="Y54" s="14" t="b">
        <f>IF(Z54&lt;=20%,'[18]Tabla probabilidad'!$B$5,IF(Z54&lt;=40%,'[18]Tabla probabilidad'!$B$6,IF(Z54&lt;=60%,'[18]Tabla probabilidad'!$B$7,IF(Z54&lt;=80%,'[18]Tabla probabilidad'!$B$8,IF(Z54&lt;=100%,'[18]Tabla probabilidad'!$B$9)))))</f>
        <v>0</v>
      </c>
      <c r="Z54" s="14" t="b">
        <f>IF(R54="Preventivo",(J50-(J50*T54)),IF(R54="Detectivo",(J50-(J50*T54)),IF(R54="Correctivo",(J50))))</f>
        <v>0</v>
      </c>
      <c r="AA54" s="193"/>
      <c r="AB54" s="193"/>
      <c r="AC54" s="14" t="b">
        <f t="shared" si="1"/>
        <v>0</v>
      </c>
      <c r="AD54" s="14" t="b">
        <f t="shared" si="17"/>
        <v>0</v>
      </c>
      <c r="AE54" s="193"/>
      <c r="AF54" s="193"/>
      <c r="AG54" s="202"/>
      <c r="AH54" s="201"/>
      <c r="AI54" s="213"/>
      <c r="AJ54" s="213"/>
      <c r="AK54" s="213"/>
      <c r="AL54" s="213"/>
      <c r="AM54" s="213"/>
      <c r="AN54" s="200"/>
    </row>
    <row r="55" spans="1:40">
      <c r="A55" s="186"/>
      <c r="B55" s="200"/>
      <c r="C55" s="186"/>
      <c r="D55" s="190"/>
      <c r="E55" s="186"/>
      <c r="F55" s="186"/>
      <c r="G55" s="186"/>
      <c r="H55" s="186"/>
      <c r="I55" s="194" t="str">
        <f>IF(H55&lt;=2,'[18]Tabla probabilidad'!$B$5,IF(H55&lt;=24,'[18]Tabla probabilidad'!$B$6,IF(H55&lt;=500,'[18]Tabla probabilidad'!$B$7,IF(H55&lt;=5000,'[18]Tabla probabilidad'!$B$8,IF(H55&gt;5000,'[18]Tabla probabilidad'!$B$9)))))</f>
        <v>Muy Baja</v>
      </c>
      <c r="J55" s="195">
        <f>IF(H55&lt;=2,'[18]Tabla probabilidad'!$D$5,IF(H55&lt;=24,'[18]Tabla probabilidad'!$D$6,IF(H55&lt;=500,'[18]Tabla probabilidad'!$D$7,IF(H55&lt;=5000,'[18]Tabla probabilidad'!$D$8,IF(H55&gt;5000,'[18]Tabla probabilidad'!$D$9)))))</f>
        <v>0.2</v>
      </c>
      <c r="K55" s="186"/>
      <c r="L55" s="18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18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186" t="e">
        <f>VLOOKUP((I55&amp;L55),[18]Hoja1!$B$4:$C$28,2,0)</f>
        <v>#N/A</v>
      </c>
      <c r="O55" s="12">
        <v>1</v>
      </c>
      <c r="P55" s="25"/>
      <c r="Q55" s="12" t="b">
        <f t="shared" si="0"/>
        <v>0</v>
      </c>
      <c r="R55" s="12"/>
      <c r="S55" s="12"/>
      <c r="T55" s="14" t="e">
        <f>VLOOKUP(R55&amp;S55,[18]Hoja1!$Q$4:$R$9,2,0)</f>
        <v>#N/A</v>
      </c>
      <c r="U55" s="12"/>
      <c r="V55" s="12"/>
      <c r="W55" s="12"/>
      <c r="X55" s="14" t="b">
        <f>IF(Q55="Probabilidad",($J$55*T55),IF(Q55="Impacto"," "))</f>
        <v>0</v>
      </c>
      <c r="Y55" s="14" t="b">
        <f>IF(Z55&lt;=20%,'[18]Tabla probabilidad'!$B$5,IF(Z55&lt;=40%,'[18]Tabla probabilidad'!$B$6,IF(Z55&lt;=60%,'[18]Tabla probabilidad'!$B$7,IF(Z55&lt;=80%,'[18]Tabla probabilidad'!$B$8,IF(Z55&lt;=100%,'[18]Tabla probabilidad'!$B$9)))))</f>
        <v>0</v>
      </c>
      <c r="Z55" s="14" t="b">
        <f>IF(R55="Preventivo",(J55-(J55*T55)),IF(R55="Detectivo",(J55-(J55*T55)),IF(R55="Correctivo",(J55))))</f>
        <v>0</v>
      </c>
      <c r="AA55" s="191" t="e">
        <f>IF(AB55&lt;=20%,'[18]Tabla probabilidad'!$B$5,IF(AB55&lt;=40%,'[18]Tabla probabilidad'!$B$6,IF(AB55&lt;=60%,'[18]Tabla probabilidad'!$B$7,IF(AB55&lt;=80%,'[18]Tabla probabilidad'!$B$8,IF(AB55&lt;=100%,'[18]Tabla probabilidad'!$B$9)))))</f>
        <v>#DIV/0!</v>
      </c>
      <c r="AB55" s="191" t="e">
        <f>AVERAGE(Z55:Z59)</f>
        <v>#DIV/0!</v>
      </c>
      <c r="AC55" s="14" t="b">
        <f t="shared" si="1"/>
        <v>0</v>
      </c>
      <c r="AD55" s="14" t="b">
        <f>IF(Q55="Probabilidad",(($M$55-0)),IF(Q55="Impacto",($M$55-($M$55*T55))))</f>
        <v>0</v>
      </c>
      <c r="AE55" s="191" t="e">
        <f>IF(AF55&lt;=20%,"Leve",IF(AF55&lt;=40%,"Menor",IF(AF55&lt;=60%,"Moderado",IF(AF55&lt;=80%,"Mayor",IF(AF55&lt;=100%,"Catastrófico")))))</f>
        <v>#DIV/0!</v>
      </c>
      <c r="AF55" s="191" t="e">
        <f>AVERAGE(AD55:AD59)</f>
        <v>#DIV/0!</v>
      </c>
      <c r="AG55" s="200" t="e">
        <f>VLOOKUP(AA55&amp;AE55,[18]Hoja1!$B$4:$C$28,2,0)</f>
        <v>#DIV/0!</v>
      </c>
      <c r="AH55" s="186"/>
      <c r="AI55" s="211"/>
      <c r="AJ55" s="211"/>
      <c r="AK55" s="211"/>
      <c r="AL55" s="211"/>
      <c r="AM55" s="211"/>
      <c r="AN55" s="211"/>
    </row>
    <row r="56" spans="1:40">
      <c r="A56" s="186"/>
      <c r="B56" s="201"/>
      <c r="C56" s="186"/>
      <c r="D56" s="190"/>
      <c r="E56" s="186"/>
      <c r="F56" s="186"/>
      <c r="G56" s="186"/>
      <c r="H56" s="186"/>
      <c r="I56" s="194"/>
      <c r="J56" s="195"/>
      <c r="K56" s="186"/>
      <c r="L56" s="196"/>
      <c r="M56" s="196"/>
      <c r="N56" s="186"/>
      <c r="O56" s="12">
        <v>2</v>
      </c>
      <c r="P56" s="25"/>
      <c r="Q56" s="12" t="b">
        <f t="shared" si="0"/>
        <v>0</v>
      </c>
      <c r="R56" s="12"/>
      <c r="S56" s="12"/>
      <c r="T56" s="14" t="e">
        <f>VLOOKUP(R56&amp;S56,[18]Hoja1!$Q$4:$R$9,2,0)</f>
        <v>#N/A</v>
      </c>
      <c r="U56" s="12"/>
      <c r="V56" s="12"/>
      <c r="W56" s="12"/>
      <c r="X56" s="14" t="b">
        <f t="shared" ref="X56:X59" si="19">IF(Q56="Probabilidad",($J$55*T56),IF(Q56="Impacto"," "))</f>
        <v>0</v>
      </c>
      <c r="Y56" s="14" t="b">
        <f>IF(Z56&lt;=20%,'[18]Tabla probabilidad'!$B$5,IF(Z56&lt;=40%,'[18]Tabla probabilidad'!$B$6,IF(Z56&lt;=60%,'[18]Tabla probabilidad'!$B$7,IF(Z56&lt;=80%,'[18]Tabla probabilidad'!$B$8,IF(Z56&lt;=100%,'[18]Tabla probabilidad'!$B$9)))))</f>
        <v>0</v>
      </c>
      <c r="Z56" s="14" t="b">
        <f>IF(R56="Preventivo",(J55-(J55*T56)),IF(R56="Detectivo",(J55-(J55*T56)),IF(R56="Correctivo",(J55))))</f>
        <v>0</v>
      </c>
      <c r="AA56" s="192"/>
      <c r="AB56" s="192"/>
      <c r="AC56" s="14" t="b">
        <f t="shared" si="1"/>
        <v>0</v>
      </c>
      <c r="AD56" s="14" t="b">
        <f t="shared" ref="AD56:AD59" si="20">IF(Q56="Probabilidad",(($M$55-0)),IF(Q56="Impacto",($M$55-($M$55*T56))))</f>
        <v>0</v>
      </c>
      <c r="AE56" s="192"/>
      <c r="AF56" s="192"/>
      <c r="AG56" s="201"/>
      <c r="AH56" s="186"/>
      <c r="AI56" s="212"/>
      <c r="AJ56" s="212"/>
      <c r="AK56" s="212"/>
      <c r="AL56" s="212"/>
      <c r="AM56" s="212"/>
      <c r="AN56" s="212"/>
    </row>
    <row r="57" spans="1:40">
      <c r="A57" s="186"/>
      <c r="B57" s="201"/>
      <c r="C57" s="186"/>
      <c r="D57" s="190"/>
      <c r="E57" s="186"/>
      <c r="F57" s="186"/>
      <c r="G57" s="186"/>
      <c r="H57" s="186"/>
      <c r="I57" s="194"/>
      <c r="J57" s="195"/>
      <c r="K57" s="186"/>
      <c r="L57" s="196"/>
      <c r="M57" s="196"/>
      <c r="N57" s="186"/>
      <c r="O57" s="12">
        <v>3</v>
      </c>
      <c r="P57" s="25"/>
      <c r="Q57" s="12" t="b">
        <f t="shared" si="0"/>
        <v>0</v>
      </c>
      <c r="R57" s="12"/>
      <c r="S57" s="12"/>
      <c r="T57" s="14" t="e">
        <f>VLOOKUP(R57&amp;S57,[18]Hoja1!$Q$4:$R$9,2,0)</f>
        <v>#N/A</v>
      </c>
      <c r="U57" s="12"/>
      <c r="V57" s="12"/>
      <c r="W57" s="12"/>
      <c r="X57" s="14" t="b">
        <f t="shared" si="19"/>
        <v>0</v>
      </c>
      <c r="Y57" s="14" t="b">
        <f>IF(Z57&lt;=20%,'[18]Tabla probabilidad'!$B$5,IF(Z57&lt;=40%,'[18]Tabla probabilidad'!$B$6,IF(Z57&lt;=60%,'[18]Tabla probabilidad'!$B$7,IF(Z57&lt;=80%,'[18]Tabla probabilidad'!$B$8,IF(Z57&lt;=100%,'[18]Tabla probabilidad'!$B$9)))))</f>
        <v>0</v>
      </c>
      <c r="Z57" s="14" t="b">
        <f>IF(R57="Preventivo",(J55-(J55*T57)),IF(R57="Detectivo",(J55-(J55*T57)),IF(R57="Correctivo",(J55))))</f>
        <v>0</v>
      </c>
      <c r="AA57" s="192"/>
      <c r="AB57" s="192"/>
      <c r="AC57" s="14" t="b">
        <f t="shared" si="1"/>
        <v>0</v>
      </c>
      <c r="AD57" s="14" t="b">
        <f t="shared" si="20"/>
        <v>0</v>
      </c>
      <c r="AE57" s="192"/>
      <c r="AF57" s="192"/>
      <c r="AG57" s="201"/>
      <c r="AH57" s="186"/>
      <c r="AI57" s="212"/>
      <c r="AJ57" s="212"/>
      <c r="AK57" s="212"/>
      <c r="AL57" s="212"/>
      <c r="AM57" s="212"/>
      <c r="AN57" s="212"/>
    </row>
    <row r="58" spans="1:40">
      <c r="A58" s="186"/>
      <c r="B58" s="201"/>
      <c r="C58" s="186"/>
      <c r="D58" s="190"/>
      <c r="E58" s="186"/>
      <c r="F58" s="186"/>
      <c r="G58" s="186"/>
      <c r="H58" s="186"/>
      <c r="I58" s="194"/>
      <c r="J58" s="195"/>
      <c r="K58" s="186"/>
      <c r="L58" s="196"/>
      <c r="M58" s="196"/>
      <c r="N58" s="186"/>
      <c r="O58" s="12">
        <v>4</v>
      </c>
      <c r="P58" s="26"/>
      <c r="Q58" s="12" t="b">
        <f t="shared" si="0"/>
        <v>0</v>
      </c>
      <c r="R58" s="12"/>
      <c r="S58" s="12"/>
      <c r="T58" s="14" t="e">
        <f>VLOOKUP(R58&amp;S58,[18]Hoja1!$Q$4:$R$9,2,0)</f>
        <v>#N/A</v>
      </c>
      <c r="U58" s="12"/>
      <c r="V58" s="12"/>
      <c r="W58" s="12"/>
      <c r="X58" s="14" t="b">
        <f t="shared" si="19"/>
        <v>0</v>
      </c>
      <c r="Y58" s="14" t="b">
        <f>IF(Z58&lt;=20%,'[18]Tabla probabilidad'!$B$5,IF(Z58&lt;=40%,'[18]Tabla probabilidad'!$B$6,IF(Z58&lt;=60%,'[18]Tabla probabilidad'!$B$7,IF(Z58&lt;=80%,'[18]Tabla probabilidad'!$B$8,IF(Z58&lt;=100%,'[18]Tabla probabilidad'!$B$9)))))</f>
        <v>0</v>
      </c>
      <c r="Z58" s="14" t="b">
        <f>IF(R58="Preventivo",(J55-(J55*T58)),IF(R58="Detectivo",(J55-(J55*T58)),IF(R58="Correctivo",(J55))))</f>
        <v>0</v>
      </c>
      <c r="AA58" s="192"/>
      <c r="AB58" s="192"/>
      <c r="AC58" s="14" t="b">
        <f t="shared" si="1"/>
        <v>0</v>
      </c>
      <c r="AD58" s="14" t="b">
        <f t="shared" si="20"/>
        <v>0</v>
      </c>
      <c r="AE58" s="192"/>
      <c r="AF58" s="192"/>
      <c r="AG58" s="201"/>
      <c r="AH58" s="186"/>
      <c r="AI58" s="212"/>
      <c r="AJ58" s="212"/>
      <c r="AK58" s="212"/>
      <c r="AL58" s="212"/>
      <c r="AM58" s="212"/>
      <c r="AN58" s="212"/>
    </row>
    <row r="59" spans="1:40" ht="20.25" customHeight="1">
      <c r="A59" s="186"/>
      <c r="B59" s="202"/>
      <c r="C59" s="186"/>
      <c r="D59" s="190"/>
      <c r="E59" s="186"/>
      <c r="F59" s="186"/>
      <c r="G59" s="186"/>
      <c r="H59" s="186"/>
      <c r="I59" s="194"/>
      <c r="J59" s="195"/>
      <c r="K59" s="186"/>
      <c r="L59" s="196"/>
      <c r="M59" s="196"/>
      <c r="N59" s="186"/>
      <c r="O59" s="12">
        <v>5</v>
      </c>
      <c r="P59" s="27"/>
      <c r="Q59" s="12" t="b">
        <f t="shared" si="0"/>
        <v>0</v>
      </c>
      <c r="R59" s="12"/>
      <c r="S59" s="12"/>
      <c r="T59" s="14" t="e">
        <f>VLOOKUP(R59&amp;S59,[18]Hoja1!$Q$4:$R$9,2,0)</f>
        <v>#N/A</v>
      </c>
      <c r="U59" s="12"/>
      <c r="V59" s="12"/>
      <c r="W59" s="12"/>
      <c r="X59" s="14" t="b">
        <f t="shared" si="19"/>
        <v>0</v>
      </c>
      <c r="Y59" s="14" t="b">
        <f>IF(Z59&lt;=20%,'[18]Tabla probabilidad'!$B$5,IF(Z59&lt;=40%,'[18]Tabla probabilidad'!$B$6,IF(Z59&lt;=60%,'[18]Tabla probabilidad'!$B$7,IF(Z59&lt;=80%,'[18]Tabla probabilidad'!$B$8,IF(Z59&lt;=100%,'[18]Tabla probabilidad'!$B$9)))))</f>
        <v>0</v>
      </c>
      <c r="Z59" s="14" t="b">
        <f>IF(R59="Preventivo",(J55-(J55*T59)),IF(R59="Detectivo",(J55-(J55*T59)),IF(R59="Correctivo",(J55))))</f>
        <v>0</v>
      </c>
      <c r="AA59" s="193"/>
      <c r="AB59" s="193"/>
      <c r="AC59" s="14" t="b">
        <f t="shared" si="1"/>
        <v>0</v>
      </c>
      <c r="AD59" s="14" t="b">
        <f t="shared" si="20"/>
        <v>0</v>
      </c>
      <c r="AE59" s="193"/>
      <c r="AF59" s="193"/>
      <c r="AG59" s="202"/>
      <c r="AH59" s="186"/>
      <c r="AI59" s="213"/>
      <c r="AJ59" s="213"/>
      <c r="AK59" s="213"/>
      <c r="AL59" s="213"/>
      <c r="AM59" s="213"/>
      <c r="AN59" s="213"/>
    </row>
  </sheetData>
  <mergeCells count="306">
    <mergeCell ref="A55:A59"/>
    <mergeCell ref="B55:B59"/>
    <mergeCell ref="C55:C59"/>
    <mergeCell ref="D55:D59"/>
    <mergeCell ref="E55:E59"/>
    <mergeCell ref="F55:F59"/>
    <mergeCell ref="G55:G59"/>
    <mergeCell ref="H55:H59"/>
    <mergeCell ref="AG50:AG54"/>
    <mergeCell ref="M50:M54"/>
    <mergeCell ref="N50:N54"/>
    <mergeCell ref="AA55:AA59"/>
    <mergeCell ref="AB55:AB59"/>
    <mergeCell ref="AE55:AE59"/>
    <mergeCell ref="AF55:AF59"/>
    <mergeCell ref="AG55:AG59"/>
    <mergeCell ref="L50:L54"/>
    <mergeCell ref="I55:I59"/>
    <mergeCell ref="J55:J59"/>
    <mergeCell ref="K55:K59"/>
    <mergeCell ref="L55:L59"/>
    <mergeCell ref="M55:M59"/>
    <mergeCell ref="N55:N59"/>
    <mergeCell ref="A50:A54"/>
    <mergeCell ref="AM50:AM54"/>
    <mergeCell ref="AN50:AN54"/>
    <mergeCell ref="AH50:AH54"/>
    <mergeCell ref="AI50:AI54"/>
    <mergeCell ref="AJ50:AJ54"/>
    <mergeCell ref="AK50:AK54"/>
    <mergeCell ref="AL50:AL54"/>
    <mergeCell ref="AI55:AI59"/>
    <mergeCell ref="AJ55:AJ59"/>
    <mergeCell ref="AK55:AK59"/>
    <mergeCell ref="AL55:AL59"/>
    <mergeCell ref="AM55:AM59"/>
    <mergeCell ref="AN55:AN59"/>
    <mergeCell ref="AH55:AH59"/>
    <mergeCell ref="B50:B54"/>
    <mergeCell ref="C50:C54"/>
    <mergeCell ref="D50:D54"/>
    <mergeCell ref="E50:E54"/>
    <mergeCell ref="F50:F54"/>
    <mergeCell ref="AI45:AI49"/>
    <mergeCell ref="AJ45:AJ49"/>
    <mergeCell ref="AK45:AK49"/>
    <mergeCell ref="I45:I49"/>
    <mergeCell ref="J45:J49"/>
    <mergeCell ref="K45:K49"/>
    <mergeCell ref="L45:L49"/>
    <mergeCell ref="M45:M49"/>
    <mergeCell ref="N45:N49"/>
    <mergeCell ref="AA50:AA54"/>
    <mergeCell ref="AB50:AB54"/>
    <mergeCell ref="AE50:AE54"/>
    <mergeCell ref="AF50:AF54"/>
    <mergeCell ref="G50:G54"/>
    <mergeCell ref="H50:H54"/>
    <mergeCell ref="I50:I54"/>
    <mergeCell ref="J50:J54"/>
    <mergeCell ref="K50:K54"/>
    <mergeCell ref="AL45:AL49"/>
    <mergeCell ref="AM45:AM49"/>
    <mergeCell ref="AN45:AN49"/>
    <mergeCell ref="AA45:AA49"/>
    <mergeCell ref="AB45:AB49"/>
    <mergeCell ref="AE45:AE49"/>
    <mergeCell ref="AF45:AF49"/>
    <mergeCell ref="AG45:AG49"/>
    <mergeCell ref="AH45:AH49"/>
    <mergeCell ref="AM40:AM44"/>
    <mergeCell ref="AN40:AN44"/>
    <mergeCell ref="A45:A49"/>
    <mergeCell ref="B45:B49"/>
    <mergeCell ref="C45:C49"/>
    <mergeCell ref="D45:D49"/>
    <mergeCell ref="E45:E49"/>
    <mergeCell ref="F45:F49"/>
    <mergeCell ref="G45:G49"/>
    <mergeCell ref="H45:H49"/>
    <mergeCell ref="AG40:AG44"/>
    <mergeCell ref="AH40:AH44"/>
    <mergeCell ref="AI40:AI44"/>
    <mergeCell ref="AJ40:AJ44"/>
    <mergeCell ref="AK40:AK44"/>
    <mergeCell ref="AL40:AL44"/>
    <mergeCell ref="M40:M44"/>
    <mergeCell ref="N40:N44"/>
    <mergeCell ref="AA40:AA44"/>
    <mergeCell ref="AB40:AB44"/>
    <mergeCell ref="AE40:AE44"/>
    <mergeCell ref="AF40:AF44"/>
    <mergeCell ref="G40:G44"/>
    <mergeCell ref="H40:H44"/>
    <mergeCell ref="I40:I44"/>
    <mergeCell ref="J40:J44"/>
    <mergeCell ref="K40:K44"/>
    <mergeCell ref="L40:L44"/>
    <mergeCell ref="A40:A44"/>
    <mergeCell ref="B40:B44"/>
    <mergeCell ref="C40:C44"/>
    <mergeCell ref="D40:D44"/>
    <mergeCell ref="E40:E44"/>
    <mergeCell ref="F40:F44"/>
    <mergeCell ref="A35:A39"/>
    <mergeCell ref="B35:B39"/>
    <mergeCell ref="C35:C39"/>
    <mergeCell ref="D35:D39"/>
    <mergeCell ref="E35:E39"/>
    <mergeCell ref="F35:F39"/>
    <mergeCell ref="G35:G39"/>
    <mergeCell ref="H35:H39"/>
    <mergeCell ref="AG30:AG34"/>
    <mergeCell ref="M30:M34"/>
    <mergeCell ref="N30:N34"/>
    <mergeCell ref="AA35:AA39"/>
    <mergeCell ref="AB35:AB39"/>
    <mergeCell ref="AE35:AE39"/>
    <mergeCell ref="AF35:AF39"/>
    <mergeCell ref="AG35:AG39"/>
    <mergeCell ref="L30:L34"/>
    <mergeCell ref="I35:I39"/>
    <mergeCell ref="J35:J39"/>
    <mergeCell ref="K35:K39"/>
    <mergeCell ref="L35:L39"/>
    <mergeCell ref="M35:M39"/>
    <mergeCell ref="N35:N39"/>
    <mergeCell ref="A30:A34"/>
    <mergeCell ref="AM30:AM34"/>
    <mergeCell ref="AN30:AN34"/>
    <mergeCell ref="AH30:AH34"/>
    <mergeCell ref="AI30:AI34"/>
    <mergeCell ref="AJ30:AJ34"/>
    <mergeCell ref="AK30:AK34"/>
    <mergeCell ref="AL30:AL34"/>
    <mergeCell ref="AI35:AI39"/>
    <mergeCell ref="AJ35:AJ39"/>
    <mergeCell ref="AK35:AK39"/>
    <mergeCell ref="AL35:AL39"/>
    <mergeCell ref="AM35:AM39"/>
    <mergeCell ref="AN35:AN39"/>
    <mergeCell ref="AH35:AH39"/>
    <mergeCell ref="B30:B34"/>
    <mergeCell ref="C30:C34"/>
    <mergeCell ref="D30:D34"/>
    <mergeCell ref="E30:E34"/>
    <mergeCell ref="F30:F34"/>
    <mergeCell ref="AI25:AI29"/>
    <mergeCell ref="AJ25:AJ29"/>
    <mergeCell ref="AK25:AK29"/>
    <mergeCell ref="I25:I29"/>
    <mergeCell ref="J25:J29"/>
    <mergeCell ref="K25:K29"/>
    <mergeCell ref="L25:L29"/>
    <mergeCell ref="M25:M29"/>
    <mergeCell ref="N25:N29"/>
    <mergeCell ref="AA30:AA34"/>
    <mergeCell ref="AB30:AB34"/>
    <mergeCell ref="AE30:AE34"/>
    <mergeCell ref="AF30:AF34"/>
    <mergeCell ref="G30:G34"/>
    <mergeCell ref="H30:H34"/>
    <mergeCell ref="I30:I34"/>
    <mergeCell ref="J30:J34"/>
    <mergeCell ref="K30:K34"/>
    <mergeCell ref="AL25:AL29"/>
    <mergeCell ref="AM25:AM29"/>
    <mergeCell ref="AN25:AN29"/>
    <mergeCell ref="AA25:AA29"/>
    <mergeCell ref="AB25:AB29"/>
    <mergeCell ref="AE25:AE29"/>
    <mergeCell ref="AF25:AF29"/>
    <mergeCell ref="AG25:AG29"/>
    <mergeCell ref="AH25:AH29"/>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A20:AA24"/>
    <mergeCell ref="AB20:AB24"/>
    <mergeCell ref="AE20:AE24"/>
    <mergeCell ref="AF20:AF24"/>
    <mergeCell ref="G20:G24"/>
    <mergeCell ref="H20:H24"/>
    <mergeCell ref="I20:I24"/>
    <mergeCell ref="J20:J24"/>
    <mergeCell ref="K20:K24"/>
    <mergeCell ref="L20:L24"/>
    <mergeCell ref="A20:A24"/>
    <mergeCell ref="B20:B24"/>
    <mergeCell ref="C20:C24"/>
    <mergeCell ref="D20:D24"/>
    <mergeCell ref="E20:E24"/>
    <mergeCell ref="F20:F24"/>
    <mergeCell ref="AI15:AI19"/>
    <mergeCell ref="AJ15:AJ19"/>
    <mergeCell ref="AK15:AK19"/>
    <mergeCell ref="AL15:AL19"/>
    <mergeCell ref="AM15:AM19"/>
    <mergeCell ref="AN15:AN19"/>
    <mergeCell ref="AA15:AA19"/>
    <mergeCell ref="AB15:AB19"/>
    <mergeCell ref="AE15:AE19"/>
    <mergeCell ref="AF15:AF19"/>
    <mergeCell ref="AG15:AG19"/>
    <mergeCell ref="AH15:AH19"/>
    <mergeCell ref="I15:I19"/>
    <mergeCell ref="J15:J19"/>
    <mergeCell ref="K15:K19"/>
    <mergeCell ref="L15:L19"/>
    <mergeCell ref="M15:M19"/>
    <mergeCell ref="N15:N19"/>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I10:I14"/>
    <mergeCell ref="J10:J14"/>
    <mergeCell ref="K10:K14"/>
    <mergeCell ref="L10:L14"/>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A8:A9"/>
    <mergeCell ref="B8:B9"/>
    <mergeCell ref="C8:C9"/>
    <mergeCell ref="D8:D9"/>
    <mergeCell ref="E8:E9"/>
    <mergeCell ref="F8:F9"/>
    <mergeCell ref="G8:G9"/>
    <mergeCell ref="AL8:AL9"/>
    <mergeCell ref="AM8:AM9"/>
    <mergeCell ref="J8:J9"/>
    <mergeCell ref="K8:K9"/>
    <mergeCell ref="L8:L9"/>
    <mergeCell ref="M8:M9"/>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s>
  <conditionalFormatting sqref="I10">
    <cfRule type="containsText" dxfId="4798" priority="417" operator="containsText" text="Muy Baja">
      <formula>NOT(ISERROR(SEARCH("Muy Baja",I10)))</formula>
    </cfRule>
    <cfRule type="containsText" dxfId="4797" priority="418" operator="containsText" text="Baja">
      <formula>NOT(ISERROR(SEARCH("Baja",I10)))</formula>
    </cfRule>
    <cfRule type="containsText" dxfId="4796" priority="420" operator="containsText" text="Muy Alta">
      <formula>NOT(ISERROR(SEARCH("Muy Alta",I10)))</formula>
    </cfRule>
    <cfRule type="containsText" dxfId="4795" priority="421" operator="containsText" text="Alta">
      <formula>NOT(ISERROR(SEARCH("Alta",I10)))</formula>
    </cfRule>
    <cfRule type="containsText" dxfId="4794" priority="422" operator="containsText" text="Media">
      <formula>NOT(ISERROR(SEARCH("Media",I10)))</formula>
    </cfRule>
    <cfRule type="containsText" dxfId="4793" priority="423" operator="containsText" text="Media">
      <formula>NOT(ISERROR(SEARCH("Media",I10)))</formula>
    </cfRule>
    <cfRule type="containsText" dxfId="4792" priority="424" operator="containsText" text="Media">
      <formula>NOT(ISERROR(SEARCH("Media",I10)))</formula>
    </cfRule>
    <cfRule type="containsText" dxfId="4791" priority="425" operator="containsText" text="Muy Baja">
      <formula>NOT(ISERROR(SEARCH("Muy Baja",I10)))</formula>
    </cfRule>
    <cfRule type="containsText" dxfId="4790" priority="426" operator="containsText" text="Baja">
      <formula>NOT(ISERROR(SEARCH("Baja",I10)))</formula>
    </cfRule>
    <cfRule type="containsText" dxfId="4789" priority="427" operator="containsText" text="Muy Baja">
      <formula>NOT(ISERROR(SEARCH("Muy Baja",I10)))</formula>
    </cfRule>
    <cfRule type="containsText" dxfId="4788" priority="428" operator="containsText" text="Muy Baja">
      <formula>NOT(ISERROR(SEARCH("Muy Baja",I10)))</formula>
    </cfRule>
    <cfRule type="containsText" dxfId="4787" priority="429" operator="containsText" text="Muy Baja">
      <formula>NOT(ISERROR(SEARCH("Muy Baja",I10)))</formula>
    </cfRule>
    <cfRule type="containsText" dxfId="4786" priority="430" operator="containsText" text="Muy Baja'Tabla probabilidad'!">
      <formula>NOT(ISERROR(SEARCH("Muy Baja'Tabla probabilidad'!",I10)))</formula>
    </cfRule>
    <cfRule type="containsText" dxfId="4785" priority="431" operator="containsText" text="Muy bajo">
      <formula>NOT(ISERROR(SEARCH("Muy bajo",I10)))</formula>
    </cfRule>
    <cfRule type="containsText" dxfId="4784" priority="432" operator="containsText" text="Alta">
      <formula>NOT(ISERROR(SEARCH("Alta",I10)))</formula>
    </cfRule>
    <cfRule type="containsText" dxfId="4783" priority="433" operator="containsText" text="Media">
      <formula>NOT(ISERROR(SEARCH("Media",I10)))</formula>
    </cfRule>
    <cfRule type="containsText" dxfId="4782" priority="434" operator="containsText" text="Baja">
      <formula>NOT(ISERROR(SEARCH("Baja",I10)))</formula>
    </cfRule>
    <cfRule type="containsText" dxfId="4781" priority="435" operator="containsText" text="Muy baja">
      <formula>NOT(ISERROR(SEARCH("Muy baja",I10)))</formula>
    </cfRule>
    <cfRule type="cellIs" dxfId="4780" priority="438" operator="between">
      <formula>1</formula>
      <formula>2</formula>
    </cfRule>
    <cfRule type="cellIs" dxfId="4779" priority="439" operator="between">
      <formula>0</formula>
      <formula>2</formula>
    </cfRule>
  </conditionalFormatting>
  <conditionalFormatting sqref="I10">
    <cfRule type="containsText" dxfId="4778" priority="419" operator="containsText" text="Muy Alta">
      <formula>NOT(ISERROR(SEARCH("Muy Alta",I10)))</formula>
    </cfRule>
  </conditionalFormatting>
  <conditionalFormatting sqref="L10 L15 L20 L25 L30 L35 L40 L45 L50 L55">
    <cfRule type="containsText" dxfId="4777" priority="411" operator="containsText" text="Catastrófico">
      <formula>NOT(ISERROR(SEARCH("Catastrófico",L10)))</formula>
    </cfRule>
    <cfRule type="containsText" dxfId="4776" priority="412" operator="containsText" text="Mayor">
      <formula>NOT(ISERROR(SEARCH("Mayor",L10)))</formula>
    </cfRule>
    <cfRule type="containsText" dxfId="4775" priority="413" operator="containsText" text="Alta">
      <formula>NOT(ISERROR(SEARCH("Alta",L10)))</formula>
    </cfRule>
    <cfRule type="containsText" dxfId="4774" priority="414" operator="containsText" text="Moderado">
      <formula>NOT(ISERROR(SEARCH("Moderado",L10)))</formula>
    </cfRule>
    <cfRule type="containsText" dxfId="4773" priority="415" operator="containsText" text="Menor">
      <formula>NOT(ISERROR(SEARCH("Menor",L10)))</formula>
    </cfRule>
    <cfRule type="containsText" dxfId="4772" priority="416" operator="containsText" text="Leve">
      <formula>NOT(ISERROR(SEARCH("Leve",L10)))</formula>
    </cfRule>
  </conditionalFormatting>
  <conditionalFormatting sqref="N10 N15 N20 N25">
    <cfRule type="containsText" dxfId="4771" priority="406" operator="containsText" text="Extremo">
      <formula>NOT(ISERROR(SEARCH("Extremo",N10)))</formula>
    </cfRule>
    <cfRule type="containsText" dxfId="4770" priority="407" operator="containsText" text="Alto">
      <formula>NOT(ISERROR(SEARCH("Alto",N10)))</formula>
    </cfRule>
    <cfRule type="containsText" dxfId="4769" priority="408" operator="containsText" text="Bajo">
      <formula>NOT(ISERROR(SEARCH("Bajo",N10)))</formula>
    </cfRule>
    <cfRule type="containsText" dxfId="4768" priority="409" operator="containsText" text="Moderado">
      <formula>NOT(ISERROR(SEARCH("Moderado",N10)))</formula>
    </cfRule>
    <cfRule type="containsText" dxfId="4767" priority="410" operator="containsText" text="Extremo">
      <formula>NOT(ISERROR(SEARCH("Extremo",N10)))</formula>
    </cfRule>
  </conditionalFormatting>
  <conditionalFormatting sqref="M10 M15 M20 M25 M30 M35 M40 M45 M50 M55">
    <cfRule type="containsText" dxfId="4766" priority="400" operator="containsText" text="Catastrófico">
      <formula>NOT(ISERROR(SEARCH("Catastrófico",M10)))</formula>
    </cfRule>
    <cfRule type="containsText" dxfId="4765" priority="401" operator="containsText" text="Mayor">
      <formula>NOT(ISERROR(SEARCH("Mayor",M10)))</formula>
    </cfRule>
    <cfRule type="containsText" dxfId="4764" priority="402" operator="containsText" text="Alta">
      <formula>NOT(ISERROR(SEARCH("Alta",M10)))</formula>
    </cfRule>
    <cfRule type="containsText" dxfId="4763" priority="403" operator="containsText" text="Moderado">
      <formula>NOT(ISERROR(SEARCH("Moderado",M10)))</formula>
    </cfRule>
    <cfRule type="containsText" dxfId="4762" priority="404" operator="containsText" text="Menor">
      <formula>NOT(ISERROR(SEARCH("Menor",M10)))</formula>
    </cfRule>
    <cfRule type="containsText" dxfId="4761" priority="405" operator="containsText" text="Leve">
      <formula>NOT(ISERROR(SEARCH("Leve",M10)))</formula>
    </cfRule>
  </conditionalFormatting>
  <conditionalFormatting sqref="Y10:Y14">
    <cfRule type="containsText" dxfId="4760" priority="394" operator="containsText" text="Muy Alta">
      <formula>NOT(ISERROR(SEARCH("Muy Alta",Y10)))</formula>
    </cfRule>
    <cfRule type="containsText" dxfId="4759" priority="395" operator="containsText" text="Alta">
      <formula>NOT(ISERROR(SEARCH("Alta",Y10)))</formula>
    </cfRule>
    <cfRule type="containsText" dxfId="4758" priority="396" operator="containsText" text="Media">
      <formula>NOT(ISERROR(SEARCH("Media",Y10)))</formula>
    </cfRule>
    <cfRule type="containsText" dxfId="4757" priority="397" operator="containsText" text="Muy Baja">
      <formula>NOT(ISERROR(SEARCH("Muy Baja",Y10)))</formula>
    </cfRule>
    <cfRule type="containsText" dxfId="4756" priority="398" operator="containsText" text="Baja">
      <formula>NOT(ISERROR(SEARCH("Baja",Y10)))</formula>
    </cfRule>
    <cfRule type="containsText" dxfId="4755" priority="399" operator="containsText" text="Muy Baja">
      <formula>NOT(ISERROR(SEARCH("Muy Baja",Y10)))</formula>
    </cfRule>
  </conditionalFormatting>
  <conditionalFormatting sqref="AC10:AC14">
    <cfRule type="containsText" dxfId="4754" priority="389" operator="containsText" text="Catastrófico">
      <formula>NOT(ISERROR(SEARCH("Catastrófico",AC10)))</formula>
    </cfRule>
    <cfRule type="containsText" dxfId="4753" priority="390" operator="containsText" text="Mayor">
      <formula>NOT(ISERROR(SEARCH("Mayor",AC10)))</formula>
    </cfRule>
    <cfRule type="containsText" dxfId="4752" priority="391" operator="containsText" text="Moderado">
      <formula>NOT(ISERROR(SEARCH("Moderado",AC10)))</formula>
    </cfRule>
    <cfRule type="containsText" dxfId="4751" priority="392" operator="containsText" text="Menor">
      <formula>NOT(ISERROR(SEARCH("Menor",AC10)))</formula>
    </cfRule>
    <cfRule type="containsText" dxfId="4750" priority="393" operator="containsText" text="Leve">
      <formula>NOT(ISERROR(SEARCH("Leve",AC10)))</formula>
    </cfRule>
  </conditionalFormatting>
  <conditionalFormatting sqref="AG10">
    <cfRule type="containsText" dxfId="4749" priority="380" operator="containsText" text="Extremo">
      <formula>NOT(ISERROR(SEARCH("Extremo",AG10)))</formula>
    </cfRule>
    <cfRule type="containsText" dxfId="4748" priority="381" operator="containsText" text="Alto">
      <formula>NOT(ISERROR(SEARCH("Alto",AG10)))</formula>
    </cfRule>
    <cfRule type="containsText" dxfId="4747" priority="382" operator="containsText" text="Moderado">
      <formula>NOT(ISERROR(SEARCH("Moderado",AG10)))</formula>
    </cfRule>
    <cfRule type="containsText" dxfId="4746" priority="383" operator="containsText" text="Menor">
      <formula>NOT(ISERROR(SEARCH("Menor",AG10)))</formula>
    </cfRule>
    <cfRule type="containsText" dxfId="4745" priority="384" operator="containsText" text="Bajo">
      <formula>NOT(ISERROR(SEARCH("Bajo",AG10)))</formula>
    </cfRule>
    <cfRule type="containsText" dxfId="4744" priority="385" operator="containsText" text="Moderado">
      <formula>NOT(ISERROR(SEARCH("Moderado",AG10)))</formula>
    </cfRule>
    <cfRule type="containsText" dxfId="4743" priority="386" operator="containsText" text="Extremo">
      <formula>NOT(ISERROR(SEARCH("Extremo",AG10)))</formula>
    </cfRule>
    <cfRule type="containsText" dxfId="4742" priority="387" operator="containsText" text="Baja">
      <formula>NOT(ISERROR(SEARCH("Baja",AG10)))</formula>
    </cfRule>
    <cfRule type="containsText" dxfId="4741" priority="388" operator="containsText" text="Alto">
      <formula>NOT(ISERROR(SEARCH("Alto",AG10)))</formula>
    </cfRule>
  </conditionalFormatting>
  <conditionalFormatting sqref="AA10:AA59">
    <cfRule type="containsText" dxfId="4740" priority="4" operator="containsText" text="Muy Baja">
      <formula>NOT(ISERROR(SEARCH("Muy Baja",AA10)))</formula>
    </cfRule>
    <cfRule type="containsText" dxfId="4739" priority="375" operator="containsText" text="Muy Alta">
      <formula>NOT(ISERROR(SEARCH("Muy Alta",AA10)))</formula>
    </cfRule>
    <cfRule type="containsText" dxfId="4738" priority="376" operator="containsText" text="Alta">
      <formula>NOT(ISERROR(SEARCH("Alta",AA10)))</formula>
    </cfRule>
    <cfRule type="containsText" dxfId="4737" priority="377" operator="containsText" text="Media">
      <formula>NOT(ISERROR(SEARCH("Media",AA10)))</formula>
    </cfRule>
    <cfRule type="containsText" dxfId="4736" priority="378" operator="containsText" text="Baja">
      <formula>NOT(ISERROR(SEARCH("Baja",AA10)))</formula>
    </cfRule>
    <cfRule type="containsText" dxfId="4735" priority="379" operator="containsText" text="Muy Baja">
      <formula>NOT(ISERROR(SEARCH("Muy Baja",AA10)))</formula>
    </cfRule>
  </conditionalFormatting>
  <conditionalFormatting sqref="AE10:AE14">
    <cfRule type="containsText" dxfId="4734" priority="370" operator="containsText" text="Catastrófico">
      <formula>NOT(ISERROR(SEARCH("Catastrófico",AE10)))</formula>
    </cfRule>
    <cfRule type="containsText" dxfId="4733" priority="371" operator="containsText" text="Moderado">
      <formula>NOT(ISERROR(SEARCH("Moderado",AE10)))</formula>
    </cfRule>
    <cfRule type="containsText" dxfId="4732" priority="372" operator="containsText" text="Menor">
      <formula>NOT(ISERROR(SEARCH("Menor",AE10)))</formula>
    </cfRule>
    <cfRule type="containsText" dxfId="4731" priority="373" operator="containsText" text="Leve">
      <formula>NOT(ISERROR(SEARCH("Leve",AE10)))</formula>
    </cfRule>
    <cfRule type="containsText" dxfId="4730" priority="374" operator="containsText" text="Mayor">
      <formula>NOT(ISERROR(SEARCH("Mayor",AE10)))</formula>
    </cfRule>
  </conditionalFormatting>
  <conditionalFormatting sqref="I15 I20 I25">
    <cfRule type="containsText" dxfId="4729" priority="347" operator="containsText" text="Muy Baja">
      <formula>NOT(ISERROR(SEARCH("Muy Baja",I15)))</formula>
    </cfRule>
    <cfRule type="containsText" dxfId="4728" priority="348" operator="containsText" text="Baja">
      <formula>NOT(ISERROR(SEARCH("Baja",I15)))</formula>
    </cfRule>
    <cfRule type="containsText" dxfId="4727" priority="350" operator="containsText" text="Muy Alta">
      <formula>NOT(ISERROR(SEARCH("Muy Alta",I15)))</formula>
    </cfRule>
    <cfRule type="containsText" dxfId="4726" priority="351" operator="containsText" text="Alta">
      <formula>NOT(ISERROR(SEARCH("Alta",I15)))</formula>
    </cfRule>
    <cfRule type="containsText" dxfId="4725" priority="352" operator="containsText" text="Media">
      <formula>NOT(ISERROR(SEARCH("Media",I15)))</formula>
    </cfRule>
    <cfRule type="containsText" dxfId="4724" priority="353" operator="containsText" text="Media">
      <formula>NOT(ISERROR(SEARCH("Media",I15)))</formula>
    </cfRule>
    <cfRule type="containsText" dxfId="4723" priority="354" operator="containsText" text="Media">
      <formula>NOT(ISERROR(SEARCH("Media",I15)))</formula>
    </cfRule>
    <cfRule type="containsText" dxfId="4722" priority="355" operator="containsText" text="Muy Baja">
      <formula>NOT(ISERROR(SEARCH("Muy Baja",I15)))</formula>
    </cfRule>
    <cfRule type="containsText" dxfId="4721" priority="356" operator="containsText" text="Baja">
      <formula>NOT(ISERROR(SEARCH("Baja",I15)))</formula>
    </cfRule>
    <cfRule type="containsText" dxfId="4720" priority="357" operator="containsText" text="Muy Baja">
      <formula>NOT(ISERROR(SEARCH("Muy Baja",I15)))</formula>
    </cfRule>
    <cfRule type="containsText" dxfId="4719" priority="358" operator="containsText" text="Muy Baja">
      <formula>NOT(ISERROR(SEARCH("Muy Baja",I15)))</formula>
    </cfRule>
    <cfRule type="containsText" dxfId="4718" priority="359" operator="containsText" text="Muy Baja">
      <formula>NOT(ISERROR(SEARCH("Muy Baja",I15)))</formula>
    </cfRule>
    <cfRule type="containsText" dxfId="4717" priority="360" operator="containsText" text="Muy Baja'Tabla probabilidad'!">
      <formula>NOT(ISERROR(SEARCH("Muy Baja'Tabla probabilidad'!",I15)))</formula>
    </cfRule>
    <cfRule type="containsText" dxfId="4716" priority="361" operator="containsText" text="Muy bajo">
      <formula>NOT(ISERROR(SEARCH("Muy bajo",I15)))</formula>
    </cfRule>
    <cfRule type="containsText" dxfId="4715" priority="362" operator="containsText" text="Alta">
      <formula>NOT(ISERROR(SEARCH("Alta",I15)))</formula>
    </cfRule>
    <cfRule type="containsText" dxfId="4714" priority="363" operator="containsText" text="Media">
      <formula>NOT(ISERROR(SEARCH("Media",I15)))</formula>
    </cfRule>
    <cfRule type="containsText" dxfId="4713" priority="364" operator="containsText" text="Baja">
      <formula>NOT(ISERROR(SEARCH("Baja",I15)))</formula>
    </cfRule>
    <cfRule type="containsText" dxfId="4712" priority="365" operator="containsText" text="Muy baja">
      <formula>NOT(ISERROR(SEARCH("Muy baja",I15)))</formula>
    </cfRule>
    <cfRule type="cellIs" dxfId="4711" priority="368" operator="between">
      <formula>1</formula>
      <formula>2</formula>
    </cfRule>
    <cfRule type="cellIs" dxfId="4710" priority="369" operator="between">
      <formula>0</formula>
      <formula>2</formula>
    </cfRule>
  </conditionalFormatting>
  <conditionalFormatting sqref="I15 I20 I25">
    <cfRule type="containsText" dxfId="4709" priority="349" operator="containsText" text="Muy Alta">
      <formula>NOT(ISERROR(SEARCH("Muy Alta",I15)))</formula>
    </cfRule>
  </conditionalFormatting>
  <conditionalFormatting sqref="Y15:Y19">
    <cfRule type="containsText" dxfId="4708" priority="341" operator="containsText" text="Muy Alta">
      <formula>NOT(ISERROR(SEARCH("Muy Alta",Y15)))</formula>
    </cfRule>
    <cfRule type="containsText" dxfId="4707" priority="342" operator="containsText" text="Alta">
      <formula>NOT(ISERROR(SEARCH("Alta",Y15)))</formula>
    </cfRule>
    <cfRule type="containsText" dxfId="4706" priority="343" operator="containsText" text="Media">
      <formula>NOT(ISERROR(SEARCH("Media",Y15)))</formula>
    </cfRule>
    <cfRule type="containsText" dxfId="4705" priority="344" operator="containsText" text="Muy Baja">
      <formula>NOT(ISERROR(SEARCH("Muy Baja",Y15)))</formula>
    </cfRule>
    <cfRule type="containsText" dxfId="4704" priority="345" operator="containsText" text="Baja">
      <formula>NOT(ISERROR(SEARCH("Baja",Y15)))</formula>
    </cfRule>
    <cfRule type="containsText" dxfId="4703" priority="346" operator="containsText" text="Muy Baja">
      <formula>NOT(ISERROR(SEARCH("Muy Baja",Y15)))</formula>
    </cfRule>
  </conditionalFormatting>
  <conditionalFormatting sqref="AC15:AC19">
    <cfRule type="containsText" dxfId="4702" priority="336" operator="containsText" text="Catastrófico">
      <formula>NOT(ISERROR(SEARCH("Catastrófico",AC15)))</formula>
    </cfRule>
    <cfRule type="containsText" dxfId="4701" priority="337" operator="containsText" text="Mayor">
      <formula>NOT(ISERROR(SEARCH("Mayor",AC15)))</formula>
    </cfRule>
    <cfRule type="containsText" dxfId="4700" priority="338" operator="containsText" text="Moderado">
      <formula>NOT(ISERROR(SEARCH("Moderado",AC15)))</formula>
    </cfRule>
    <cfRule type="containsText" dxfId="4699" priority="339" operator="containsText" text="Menor">
      <formula>NOT(ISERROR(SEARCH("Menor",AC15)))</formula>
    </cfRule>
    <cfRule type="containsText" dxfId="4698" priority="340" operator="containsText" text="Leve">
      <formula>NOT(ISERROR(SEARCH("Leve",AC15)))</formula>
    </cfRule>
  </conditionalFormatting>
  <conditionalFormatting sqref="AG15">
    <cfRule type="containsText" dxfId="4697" priority="327" operator="containsText" text="Extremo">
      <formula>NOT(ISERROR(SEARCH("Extremo",AG15)))</formula>
    </cfRule>
    <cfRule type="containsText" dxfId="4696" priority="328" operator="containsText" text="Alto">
      <formula>NOT(ISERROR(SEARCH("Alto",AG15)))</formula>
    </cfRule>
    <cfRule type="containsText" dxfId="4695" priority="329" operator="containsText" text="Moderado">
      <formula>NOT(ISERROR(SEARCH("Moderado",AG15)))</formula>
    </cfRule>
    <cfRule type="containsText" dxfId="4694" priority="330" operator="containsText" text="Menor">
      <formula>NOT(ISERROR(SEARCH("Menor",AG15)))</formula>
    </cfRule>
    <cfRule type="containsText" dxfId="4693" priority="331" operator="containsText" text="Bajo">
      <formula>NOT(ISERROR(SEARCH("Bajo",AG15)))</formula>
    </cfRule>
    <cfRule type="containsText" dxfId="4692" priority="332" operator="containsText" text="Moderado">
      <formula>NOT(ISERROR(SEARCH("Moderado",AG15)))</formula>
    </cfRule>
    <cfRule type="containsText" dxfId="4691" priority="333" operator="containsText" text="Extremo">
      <formula>NOT(ISERROR(SEARCH("Extremo",AG15)))</formula>
    </cfRule>
    <cfRule type="containsText" dxfId="4690" priority="334" operator="containsText" text="Baja">
      <formula>NOT(ISERROR(SEARCH("Baja",AG15)))</formula>
    </cfRule>
    <cfRule type="containsText" dxfId="4689" priority="335" operator="containsText" text="Alto">
      <formula>NOT(ISERROR(SEARCH("Alto",AG15)))</formula>
    </cfRule>
  </conditionalFormatting>
  <conditionalFormatting sqref="AE15:AE19">
    <cfRule type="containsText" dxfId="4688" priority="322" operator="containsText" text="Catastrófico">
      <formula>NOT(ISERROR(SEARCH("Catastrófico",AE15)))</formula>
    </cfRule>
    <cfRule type="containsText" dxfId="4687" priority="323" operator="containsText" text="Moderado">
      <formula>NOT(ISERROR(SEARCH("Moderado",AE15)))</formula>
    </cfRule>
    <cfRule type="containsText" dxfId="4686" priority="324" operator="containsText" text="Menor">
      <formula>NOT(ISERROR(SEARCH("Menor",AE15)))</formula>
    </cfRule>
    <cfRule type="containsText" dxfId="4685" priority="325" operator="containsText" text="Leve">
      <formula>NOT(ISERROR(SEARCH("Leve",AE15)))</formula>
    </cfRule>
    <cfRule type="containsText" dxfId="4684" priority="326" operator="containsText" text="Mayor">
      <formula>NOT(ISERROR(SEARCH("Mayor",AE15)))</formula>
    </cfRule>
  </conditionalFormatting>
  <conditionalFormatting sqref="Y20:Y24">
    <cfRule type="containsText" dxfId="4683" priority="316" operator="containsText" text="Muy Alta">
      <formula>NOT(ISERROR(SEARCH("Muy Alta",Y20)))</formula>
    </cfRule>
    <cfRule type="containsText" dxfId="4682" priority="317" operator="containsText" text="Alta">
      <formula>NOT(ISERROR(SEARCH("Alta",Y20)))</formula>
    </cfRule>
    <cfRule type="containsText" dxfId="4681" priority="318" operator="containsText" text="Media">
      <formula>NOT(ISERROR(SEARCH("Media",Y20)))</formula>
    </cfRule>
    <cfRule type="containsText" dxfId="4680" priority="319" operator="containsText" text="Muy Baja">
      <formula>NOT(ISERROR(SEARCH("Muy Baja",Y20)))</formula>
    </cfRule>
    <cfRule type="containsText" dxfId="4679" priority="320" operator="containsText" text="Baja">
      <formula>NOT(ISERROR(SEARCH("Baja",Y20)))</formula>
    </cfRule>
    <cfRule type="containsText" dxfId="4678" priority="321" operator="containsText" text="Muy Baja">
      <formula>NOT(ISERROR(SEARCH("Muy Baja",Y20)))</formula>
    </cfRule>
  </conditionalFormatting>
  <conditionalFormatting sqref="AC20:AC24">
    <cfRule type="containsText" dxfId="4677" priority="311" operator="containsText" text="Catastrófico">
      <formula>NOT(ISERROR(SEARCH("Catastrófico",AC20)))</formula>
    </cfRule>
    <cfRule type="containsText" dxfId="4676" priority="312" operator="containsText" text="Mayor">
      <formula>NOT(ISERROR(SEARCH("Mayor",AC20)))</formula>
    </cfRule>
    <cfRule type="containsText" dxfId="4675" priority="313" operator="containsText" text="Moderado">
      <formula>NOT(ISERROR(SEARCH("Moderado",AC20)))</formula>
    </cfRule>
    <cfRule type="containsText" dxfId="4674" priority="314" operator="containsText" text="Menor">
      <formula>NOT(ISERROR(SEARCH("Menor",AC20)))</formula>
    </cfRule>
    <cfRule type="containsText" dxfId="4673" priority="315" operator="containsText" text="Leve">
      <formula>NOT(ISERROR(SEARCH("Leve",AC20)))</formula>
    </cfRule>
  </conditionalFormatting>
  <conditionalFormatting sqref="AG20">
    <cfRule type="containsText" dxfId="4672" priority="302" operator="containsText" text="Extremo">
      <formula>NOT(ISERROR(SEARCH("Extremo",AG20)))</formula>
    </cfRule>
    <cfRule type="containsText" dxfId="4671" priority="303" operator="containsText" text="Alto">
      <formula>NOT(ISERROR(SEARCH("Alto",AG20)))</formula>
    </cfRule>
    <cfRule type="containsText" dxfId="4670" priority="304" operator="containsText" text="Moderado">
      <formula>NOT(ISERROR(SEARCH("Moderado",AG20)))</formula>
    </cfRule>
    <cfRule type="containsText" dxfId="4669" priority="305" operator="containsText" text="Menor">
      <formula>NOT(ISERROR(SEARCH("Menor",AG20)))</formula>
    </cfRule>
    <cfRule type="containsText" dxfId="4668" priority="306" operator="containsText" text="Bajo">
      <formula>NOT(ISERROR(SEARCH("Bajo",AG20)))</formula>
    </cfRule>
    <cfRule type="containsText" dxfId="4667" priority="307" operator="containsText" text="Moderado">
      <formula>NOT(ISERROR(SEARCH("Moderado",AG20)))</formula>
    </cfRule>
    <cfRule type="containsText" dxfId="4666" priority="308" operator="containsText" text="Extremo">
      <formula>NOT(ISERROR(SEARCH("Extremo",AG20)))</formula>
    </cfRule>
    <cfRule type="containsText" dxfId="4665" priority="309" operator="containsText" text="Baja">
      <formula>NOT(ISERROR(SEARCH("Baja",AG20)))</formula>
    </cfRule>
    <cfRule type="containsText" dxfId="4664" priority="310" operator="containsText" text="Alto">
      <formula>NOT(ISERROR(SEARCH("Alto",AG20)))</formula>
    </cfRule>
  </conditionalFormatting>
  <conditionalFormatting sqref="AE20:AE24">
    <cfRule type="containsText" dxfId="4663" priority="297" operator="containsText" text="Catastrófico">
      <formula>NOT(ISERROR(SEARCH("Catastrófico",AE20)))</formula>
    </cfRule>
    <cfRule type="containsText" dxfId="4662" priority="298" operator="containsText" text="Moderado">
      <formula>NOT(ISERROR(SEARCH("Moderado",AE20)))</formula>
    </cfRule>
    <cfRule type="containsText" dxfId="4661" priority="299" operator="containsText" text="Menor">
      <formula>NOT(ISERROR(SEARCH("Menor",AE20)))</formula>
    </cfRule>
    <cfRule type="containsText" dxfId="4660" priority="300" operator="containsText" text="Leve">
      <formula>NOT(ISERROR(SEARCH("Leve",AE20)))</formula>
    </cfRule>
    <cfRule type="containsText" dxfId="4659" priority="301" operator="containsText" text="Mayor">
      <formula>NOT(ISERROR(SEARCH("Mayor",AE20)))</formula>
    </cfRule>
  </conditionalFormatting>
  <conditionalFormatting sqref="Y25:Y29">
    <cfRule type="containsText" dxfId="4658" priority="291" operator="containsText" text="Muy Alta">
      <formula>NOT(ISERROR(SEARCH("Muy Alta",Y25)))</formula>
    </cfRule>
    <cfRule type="containsText" dxfId="4657" priority="292" operator="containsText" text="Alta">
      <formula>NOT(ISERROR(SEARCH("Alta",Y25)))</formula>
    </cfRule>
    <cfRule type="containsText" dxfId="4656" priority="293" operator="containsText" text="Media">
      <formula>NOT(ISERROR(SEARCH("Media",Y25)))</formula>
    </cfRule>
    <cfRule type="containsText" dxfId="4655" priority="294" operator="containsText" text="Muy Baja">
      <formula>NOT(ISERROR(SEARCH("Muy Baja",Y25)))</formula>
    </cfRule>
    <cfRule type="containsText" dxfId="4654" priority="295" operator="containsText" text="Baja">
      <formula>NOT(ISERROR(SEARCH("Baja",Y25)))</formula>
    </cfRule>
    <cfRule type="containsText" dxfId="4653" priority="296" operator="containsText" text="Muy Baja">
      <formula>NOT(ISERROR(SEARCH("Muy Baja",Y25)))</formula>
    </cfRule>
  </conditionalFormatting>
  <conditionalFormatting sqref="AC25:AC29">
    <cfRule type="containsText" dxfId="4652" priority="286" operator="containsText" text="Catastrófico">
      <formula>NOT(ISERROR(SEARCH("Catastrófico",AC25)))</formula>
    </cfRule>
    <cfRule type="containsText" dxfId="4651" priority="287" operator="containsText" text="Mayor">
      <formula>NOT(ISERROR(SEARCH("Mayor",AC25)))</formula>
    </cfRule>
    <cfRule type="containsText" dxfId="4650" priority="288" operator="containsText" text="Moderado">
      <formula>NOT(ISERROR(SEARCH("Moderado",AC25)))</formula>
    </cfRule>
    <cfRule type="containsText" dxfId="4649" priority="289" operator="containsText" text="Menor">
      <formula>NOT(ISERROR(SEARCH("Menor",AC25)))</formula>
    </cfRule>
    <cfRule type="containsText" dxfId="4648" priority="290" operator="containsText" text="Leve">
      <formula>NOT(ISERROR(SEARCH("Leve",AC25)))</formula>
    </cfRule>
  </conditionalFormatting>
  <conditionalFormatting sqref="AG25">
    <cfRule type="containsText" dxfId="4647" priority="277" operator="containsText" text="Extremo">
      <formula>NOT(ISERROR(SEARCH("Extremo",AG25)))</formula>
    </cfRule>
    <cfRule type="containsText" dxfId="4646" priority="278" operator="containsText" text="Alto">
      <formula>NOT(ISERROR(SEARCH("Alto",AG25)))</formula>
    </cfRule>
    <cfRule type="containsText" dxfId="4645" priority="279" operator="containsText" text="Moderado">
      <formula>NOT(ISERROR(SEARCH("Moderado",AG25)))</formula>
    </cfRule>
    <cfRule type="containsText" dxfId="4644" priority="280" operator="containsText" text="Menor">
      <formula>NOT(ISERROR(SEARCH("Menor",AG25)))</formula>
    </cfRule>
    <cfRule type="containsText" dxfId="4643" priority="281" operator="containsText" text="Bajo">
      <formula>NOT(ISERROR(SEARCH("Bajo",AG25)))</formula>
    </cfRule>
    <cfRule type="containsText" dxfId="4642" priority="282" operator="containsText" text="Moderado">
      <formula>NOT(ISERROR(SEARCH("Moderado",AG25)))</formula>
    </cfRule>
    <cfRule type="containsText" dxfId="4641" priority="283" operator="containsText" text="Extremo">
      <formula>NOT(ISERROR(SEARCH("Extremo",AG25)))</formula>
    </cfRule>
    <cfRule type="containsText" dxfId="4640" priority="284" operator="containsText" text="Baja">
      <formula>NOT(ISERROR(SEARCH("Baja",AG25)))</formula>
    </cfRule>
    <cfRule type="containsText" dxfId="4639" priority="285" operator="containsText" text="Alto">
      <formula>NOT(ISERROR(SEARCH("Alto",AG25)))</formula>
    </cfRule>
  </conditionalFormatting>
  <conditionalFormatting sqref="AE25:AE29">
    <cfRule type="containsText" dxfId="4638" priority="272" operator="containsText" text="Catastrófico">
      <formula>NOT(ISERROR(SEARCH("Catastrófico",AE25)))</formula>
    </cfRule>
    <cfRule type="containsText" dxfId="4637" priority="273" operator="containsText" text="Moderado">
      <formula>NOT(ISERROR(SEARCH("Moderado",AE25)))</formula>
    </cfRule>
    <cfRule type="containsText" dxfId="4636" priority="274" operator="containsText" text="Menor">
      <formula>NOT(ISERROR(SEARCH("Menor",AE25)))</formula>
    </cfRule>
    <cfRule type="containsText" dxfId="4635" priority="275" operator="containsText" text="Leve">
      <formula>NOT(ISERROR(SEARCH("Leve",AE25)))</formula>
    </cfRule>
    <cfRule type="containsText" dxfId="4634" priority="276" operator="containsText" text="Mayor">
      <formula>NOT(ISERROR(SEARCH("Mayor",AE25)))</formula>
    </cfRule>
  </conditionalFormatting>
  <conditionalFormatting sqref="N30 N35">
    <cfRule type="containsText" dxfId="4633" priority="267" operator="containsText" text="Extremo">
      <formula>NOT(ISERROR(SEARCH("Extremo",N30)))</formula>
    </cfRule>
    <cfRule type="containsText" dxfId="4632" priority="268" operator="containsText" text="Alto">
      <formula>NOT(ISERROR(SEARCH("Alto",N30)))</formula>
    </cfRule>
    <cfRule type="containsText" dxfId="4631" priority="269" operator="containsText" text="Bajo">
      <formula>NOT(ISERROR(SEARCH("Bajo",N30)))</formula>
    </cfRule>
    <cfRule type="containsText" dxfId="4630" priority="270" operator="containsText" text="Moderado">
      <formula>NOT(ISERROR(SEARCH("Moderado",N30)))</formula>
    </cfRule>
    <cfRule type="containsText" dxfId="4629" priority="271" operator="containsText" text="Extremo">
      <formula>NOT(ISERROR(SEARCH("Extremo",N30)))</formula>
    </cfRule>
  </conditionalFormatting>
  <conditionalFormatting sqref="I30 I35 I40">
    <cfRule type="containsText" dxfId="4628" priority="244" operator="containsText" text="Muy Baja">
      <formula>NOT(ISERROR(SEARCH("Muy Baja",I30)))</formula>
    </cfRule>
    <cfRule type="containsText" dxfId="4627" priority="245" operator="containsText" text="Baja">
      <formula>NOT(ISERROR(SEARCH("Baja",I30)))</formula>
    </cfRule>
    <cfRule type="containsText" dxfId="4626" priority="247" operator="containsText" text="Muy Alta">
      <formula>NOT(ISERROR(SEARCH("Muy Alta",I30)))</formula>
    </cfRule>
    <cfRule type="containsText" dxfId="4625" priority="248" operator="containsText" text="Alta">
      <formula>NOT(ISERROR(SEARCH("Alta",I30)))</formula>
    </cfRule>
    <cfRule type="containsText" dxfId="4624" priority="249" operator="containsText" text="Media">
      <formula>NOT(ISERROR(SEARCH("Media",I30)))</formula>
    </cfRule>
    <cfRule type="containsText" dxfId="4623" priority="250" operator="containsText" text="Media">
      <formula>NOT(ISERROR(SEARCH("Media",I30)))</formula>
    </cfRule>
    <cfRule type="containsText" dxfId="4622" priority="251" operator="containsText" text="Media">
      <formula>NOT(ISERROR(SEARCH("Media",I30)))</formula>
    </cfRule>
    <cfRule type="containsText" dxfId="4621" priority="252" operator="containsText" text="Muy Baja">
      <formula>NOT(ISERROR(SEARCH("Muy Baja",I30)))</formula>
    </cfRule>
    <cfRule type="containsText" dxfId="4620" priority="253" operator="containsText" text="Baja">
      <formula>NOT(ISERROR(SEARCH("Baja",I30)))</formula>
    </cfRule>
    <cfRule type="containsText" dxfId="4619" priority="254" operator="containsText" text="Muy Baja">
      <formula>NOT(ISERROR(SEARCH("Muy Baja",I30)))</formula>
    </cfRule>
    <cfRule type="containsText" dxfId="4618" priority="255" operator="containsText" text="Muy Baja">
      <formula>NOT(ISERROR(SEARCH("Muy Baja",I30)))</formula>
    </cfRule>
    <cfRule type="containsText" dxfId="4617" priority="256" operator="containsText" text="Muy Baja">
      <formula>NOT(ISERROR(SEARCH("Muy Baja",I30)))</formula>
    </cfRule>
    <cfRule type="containsText" dxfId="4616" priority="257" operator="containsText" text="Muy Baja'Tabla probabilidad'!">
      <formula>NOT(ISERROR(SEARCH("Muy Baja'Tabla probabilidad'!",I30)))</formula>
    </cfRule>
    <cfRule type="containsText" dxfId="4615" priority="258" operator="containsText" text="Muy bajo">
      <formula>NOT(ISERROR(SEARCH("Muy bajo",I30)))</formula>
    </cfRule>
    <cfRule type="containsText" dxfId="4614" priority="259" operator="containsText" text="Alta">
      <formula>NOT(ISERROR(SEARCH("Alta",I30)))</formula>
    </cfRule>
    <cfRule type="containsText" dxfId="4613" priority="260" operator="containsText" text="Media">
      <formula>NOT(ISERROR(SEARCH("Media",I30)))</formula>
    </cfRule>
    <cfRule type="containsText" dxfId="4612" priority="261" operator="containsText" text="Baja">
      <formula>NOT(ISERROR(SEARCH("Baja",I30)))</formula>
    </cfRule>
    <cfRule type="containsText" dxfId="4611" priority="262" operator="containsText" text="Muy baja">
      <formula>NOT(ISERROR(SEARCH("Muy baja",I30)))</formula>
    </cfRule>
    <cfRule type="cellIs" dxfId="4610" priority="265" operator="between">
      <formula>1</formula>
      <formula>2</formula>
    </cfRule>
    <cfRule type="cellIs" dxfId="4609" priority="266" operator="between">
      <formula>0</formula>
      <formula>2</formula>
    </cfRule>
  </conditionalFormatting>
  <conditionalFormatting sqref="I30 I35 I40">
    <cfRule type="containsText" dxfId="4608" priority="246" operator="containsText" text="Muy Alta">
      <formula>NOT(ISERROR(SEARCH("Muy Alta",I30)))</formula>
    </cfRule>
  </conditionalFormatting>
  <conditionalFormatting sqref="Y30:Y34">
    <cfRule type="containsText" dxfId="4607" priority="238" operator="containsText" text="Muy Alta">
      <formula>NOT(ISERROR(SEARCH("Muy Alta",Y30)))</formula>
    </cfRule>
    <cfRule type="containsText" dxfId="4606" priority="239" operator="containsText" text="Alta">
      <formula>NOT(ISERROR(SEARCH("Alta",Y30)))</formula>
    </cfRule>
    <cfRule type="containsText" dxfId="4605" priority="240" operator="containsText" text="Media">
      <formula>NOT(ISERROR(SEARCH("Media",Y30)))</formula>
    </cfRule>
    <cfRule type="containsText" dxfId="4604" priority="241" operator="containsText" text="Muy Baja">
      <formula>NOT(ISERROR(SEARCH("Muy Baja",Y30)))</formula>
    </cfRule>
    <cfRule type="containsText" dxfId="4603" priority="242" operator="containsText" text="Baja">
      <formula>NOT(ISERROR(SEARCH("Baja",Y30)))</formula>
    </cfRule>
    <cfRule type="containsText" dxfId="4602" priority="243" operator="containsText" text="Muy Baja">
      <formula>NOT(ISERROR(SEARCH("Muy Baja",Y30)))</formula>
    </cfRule>
  </conditionalFormatting>
  <conditionalFormatting sqref="AC30:AC34">
    <cfRule type="containsText" dxfId="4601" priority="233" operator="containsText" text="Catastrófico">
      <formula>NOT(ISERROR(SEARCH("Catastrófico",AC30)))</formula>
    </cfRule>
    <cfRule type="containsText" dxfId="4600" priority="234" operator="containsText" text="Mayor">
      <formula>NOT(ISERROR(SEARCH("Mayor",AC30)))</formula>
    </cfRule>
    <cfRule type="containsText" dxfId="4599" priority="235" operator="containsText" text="Moderado">
      <formula>NOT(ISERROR(SEARCH("Moderado",AC30)))</formula>
    </cfRule>
    <cfRule type="containsText" dxfId="4598" priority="236" operator="containsText" text="Menor">
      <formula>NOT(ISERROR(SEARCH("Menor",AC30)))</formula>
    </cfRule>
    <cfRule type="containsText" dxfId="4597" priority="237" operator="containsText" text="Leve">
      <formula>NOT(ISERROR(SEARCH("Leve",AC30)))</formula>
    </cfRule>
  </conditionalFormatting>
  <conditionalFormatting sqref="AG30">
    <cfRule type="containsText" dxfId="4596" priority="224" operator="containsText" text="Extremo">
      <formula>NOT(ISERROR(SEARCH("Extremo",AG30)))</formula>
    </cfRule>
    <cfRule type="containsText" dxfId="4595" priority="225" operator="containsText" text="Alto">
      <formula>NOT(ISERROR(SEARCH("Alto",AG30)))</formula>
    </cfRule>
    <cfRule type="containsText" dxfId="4594" priority="226" operator="containsText" text="Moderado">
      <formula>NOT(ISERROR(SEARCH("Moderado",AG30)))</formula>
    </cfRule>
    <cfRule type="containsText" dxfId="4593" priority="227" operator="containsText" text="Menor">
      <formula>NOT(ISERROR(SEARCH("Menor",AG30)))</formula>
    </cfRule>
    <cfRule type="containsText" dxfId="4592" priority="228" operator="containsText" text="Bajo">
      <formula>NOT(ISERROR(SEARCH("Bajo",AG30)))</formula>
    </cfRule>
    <cfRule type="containsText" dxfId="4591" priority="229" operator="containsText" text="Moderado">
      <formula>NOT(ISERROR(SEARCH("Moderado",AG30)))</formula>
    </cfRule>
    <cfRule type="containsText" dxfId="4590" priority="230" operator="containsText" text="Extremo">
      <formula>NOT(ISERROR(SEARCH("Extremo",AG30)))</formula>
    </cfRule>
    <cfRule type="containsText" dxfId="4589" priority="231" operator="containsText" text="Baja">
      <formula>NOT(ISERROR(SEARCH("Baja",AG30)))</formula>
    </cfRule>
    <cfRule type="containsText" dxfId="4588" priority="232" operator="containsText" text="Alto">
      <formula>NOT(ISERROR(SEARCH("Alto",AG30)))</formula>
    </cfRule>
  </conditionalFormatting>
  <conditionalFormatting sqref="AE30:AE34">
    <cfRule type="containsText" dxfId="4587" priority="219" operator="containsText" text="Catastrófico">
      <formula>NOT(ISERROR(SEARCH("Catastrófico",AE30)))</formula>
    </cfRule>
    <cfRule type="containsText" dxfId="4586" priority="220" operator="containsText" text="Moderado">
      <formula>NOT(ISERROR(SEARCH("Moderado",AE30)))</formula>
    </cfRule>
    <cfRule type="containsText" dxfId="4585" priority="221" operator="containsText" text="Menor">
      <formula>NOT(ISERROR(SEARCH("Menor",AE30)))</formula>
    </cfRule>
    <cfRule type="containsText" dxfId="4584" priority="222" operator="containsText" text="Leve">
      <formula>NOT(ISERROR(SEARCH("Leve",AE30)))</formula>
    </cfRule>
    <cfRule type="containsText" dxfId="4583" priority="223" operator="containsText" text="Mayor">
      <formula>NOT(ISERROR(SEARCH("Mayor",AE30)))</formula>
    </cfRule>
  </conditionalFormatting>
  <conditionalFormatting sqref="Y35:Y39">
    <cfRule type="containsText" dxfId="4582" priority="213" operator="containsText" text="Muy Alta">
      <formula>NOT(ISERROR(SEARCH("Muy Alta",Y35)))</formula>
    </cfRule>
    <cfRule type="containsText" dxfId="4581" priority="214" operator="containsText" text="Alta">
      <formula>NOT(ISERROR(SEARCH("Alta",Y35)))</formula>
    </cfRule>
    <cfRule type="containsText" dxfId="4580" priority="215" operator="containsText" text="Media">
      <formula>NOT(ISERROR(SEARCH("Media",Y35)))</formula>
    </cfRule>
    <cfRule type="containsText" dxfId="4579" priority="216" operator="containsText" text="Muy Baja">
      <formula>NOT(ISERROR(SEARCH("Muy Baja",Y35)))</formula>
    </cfRule>
    <cfRule type="containsText" dxfId="4578" priority="217" operator="containsText" text="Baja">
      <formula>NOT(ISERROR(SEARCH("Baja",Y35)))</formula>
    </cfRule>
    <cfRule type="containsText" dxfId="4577" priority="218" operator="containsText" text="Muy Baja">
      <formula>NOT(ISERROR(SEARCH("Muy Baja",Y35)))</formula>
    </cfRule>
  </conditionalFormatting>
  <conditionalFormatting sqref="AC35:AC39">
    <cfRule type="containsText" dxfId="4576" priority="208" operator="containsText" text="Catastrófico">
      <formula>NOT(ISERROR(SEARCH("Catastrófico",AC35)))</formula>
    </cfRule>
    <cfRule type="containsText" dxfId="4575" priority="209" operator="containsText" text="Mayor">
      <formula>NOT(ISERROR(SEARCH("Mayor",AC35)))</formula>
    </cfRule>
    <cfRule type="containsText" dxfId="4574" priority="210" operator="containsText" text="Moderado">
      <formula>NOT(ISERROR(SEARCH("Moderado",AC35)))</formula>
    </cfRule>
    <cfRule type="containsText" dxfId="4573" priority="211" operator="containsText" text="Menor">
      <formula>NOT(ISERROR(SEARCH("Menor",AC35)))</formula>
    </cfRule>
    <cfRule type="containsText" dxfId="4572" priority="212" operator="containsText" text="Leve">
      <formula>NOT(ISERROR(SEARCH("Leve",AC35)))</formula>
    </cfRule>
  </conditionalFormatting>
  <conditionalFormatting sqref="AG35">
    <cfRule type="containsText" dxfId="4571" priority="199" operator="containsText" text="Extremo">
      <formula>NOT(ISERROR(SEARCH("Extremo",AG35)))</formula>
    </cfRule>
    <cfRule type="containsText" dxfId="4570" priority="200" operator="containsText" text="Alto">
      <formula>NOT(ISERROR(SEARCH("Alto",AG35)))</formula>
    </cfRule>
    <cfRule type="containsText" dxfId="4569" priority="201" operator="containsText" text="Moderado">
      <formula>NOT(ISERROR(SEARCH("Moderado",AG35)))</formula>
    </cfRule>
    <cfRule type="containsText" dxfId="4568" priority="202" operator="containsText" text="Menor">
      <formula>NOT(ISERROR(SEARCH("Menor",AG35)))</formula>
    </cfRule>
    <cfRule type="containsText" dxfId="4567" priority="203" operator="containsText" text="Bajo">
      <formula>NOT(ISERROR(SEARCH("Bajo",AG35)))</formula>
    </cfRule>
    <cfRule type="containsText" dxfId="4566" priority="204" operator="containsText" text="Moderado">
      <formula>NOT(ISERROR(SEARCH("Moderado",AG35)))</formula>
    </cfRule>
    <cfRule type="containsText" dxfId="4565" priority="205" operator="containsText" text="Extremo">
      <formula>NOT(ISERROR(SEARCH("Extremo",AG35)))</formula>
    </cfRule>
    <cfRule type="containsText" dxfId="4564" priority="206" operator="containsText" text="Baja">
      <formula>NOT(ISERROR(SEARCH("Baja",AG35)))</formula>
    </cfRule>
    <cfRule type="containsText" dxfId="4563" priority="207" operator="containsText" text="Alto">
      <formula>NOT(ISERROR(SEARCH("Alto",AG35)))</formula>
    </cfRule>
  </conditionalFormatting>
  <conditionalFormatting sqref="AE35:AE39">
    <cfRule type="containsText" dxfId="4562" priority="194" operator="containsText" text="Catastrófico">
      <formula>NOT(ISERROR(SEARCH("Catastrófico",AE35)))</formula>
    </cfRule>
    <cfRule type="containsText" dxfId="4561" priority="195" operator="containsText" text="Moderado">
      <formula>NOT(ISERROR(SEARCH("Moderado",AE35)))</formula>
    </cfRule>
    <cfRule type="containsText" dxfId="4560" priority="196" operator="containsText" text="Menor">
      <formula>NOT(ISERROR(SEARCH("Menor",AE35)))</formula>
    </cfRule>
    <cfRule type="containsText" dxfId="4559" priority="197" operator="containsText" text="Leve">
      <formula>NOT(ISERROR(SEARCH("Leve",AE35)))</formula>
    </cfRule>
    <cfRule type="containsText" dxfId="4558" priority="198" operator="containsText" text="Mayor">
      <formula>NOT(ISERROR(SEARCH("Mayor",AE35)))</formula>
    </cfRule>
  </conditionalFormatting>
  <conditionalFormatting sqref="N40">
    <cfRule type="containsText" dxfId="4557" priority="189" operator="containsText" text="Extremo">
      <formula>NOT(ISERROR(SEARCH("Extremo",N40)))</formula>
    </cfRule>
    <cfRule type="containsText" dxfId="4556" priority="190" operator="containsText" text="Alto">
      <formula>NOT(ISERROR(SEARCH("Alto",N40)))</formula>
    </cfRule>
    <cfRule type="containsText" dxfId="4555" priority="191" operator="containsText" text="Bajo">
      <formula>NOT(ISERROR(SEARCH("Bajo",N40)))</formula>
    </cfRule>
    <cfRule type="containsText" dxfId="4554" priority="192" operator="containsText" text="Moderado">
      <formula>NOT(ISERROR(SEARCH("Moderado",N40)))</formula>
    </cfRule>
    <cfRule type="containsText" dxfId="4553" priority="193" operator="containsText" text="Extremo">
      <formula>NOT(ISERROR(SEARCH("Extremo",N40)))</formula>
    </cfRule>
  </conditionalFormatting>
  <conditionalFormatting sqref="Y40:Y44">
    <cfRule type="containsText" dxfId="4552" priority="183" operator="containsText" text="Muy Alta">
      <formula>NOT(ISERROR(SEARCH("Muy Alta",Y40)))</formula>
    </cfRule>
    <cfRule type="containsText" dxfId="4551" priority="184" operator="containsText" text="Alta">
      <formula>NOT(ISERROR(SEARCH("Alta",Y40)))</formula>
    </cfRule>
    <cfRule type="containsText" dxfId="4550" priority="185" operator="containsText" text="Media">
      <formula>NOT(ISERROR(SEARCH("Media",Y40)))</formula>
    </cfRule>
    <cfRule type="containsText" dxfId="4549" priority="186" operator="containsText" text="Muy Baja">
      <formula>NOT(ISERROR(SEARCH("Muy Baja",Y40)))</formula>
    </cfRule>
    <cfRule type="containsText" dxfId="4548" priority="187" operator="containsText" text="Baja">
      <formula>NOT(ISERROR(SEARCH("Baja",Y40)))</formula>
    </cfRule>
    <cfRule type="containsText" dxfId="4547" priority="188" operator="containsText" text="Muy Baja">
      <formula>NOT(ISERROR(SEARCH("Muy Baja",Y40)))</formula>
    </cfRule>
  </conditionalFormatting>
  <conditionalFormatting sqref="AC40:AC44">
    <cfRule type="containsText" dxfId="4546" priority="178" operator="containsText" text="Catastrófico">
      <formula>NOT(ISERROR(SEARCH("Catastrófico",AC40)))</formula>
    </cfRule>
    <cfRule type="containsText" dxfId="4545" priority="179" operator="containsText" text="Mayor">
      <formula>NOT(ISERROR(SEARCH("Mayor",AC40)))</formula>
    </cfRule>
    <cfRule type="containsText" dxfId="4544" priority="180" operator="containsText" text="Moderado">
      <formula>NOT(ISERROR(SEARCH("Moderado",AC40)))</formula>
    </cfRule>
    <cfRule type="containsText" dxfId="4543" priority="181" operator="containsText" text="Menor">
      <formula>NOT(ISERROR(SEARCH("Menor",AC40)))</formula>
    </cfRule>
    <cfRule type="containsText" dxfId="4542" priority="182" operator="containsText" text="Leve">
      <formula>NOT(ISERROR(SEARCH("Leve",AC40)))</formula>
    </cfRule>
  </conditionalFormatting>
  <conditionalFormatting sqref="AG40">
    <cfRule type="containsText" dxfId="4541" priority="169" operator="containsText" text="Extremo">
      <formula>NOT(ISERROR(SEARCH("Extremo",AG40)))</formula>
    </cfRule>
    <cfRule type="containsText" dxfId="4540" priority="170" operator="containsText" text="Alto">
      <formula>NOT(ISERROR(SEARCH("Alto",AG40)))</formula>
    </cfRule>
    <cfRule type="containsText" dxfId="4539" priority="171" operator="containsText" text="Moderado">
      <formula>NOT(ISERROR(SEARCH("Moderado",AG40)))</formula>
    </cfRule>
    <cfRule type="containsText" dxfId="4538" priority="172" operator="containsText" text="Menor">
      <formula>NOT(ISERROR(SEARCH("Menor",AG40)))</formula>
    </cfRule>
    <cfRule type="containsText" dxfId="4537" priority="173" operator="containsText" text="Bajo">
      <formula>NOT(ISERROR(SEARCH("Bajo",AG40)))</formula>
    </cfRule>
    <cfRule type="containsText" dxfId="4536" priority="174" operator="containsText" text="Moderado">
      <formula>NOT(ISERROR(SEARCH("Moderado",AG40)))</formula>
    </cfRule>
    <cfRule type="containsText" dxfId="4535" priority="175" operator="containsText" text="Extremo">
      <formula>NOT(ISERROR(SEARCH("Extremo",AG40)))</formula>
    </cfRule>
    <cfRule type="containsText" dxfId="4534" priority="176" operator="containsText" text="Baja">
      <formula>NOT(ISERROR(SEARCH("Baja",AG40)))</formula>
    </cfRule>
    <cfRule type="containsText" dxfId="4533" priority="177" operator="containsText" text="Alto">
      <formula>NOT(ISERROR(SEARCH("Alto",AG40)))</formula>
    </cfRule>
  </conditionalFormatting>
  <conditionalFormatting sqref="AE40:AE44">
    <cfRule type="containsText" dxfId="4532" priority="164" operator="containsText" text="Catastrófico">
      <formula>NOT(ISERROR(SEARCH("Catastrófico",AE40)))</formula>
    </cfRule>
    <cfRule type="containsText" dxfId="4531" priority="165" operator="containsText" text="Moderado">
      <formula>NOT(ISERROR(SEARCH("Moderado",AE40)))</formula>
    </cfRule>
    <cfRule type="containsText" dxfId="4530" priority="166" operator="containsText" text="Menor">
      <formula>NOT(ISERROR(SEARCH("Menor",AE40)))</formula>
    </cfRule>
    <cfRule type="containsText" dxfId="4529" priority="167" operator="containsText" text="Leve">
      <formula>NOT(ISERROR(SEARCH("Leve",AE40)))</formula>
    </cfRule>
    <cfRule type="containsText" dxfId="4528" priority="168" operator="containsText" text="Mayor">
      <formula>NOT(ISERROR(SEARCH("Mayor",AE40)))</formula>
    </cfRule>
  </conditionalFormatting>
  <conditionalFormatting sqref="N45">
    <cfRule type="containsText" dxfId="4527" priority="159" operator="containsText" text="Extremo">
      <formula>NOT(ISERROR(SEARCH("Extremo",N45)))</formula>
    </cfRule>
    <cfRule type="containsText" dxfId="4526" priority="160" operator="containsText" text="Alto">
      <formula>NOT(ISERROR(SEARCH("Alto",N45)))</formula>
    </cfRule>
    <cfRule type="containsText" dxfId="4525" priority="161" operator="containsText" text="Bajo">
      <formula>NOT(ISERROR(SEARCH("Bajo",N45)))</formula>
    </cfRule>
    <cfRule type="containsText" dxfId="4524" priority="162" operator="containsText" text="Moderado">
      <formula>NOT(ISERROR(SEARCH("Moderado",N45)))</formula>
    </cfRule>
    <cfRule type="containsText" dxfId="4523" priority="163" operator="containsText" text="Extremo">
      <formula>NOT(ISERROR(SEARCH("Extremo",N45)))</formula>
    </cfRule>
  </conditionalFormatting>
  <conditionalFormatting sqref="I45">
    <cfRule type="containsText" dxfId="4522" priority="136" operator="containsText" text="Muy Baja">
      <formula>NOT(ISERROR(SEARCH("Muy Baja",I45)))</formula>
    </cfRule>
    <cfRule type="containsText" dxfId="4521" priority="137" operator="containsText" text="Baja">
      <formula>NOT(ISERROR(SEARCH("Baja",I45)))</formula>
    </cfRule>
    <cfRule type="containsText" dxfId="4520" priority="139" operator="containsText" text="Muy Alta">
      <formula>NOT(ISERROR(SEARCH("Muy Alta",I45)))</formula>
    </cfRule>
    <cfRule type="containsText" dxfId="4519" priority="140" operator="containsText" text="Alta">
      <formula>NOT(ISERROR(SEARCH("Alta",I45)))</formula>
    </cfRule>
    <cfRule type="containsText" dxfId="4518" priority="141" operator="containsText" text="Media">
      <formula>NOT(ISERROR(SEARCH("Media",I45)))</formula>
    </cfRule>
    <cfRule type="containsText" dxfId="4517" priority="142" operator="containsText" text="Media">
      <formula>NOT(ISERROR(SEARCH("Media",I45)))</formula>
    </cfRule>
    <cfRule type="containsText" dxfId="4516" priority="143" operator="containsText" text="Media">
      <formula>NOT(ISERROR(SEARCH("Media",I45)))</formula>
    </cfRule>
    <cfRule type="containsText" dxfId="4515" priority="144" operator="containsText" text="Muy Baja">
      <formula>NOT(ISERROR(SEARCH("Muy Baja",I45)))</formula>
    </cfRule>
    <cfRule type="containsText" dxfId="4514" priority="145" operator="containsText" text="Baja">
      <formula>NOT(ISERROR(SEARCH("Baja",I45)))</formula>
    </cfRule>
    <cfRule type="containsText" dxfId="4513" priority="146" operator="containsText" text="Muy Baja">
      <formula>NOT(ISERROR(SEARCH("Muy Baja",I45)))</formula>
    </cfRule>
    <cfRule type="containsText" dxfId="4512" priority="147" operator="containsText" text="Muy Baja">
      <formula>NOT(ISERROR(SEARCH("Muy Baja",I45)))</formula>
    </cfRule>
    <cfRule type="containsText" dxfId="4511" priority="148" operator="containsText" text="Muy Baja">
      <formula>NOT(ISERROR(SEARCH("Muy Baja",I45)))</formula>
    </cfRule>
    <cfRule type="containsText" dxfId="4510" priority="149" operator="containsText" text="Muy Baja'Tabla probabilidad'!">
      <formula>NOT(ISERROR(SEARCH("Muy Baja'Tabla probabilidad'!",I45)))</formula>
    </cfRule>
    <cfRule type="containsText" dxfId="4509" priority="150" operator="containsText" text="Muy bajo">
      <formula>NOT(ISERROR(SEARCH("Muy bajo",I45)))</formula>
    </cfRule>
    <cfRule type="containsText" dxfId="4508" priority="151" operator="containsText" text="Alta">
      <formula>NOT(ISERROR(SEARCH("Alta",I45)))</formula>
    </cfRule>
    <cfRule type="containsText" dxfId="4507" priority="152" operator="containsText" text="Media">
      <formula>NOT(ISERROR(SEARCH("Media",I45)))</formula>
    </cfRule>
    <cfRule type="containsText" dxfId="4506" priority="153" operator="containsText" text="Baja">
      <formula>NOT(ISERROR(SEARCH("Baja",I45)))</formula>
    </cfRule>
    <cfRule type="containsText" dxfId="4505" priority="154" operator="containsText" text="Muy baja">
      <formula>NOT(ISERROR(SEARCH("Muy baja",I45)))</formula>
    </cfRule>
    <cfRule type="cellIs" dxfId="4504" priority="157" operator="between">
      <formula>1</formula>
      <formula>2</formula>
    </cfRule>
    <cfRule type="cellIs" dxfId="4503" priority="158" operator="between">
      <formula>0</formula>
      <formula>2</formula>
    </cfRule>
  </conditionalFormatting>
  <conditionalFormatting sqref="I45">
    <cfRule type="containsText" dxfId="4502" priority="138" operator="containsText" text="Muy Alta">
      <formula>NOT(ISERROR(SEARCH("Muy Alta",I45)))</formula>
    </cfRule>
  </conditionalFormatting>
  <conditionalFormatting sqref="Y45:Y49">
    <cfRule type="containsText" dxfId="4501" priority="130" operator="containsText" text="Muy Alta">
      <formula>NOT(ISERROR(SEARCH("Muy Alta",Y45)))</formula>
    </cfRule>
    <cfRule type="containsText" dxfId="4500" priority="131" operator="containsText" text="Alta">
      <formula>NOT(ISERROR(SEARCH("Alta",Y45)))</formula>
    </cfRule>
    <cfRule type="containsText" dxfId="4499" priority="132" operator="containsText" text="Media">
      <formula>NOT(ISERROR(SEARCH("Media",Y45)))</formula>
    </cfRule>
    <cfRule type="containsText" dxfId="4498" priority="133" operator="containsText" text="Muy Baja">
      <formula>NOT(ISERROR(SEARCH("Muy Baja",Y45)))</formula>
    </cfRule>
    <cfRule type="containsText" dxfId="4497" priority="134" operator="containsText" text="Baja">
      <formula>NOT(ISERROR(SEARCH("Baja",Y45)))</formula>
    </cfRule>
    <cfRule type="containsText" dxfId="4496" priority="135" operator="containsText" text="Muy Baja">
      <formula>NOT(ISERROR(SEARCH("Muy Baja",Y45)))</formula>
    </cfRule>
  </conditionalFormatting>
  <conditionalFormatting sqref="AC45:AC49">
    <cfRule type="containsText" dxfId="4495" priority="125" operator="containsText" text="Catastrófico">
      <formula>NOT(ISERROR(SEARCH("Catastrófico",AC45)))</formula>
    </cfRule>
    <cfRule type="containsText" dxfId="4494" priority="126" operator="containsText" text="Mayor">
      <formula>NOT(ISERROR(SEARCH("Mayor",AC45)))</formula>
    </cfRule>
    <cfRule type="containsText" dxfId="4493" priority="127" operator="containsText" text="Moderado">
      <formula>NOT(ISERROR(SEARCH("Moderado",AC45)))</formula>
    </cfRule>
    <cfRule type="containsText" dxfId="4492" priority="128" operator="containsText" text="Menor">
      <formula>NOT(ISERROR(SEARCH("Menor",AC45)))</formula>
    </cfRule>
    <cfRule type="containsText" dxfId="4491" priority="129" operator="containsText" text="Leve">
      <formula>NOT(ISERROR(SEARCH("Leve",AC45)))</formula>
    </cfRule>
  </conditionalFormatting>
  <conditionalFormatting sqref="AG45">
    <cfRule type="containsText" dxfId="4490" priority="116" operator="containsText" text="Extremo">
      <formula>NOT(ISERROR(SEARCH("Extremo",AG45)))</formula>
    </cfRule>
    <cfRule type="containsText" dxfId="4489" priority="117" operator="containsText" text="Alto">
      <formula>NOT(ISERROR(SEARCH("Alto",AG45)))</formula>
    </cfRule>
    <cfRule type="containsText" dxfId="4488" priority="118" operator="containsText" text="Moderado">
      <formula>NOT(ISERROR(SEARCH("Moderado",AG45)))</formula>
    </cfRule>
    <cfRule type="containsText" dxfId="4487" priority="119" operator="containsText" text="Menor">
      <formula>NOT(ISERROR(SEARCH("Menor",AG45)))</formula>
    </cfRule>
    <cfRule type="containsText" dxfId="4486" priority="120" operator="containsText" text="Bajo">
      <formula>NOT(ISERROR(SEARCH("Bajo",AG45)))</formula>
    </cfRule>
    <cfRule type="containsText" dxfId="4485" priority="121" operator="containsText" text="Moderado">
      <formula>NOT(ISERROR(SEARCH("Moderado",AG45)))</formula>
    </cfRule>
    <cfRule type="containsText" dxfId="4484" priority="122" operator="containsText" text="Extremo">
      <formula>NOT(ISERROR(SEARCH("Extremo",AG45)))</formula>
    </cfRule>
    <cfRule type="containsText" dxfId="4483" priority="123" operator="containsText" text="Baja">
      <formula>NOT(ISERROR(SEARCH("Baja",AG45)))</formula>
    </cfRule>
    <cfRule type="containsText" dxfId="4482" priority="124" operator="containsText" text="Alto">
      <formula>NOT(ISERROR(SEARCH("Alto",AG45)))</formula>
    </cfRule>
  </conditionalFormatting>
  <conditionalFormatting sqref="AE45:AE49">
    <cfRule type="containsText" dxfId="4481" priority="111" operator="containsText" text="Catastrófico">
      <formula>NOT(ISERROR(SEARCH("Catastrófico",AE45)))</formula>
    </cfRule>
    <cfRule type="containsText" dxfId="4480" priority="112" operator="containsText" text="Moderado">
      <formula>NOT(ISERROR(SEARCH("Moderado",AE45)))</formula>
    </cfRule>
    <cfRule type="containsText" dxfId="4479" priority="113" operator="containsText" text="Menor">
      <formula>NOT(ISERROR(SEARCH("Menor",AE45)))</formula>
    </cfRule>
    <cfRule type="containsText" dxfId="4478" priority="114" operator="containsText" text="Leve">
      <formula>NOT(ISERROR(SEARCH("Leve",AE45)))</formula>
    </cfRule>
    <cfRule type="containsText" dxfId="4477" priority="115" operator="containsText" text="Mayor">
      <formula>NOT(ISERROR(SEARCH("Mayor",AE45)))</formula>
    </cfRule>
  </conditionalFormatting>
  <conditionalFormatting sqref="N50">
    <cfRule type="containsText" dxfId="4476" priority="106" operator="containsText" text="Extremo">
      <formula>NOT(ISERROR(SEARCH("Extremo",N50)))</formula>
    </cfRule>
    <cfRule type="containsText" dxfId="4475" priority="107" operator="containsText" text="Alto">
      <formula>NOT(ISERROR(SEARCH("Alto",N50)))</formula>
    </cfRule>
    <cfRule type="containsText" dxfId="4474" priority="108" operator="containsText" text="Bajo">
      <formula>NOT(ISERROR(SEARCH("Bajo",N50)))</formula>
    </cfRule>
    <cfRule type="containsText" dxfId="4473" priority="109" operator="containsText" text="Moderado">
      <formula>NOT(ISERROR(SEARCH("Moderado",N50)))</formula>
    </cfRule>
    <cfRule type="containsText" dxfId="4472" priority="110" operator="containsText" text="Extremo">
      <formula>NOT(ISERROR(SEARCH("Extremo",N50)))</formula>
    </cfRule>
  </conditionalFormatting>
  <conditionalFormatting sqref="I50">
    <cfRule type="containsText" dxfId="4471" priority="83" operator="containsText" text="Muy Baja">
      <formula>NOT(ISERROR(SEARCH("Muy Baja",I50)))</formula>
    </cfRule>
    <cfRule type="containsText" dxfId="4470" priority="84" operator="containsText" text="Baja">
      <formula>NOT(ISERROR(SEARCH("Baja",I50)))</formula>
    </cfRule>
    <cfRule type="containsText" dxfId="4469" priority="86" operator="containsText" text="Muy Alta">
      <formula>NOT(ISERROR(SEARCH("Muy Alta",I50)))</formula>
    </cfRule>
    <cfRule type="containsText" dxfId="4468" priority="87" operator="containsText" text="Alta">
      <formula>NOT(ISERROR(SEARCH("Alta",I50)))</formula>
    </cfRule>
    <cfRule type="containsText" dxfId="4467" priority="88" operator="containsText" text="Media">
      <formula>NOT(ISERROR(SEARCH("Media",I50)))</formula>
    </cfRule>
    <cfRule type="containsText" dxfId="4466" priority="89" operator="containsText" text="Media">
      <formula>NOT(ISERROR(SEARCH("Media",I50)))</formula>
    </cfRule>
    <cfRule type="containsText" dxfId="4465" priority="90" operator="containsText" text="Media">
      <formula>NOT(ISERROR(SEARCH("Media",I50)))</formula>
    </cfRule>
    <cfRule type="containsText" dxfId="4464" priority="91" operator="containsText" text="Muy Baja">
      <formula>NOT(ISERROR(SEARCH("Muy Baja",I50)))</formula>
    </cfRule>
    <cfRule type="containsText" dxfId="4463" priority="92" operator="containsText" text="Baja">
      <formula>NOT(ISERROR(SEARCH("Baja",I50)))</formula>
    </cfRule>
    <cfRule type="containsText" dxfId="4462" priority="93" operator="containsText" text="Muy Baja">
      <formula>NOT(ISERROR(SEARCH("Muy Baja",I50)))</formula>
    </cfRule>
    <cfRule type="containsText" dxfId="4461" priority="94" operator="containsText" text="Muy Baja">
      <formula>NOT(ISERROR(SEARCH("Muy Baja",I50)))</formula>
    </cfRule>
    <cfRule type="containsText" dxfId="4460" priority="95" operator="containsText" text="Muy Baja">
      <formula>NOT(ISERROR(SEARCH("Muy Baja",I50)))</formula>
    </cfRule>
    <cfRule type="containsText" dxfId="4459" priority="96" operator="containsText" text="Muy Baja'Tabla probabilidad'!">
      <formula>NOT(ISERROR(SEARCH("Muy Baja'Tabla probabilidad'!",I50)))</formula>
    </cfRule>
    <cfRule type="containsText" dxfId="4458" priority="97" operator="containsText" text="Muy bajo">
      <formula>NOT(ISERROR(SEARCH("Muy bajo",I50)))</formula>
    </cfRule>
    <cfRule type="containsText" dxfId="4457" priority="98" operator="containsText" text="Alta">
      <formula>NOT(ISERROR(SEARCH("Alta",I50)))</formula>
    </cfRule>
    <cfRule type="containsText" dxfId="4456" priority="99" operator="containsText" text="Media">
      <formula>NOT(ISERROR(SEARCH("Media",I50)))</formula>
    </cfRule>
    <cfRule type="containsText" dxfId="4455" priority="100" operator="containsText" text="Baja">
      <formula>NOT(ISERROR(SEARCH("Baja",I50)))</formula>
    </cfRule>
    <cfRule type="containsText" dxfId="4454" priority="101" operator="containsText" text="Muy baja">
      <formula>NOT(ISERROR(SEARCH("Muy baja",I50)))</formula>
    </cfRule>
    <cfRule type="cellIs" dxfId="4453" priority="104" operator="between">
      <formula>1</formula>
      <formula>2</formula>
    </cfRule>
    <cfRule type="cellIs" dxfId="4452" priority="105" operator="between">
      <formula>0</formula>
      <formula>2</formula>
    </cfRule>
  </conditionalFormatting>
  <conditionalFormatting sqref="I50">
    <cfRule type="containsText" dxfId="4451" priority="85" operator="containsText" text="Muy Alta">
      <formula>NOT(ISERROR(SEARCH("Muy Alta",I50)))</formula>
    </cfRule>
  </conditionalFormatting>
  <conditionalFormatting sqref="Y50:Y54">
    <cfRule type="containsText" dxfId="4450" priority="77" operator="containsText" text="Muy Alta">
      <formula>NOT(ISERROR(SEARCH("Muy Alta",Y50)))</formula>
    </cfRule>
    <cfRule type="containsText" dxfId="4449" priority="78" operator="containsText" text="Alta">
      <formula>NOT(ISERROR(SEARCH("Alta",Y50)))</formula>
    </cfRule>
    <cfRule type="containsText" dxfId="4448" priority="79" operator="containsText" text="Media">
      <formula>NOT(ISERROR(SEARCH("Media",Y50)))</formula>
    </cfRule>
    <cfRule type="containsText" dxfId="4447" priority="80" operator="containsText" text="Muy Baja">
      <formula>NOT(ISERROR(SEARCH("Muy Baja",Y50)))</formula>
    </cfRule>
    <cfRule type="containsText" dxfId="4446" priority="81" operator="containsText" text="Baja">
      <formula>NOT(ISERROR(SEARCH("Baja",Y50)))</formula>
    </cfRule>
    <cfRule type="containsText" dxfId="4445" priority="82" operator="containsText" text="Muy Baja">
      <formula>NOT(ISERROR(SEARCH("Muy Baja",Y50)))</formula>
    </cfRule>
  </conditionalFormatting>
  <conditionalFormatting sqref="AC50:AC54">
    <cfRule type="containsText" dxfId="4444" priority="72" operator="containsText" text="Catastrófico">
      <formula>NOT(ISERROR(SEARCH("Catastrófico",AC50)))</formula>
    </cfRule>
    <cfRule type="containsText" dxfId="4443" priority="73" operator="containsText" text="Mayor">
      <formula>NOT(ISERROR(SEARCH("Mayor",AC50)))</formula>
    </cfRule>
    <cfRule type="containsText" dxfId="4442" priority="74" operator="containsText" text="Moderado">
      <formula>NOT(ISERROR(SEARCH("Moderado",AC50)))</formula>
    </cfRule>
    <cfRule type="containsText" dxfId="4441" priority="75" operator="containsText" text="Menor">
      <formula>NOT(ISERROR(SEARCH("Menor",AC50)))</formula>
    </cfRule>
    <cfRule type="containsText" dxfId="4440" priority="76" operator="containsText" text="Leve">
      <formula>NOT(ISERROR(SEARCH("Leve",AC50)))</formula>
    </cfRule>
  </conditionalFormatting>
  <conditionalFormatting sqref="AG50">
    <cfRule type="containsText" dxfId="4439" priority="63" operator="containsText" text="Extremo">
      <formula>NOT(ISERROR(SEARCH("Extremo",AG50)))</formula>
    </cfRule>
    <cfRule type="containsText" dxfId="4438" priority="64" operator="containsText" text="Alto">
      <formula>NOT(ISERROR(SEARCH("Alto",AG50)))</formula>
    </cfRule>
    <cfRule type="containsText" dxfId="4437" priority="65" operator="containsText" text="Moderado">
      <formula>NOT(ISERROR(SEARCH("Moderado",AG50)))</formula>
    </cfRule>
    <cfRule type="containsText" dxfId="4436" priority="66" operator="containsText" text="Menor">
      <formula>NOT(ISERROR(SEARCH("Menor",AG50)))</formula>
    </cfRule>
    <cfRule type="containsText" dxfId="4435" priority="67" operator="containsText" text="Bajo">
      <formula>NOT(ISERROR(SEARCH("Bajo",AG50)))</formula>
    </cfRule>
    <cfRule type="containsText" dxfId="4434" priority="68" operator="containsText" text="Moderado">
      <formula>NOT(ISERROR(SEARCH("Moderado",AG50)))</formula>
    </cfRule>
    <cfRule type="containsText" dxfId="4433" priority="69" operator="containsText" text="Extremo">
      <formula>NOT(ISERROR(SEARCH("Extremo",AG50)))</formula>
    </cfRule>
    <cfRule type="containsText" dxfId="4432" priority="70" operator="containsText" text="Baja">
      <formula>NOT(ISERROR(SEARCH("Baja",AG50)))</formula>
    </cfRule>
    <cfRule type="containsText" dxfId="4431" priority="71" operator="containsText" text="Alto">
      <formula>NOT(ISERROR(SEARCH("Alto",AG50)))</formula>
    </cfRule>
  </conditionalFormatting>
  <conditionalFormatting sqref="AE50:AE54">
    <cfRule type="containsText" dxfId="4430" priority="58" operator="containsText" text="Catastrófico">
      <formula>NOT(ISERROR(SEARCH("Catastrófico",AE50)))</formula>
    </cfRule>
    <cfRule type="containsText" dxfId="4429" priority="59" operator="containsText" text="Moderado">
      <formula>NOT(ISERROR(SEARCH("Moderado",AE50)))</formula>
    </cfRule>
    <cfRule type="containsText" dxfId="4428" priority="60" operator="containsText" text="Menor">
      <formula>NOT(ISERROR(SEARCH("Menor",AE50)))</formula>
    </cfRule>
    <cfRule type="containsText" dxfId="4427" priority="61" operator="containsText" text="Leve">
      <formula>NOT(ISERROR(SEARCH("Leve",AE50)))</formula>
    </cfRule>
    <cfRule type="containsText" dxfId="4426" priority="62" operator="containsText" text="Mayor">
      <formula>NOT(ISERROR(SEARCH("Mayor",AE50)))</formula>
    </cfRule>
  </conditionalFormatting>
  <conditionalFormatting sqref="N55">
    <cfRule type="containsText" dxfId="4425" priority="53" operator="containsText" text="Extremo">
      <formula>NOT(ISERROR(SEARCH("Extremo",N55)))</formula>
    </cfRule>
    <cfRule type="containsText" dxfId="4424" priority="54" operator="containsText" text="Alto">
      <formula>NOT(ISERROR(SEARCH("Alto",N55)))</formula>
    </cfRule>
    <cfRule type="containsText" dxfId="4423" priority="55" operator="containsText" text="Bajo">
      <formula>NOT(ISERROR(SEARCH("Bajo",N55)))</formula>
    </cfRule>
    <cfRule type="containsText" dxfId="4422" priority="56" operator="containsText" text="Moderado">
      <formula>NOT(ISERROR(SEARCH("Moderado",N55)))</formula>
    </cfRule>
    <cfRule type="containsText" dxfId="4421" priority="57" operator="containsText" text="Extremo">
      <formula>NOT(ISERROR(SEARCH("Extremo",N55)))</formula>
    </cfRule>
  </conditionalFormatting>
  <conditionalFormatting sqref="I55">
    <cfRule type="containsText" dxfId="4420" priority="30" operator="containsText" text="Muy Baja">
      <formula>NOT(ISERROR(SEARCH("Muy Baja",I55)))</formula>
    </cfRule>
    <cfRule type="containsText" dxfId="4419" priority="31" operator="containsText" text="Baja">
      <formula>NOT(ISERROR(SEARCH("Baja",I55)))</formula>
    </cfRule>
    <cfRule type="containsText" dxfId="4418" priority="33" operator="containsText" text="Muy Alta">
      <formula>NOT(ISERROR(SEARCH("Muy Alta",I55)))</formula>
    </cfRule>
    <cfRule type="containsText" dxfId="4417" priority="34" operator="containsText" text="Alta">
      <formula>NOT(ISERROR(SEARCH("Alta",I55)))</formula>
    </cfRule>
    <cfRule type="containsText" dxfId="4416" priority="35" operator="containsText" text="Media">
      <formula>NOT(ISERROR(SEARCH("Media",I55)))</formula>
    </cfRule>
    <cfRule type="containsText" dxfId="4415" priority="36" operator="containsText" text="Media">
      <formula>NOT(ISERROR(SEARCH("Media",I55)))</formula>
    </cfRule>
    <cfRule type="containsText" dxfId="4414" priority="37" operator="containsText" text="Media">
      <formula>NOT(ISERROR(SEARCH("Media",I55)))</formula>
    </cfRule>
    <cfRule type="containsText" dxfId="4413" priority="38" operator="containsText" text="Muy Baja">
      <formula>NOT(ISERROR(SEARCH("Muy Baja",I55)))</formula>
    </cfRule>
    <cfRule type="containsText" dxfId="4412" priority="39" operator="containsText" text="Baja">
      <formula>NOT(ISERROR(SEARCH("Baja",I55)))</formula>
    </cfRule>
    <cfRule type="containsText" dxfId="4411" priority="40" operator="containsText" text="Muy Baja">
      <formula>NOT(ISERROR(SEARCH("Muy Baja",I55)))</formula>
    </cfRule>
    <cfRule type="containsText" dxfId="4410" priority="41" operator="containsText" text="Muy Baja">
      <formula>NOT(ISERROR(SEARCH("Muy Baja",I55)))</formula>
    </cfRule>
    <cfRule type="containsText" dxfId="4409" priority="42" operator="containsText" text="Muy Baja">
      <formula>NOT(ISERROR(SEARCH("Muy Baja",I55)))</formula>
    </cfRule>
    <cfRule type="containsText" dxfId="4408" priority="43" operator="containsText" text="Muy Baja'Tabla probabilidad'!">
      <formula>NOT(ISERROR(SEARCH("Muy Baja'Tabla probabilidad'!",I55)))</formula>
    </cfRule>
    <cfRule type="containsText" dxfId="4407" priority="44" operator="containsText" text="Muy bajo">
      <formula>NOT(ISERROR(SEARCH("Muy bajo",I55)))</formula>
    </cfRule>
    <cfRule type="containsText" dxfId="4406" priority="45" operator="containsText" text="Alta">
      <formula>NOT(ISERROR(SEARCH("Alta",I55)))</formula>
    </cfRule>
    <cfRule type="containsText" dxfId="4405" priority="46" operator="containsText" text="Media">
      <formula>NOT(ISERROR(SEARCH("Media",I55)))</formula>
    </cfRule>
    <cfRule type="containsText" dxfId="4404" priority="47" operator="containsText" text="Baja">
      <formula>NOT(ISERROR(SEARCH("Baja",I55)))</formula>
    </cfRule>
    <cfRule type="containsText" dxfId="4403" priority="48" operator="containsText" text="Muy baja">
      <formula>NOT(ISERROR(SEARCH("Muy baja",I55)))</formula>
    </cfRule>
    <cfRule type="cellIs" dxfId="4402" priority="51" operator="between">
      <formula>1</formula>
      <formula>2</formula>
    </cfRule>
    <cfRule type="cellIs" dxfId="4401" priority="52" operator="between">
      <formula>0</formula>
      <formula>2</formula>
    </cfRule>
  </conditionalFormatting>
  <conditionalFormatting sqref="I55">
    <cfRule type="containsText" dxfId="4400" priority="32" operator="containsText" text="Muy Alta">
      <formula>NOT(ISERROR(SEARCH("Muy Alta",I55)))</formula>
    </cfRule>
  </conditionalFormatting>
  <conditionalFormatting sqref="Y55:Y59">
    <cfRule type="containsText" dxfId="4399" priority="24" operator="containsText" text="Muy Alta">
      <formula>NOT(ISERROR(SEARCH("Muy Alta",Y55)))</formula>
    </cfRule>
    <cfRule type="containsText" dxfId="4398" priority="25" operator="containsText" text="Alta">
      <formula>NOT(ISERROR(SEARCH("Alta",Y55)))</formula>
    </cfRule>
    <cfRule type="containsText" dxfId="4397" priority="26" operator="containsText" text="Media">
      <formula>NOT(ISERROR(SEARCH("Media",Y55)))</formula>
    </cfRule>
    <cfRule type="containsText" dxfId="4396" priority="27" operator="containsText" text="Muy Baja">
      <formula>NOT(ISERROR(SEARCH("Muy Baja",Y55)))</formula>
    </cfRule>
    <cfRule type="containsText" dxfId="4395" priority="28" operator="containsText" text="Baja">
      <formula>NOT(ISERROR(SEARCH("Baja",Y55)))</formula>
    </cfRule>
    <cfRule type="containsText" dxfId="4394" priority="29" operator="containsText" text="Muy Baja">
      <formula>NOT(ISERROR(SEARCH("Muy Baja",Y55)))</formula>
    </cfRule>
  </conditionalFormatting>
  <conditionalFormatting sqref="AC55:AC59">
    <cfRule type="containsText" dxfId="4393" priority="19" operator="containsText" text="Catastrófico">
      <formula>NOT(ISERROR(SEARCH("Catastrófico",AC55)))</formula>
    </cfRule>
    <cfRule type="containsText" dxfId="4392" priority="20" operator="containsText" text="Mayor">
      <formula>NOT(ISERROR(SEARCH("Mayor",AC55)))</formula>
    </cfRule>
    <cfRule type="containsText" dxfId="4391" priority="21" operator="containsText" text="Moderado">
      <formula>NOT(ISERROR(SEARCH("Moderado",AC55)))</formula>
    </cfRule>
    <cfRule type="containsText" dxfId="4390" priority="22" operator="containsText" text="Menor">
      <formula>NOT(ISERROR(SEARCH("Menor",AC55)))</formula>
    </cfRule>
    <cfRule type="containsText" dxfId="4389" priority="23" operator="containsText" text="Leve">
      <formula>NOT(ISERROR(SEARCH("Leve",AC55)))</formula>
    </cfRule>
  </conditionalFormatting>
  <conditionalFormatting sqref="AG55">
    <cfRule type="containsText" dxfId="4388" priority="10" operator="containsText" text="Extremo">
      <formula>NOT(ISERROR(SEARCH("Extremo",AG55)))</formula>
    </cfRule>
    <cfRule type="containsText" dxfId="4387" priority="11" operator="containsText" text="Alto">
      <formula>NOT(ISERROR(SEARCH("Alto",AG55)))</formula>
    </cfRule>
    <cfRule type="containsText" dxfId="4386" priority="12" operator="containsText" text="Moderado">
      <formula>NOT(ISERROR(SEARCH("Moderado",AG55)))</formula>
    </cfRule>
    <cfRule type="containsText" dxfId="4385" priority="13" operator="containsText" text="Menor">
      <formula>NOT(ISERROR(SEARCH("Menor",AG55)))</formula>
    </cfRule>
    <cfRule type="containsText" dxfId="4384" priority="14" operator="containsText" text="Bajo">
      <formula>NOT(ISERROR(SEARCH("Bajo",AG55)))</formula>
    </cfRule>
    <cfRule type="containsText" dxfId="4383" priority="15" operator="containsText" text="Moderado">
      <formula>NOT(ISERROR(SEARCH("Moderado",AG55)))</formula>
    </cfRule>
    <cfRule type="containsText" dxfId="4382" priority="16" operator="containsText" text="Extremo">
      <formula>NOT(ISERROR(SEARCH("Extremo",AG55)))</formula>
    </cfRule>
    <cfRule type="containsText" dxfId="4381" priority="17" operator="containsText" text="Baja">
      <formula>NOT(ISERROR(SEARCH("Baja",AG55)))</formula>
    </cfRule>
    <cfRule type="containsText" dxfId="4380" priority="18" operator="containsText" text="Alto">
      <formula>NOT(ISERROR(SEARCH("Alto",AG55)))</formula>
    </cfRule>
  </conditionalFormatting>
  <conditionalFormatting sqref="AE55:AE59">
    <cfRule type="containsText" dxfId="4379" priority="5" operator="containsText" text="Catastrófico">
      <formula>NOT(ISERROR(SEARCH("Catastrófico",AE55)))</formula>
    </cfRule>
    <cfRule type="containsText" dxfId="4378" priority="6" operator="containsText" text="Moderado">
      <formula>NOT(ISERROR(SEARCH("Moderado",AE55)))</formula>
    </cfRule>
    <cfRule type="containsText" dxfId="4377" priority="7" operator="containsText" text="Menor">
      <formula>NOT(ISERROR(SEARCH("Menor",AE55)))</formula>
    </cfRule>
    <cfRule type="containsText" dxfId="4376" priority="8" operator="containsText" text="Leve">
      <formula>NOT(ISERROR(SEARCH("Leve",AE55)))</formula>
    </cfRule>
    <cfRule type="containsText" dxfId="4375" priority="9" operator="containsText" text="Mayor">
      <formula>NOT(ISERROR(SEARCH("Mayor",AE55)))</formula>
    </cfRule>
  </conditionalFormatting>
  <conditionalFormatting sqref="P20">
    <cfRule type="expression" dxfId="4374" priority="1" stopIfTrue="1">
      <formula>$I20="bajo"</formula>
    </cfRule>
    <cfRule type="expression" dxfId="4373" priority="2" stopIfTrue="1">
      <formula>$I20="medio"</formula>
    </cfRule>
    <cfRule type="expression" dxfId="4372" priority="3" stopIfTrue="1">
      <formula>$I20="alto"</formula>
    </cfRule>
  </conditionalFormatting>
  <dataValidations count="1">
    <dataValidation allowBlank="1" showInputMessage="1" showErrorMessage="1" prompt="Enunciar cuál es el control" sqref="P13 P10:P11 P15:P18 P21:P23" xr:uid="{00000000-0002-0000-07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36" operator="containsText" id="{47825F6D-9D0E-49EF-9238-E609BD694907}">
            <xm:f>NOT(ISERROR(SEARCH('\Users\ymarting\Documents\2021\Financiera\[Matriz de Riesgos SIGCMA 5x5  - Gestion financiera y presupuestal.xlsx]Tabla probabilidad'!#REF!,I10)))</xm:f>
            <xm:f>'\Users\ymarting\Documents\2021\Financiera\[Matriz de Riesgos SIGCMA 5x5  - Gestion financiera y presupuestal.xlsx]Tabla probabilidad'!#REF!</xm:f>
            <x14:dxf>
              <font>
                <color rgb="FF006100"/>
              </font>
              <fill>
                <patternFill>
                  <bgColor rgb="FFC6EFCE"/>
                </patternFill>
              </fill>
            </x14:dxf>
          </x14:cfRule>
          <x14:cfRule type="containsText" priority="437" operator="containsText" id="{2C214D30-3887-4BE4-82F0-9A9282C21D92}">
            <xm:f>NOT(ISERROR(SEARCH('\Users\ymarting\Documents\2021\Financiera\[Matriz de Riesgos SIGCMA 5x5  - Gestion financiera y presupuestal.xlsx]Tabla probabilidad'!#REF!,I10)))</xm:f>
            <xm:f>'\Users\ymarting\Documents\2021\Financiera\[Matriz de Riesgos SIGCMA 5x5  - Gestion financiera y presupuestal.xlsx]Tabla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366" operator="containsText" id="{5ECE7043-935D-4418-BB0D-FC326E0EAA63}">
            <xm:f>NOT(ISERROR(SEARCH('\Users\ymarting\Documents\2021\Financiera\[Matriz de Riesgos SIGCMA 5x5  - Gestion financiera y presupuestal.xlsx]Tabla probabilidad'!#REF!,I15)))</xm:f>
            <xm:f>'\Users\ymarting\Documents\2021\Financiera\[Matriz de Riesgos SIGCMA 5x5  - Gestion financiera y presupuestal.xlsx]Tabla probabilidad'!#REF!</xm:f>
            <x14:dxf>
              <font>
                <color rgb="FF006100"/>
              </font>
              <fill>
                <patternFill>
                  <bgColor rgb="FFC6EFCE"/>
                </patternFill>
              </fill>
            </x14:dxf>
          </x14:cfRule>
          <x14:cfRule type="containsText" priority="367" operator="containsText" id="{5C2362C8-DD3E-4A1A-89FC-207B43D923FC}">
            <xm:f>NOT(ISERROR(SEARCH('\Users\ymarting\Documents\2021\Financiera\[Matriz de Riesgos SIGCMA 5x5  - Gestion financiera y presupuestal.xlsx]Tabla probabilidad'!#REF!,I15)))</xm:f>
            <xm:f>'\Users\ymarting\Documents\2021\Financiera\[Matriz de Riesgos SIGCMA 5x5  - Gestion financiera y presupuestal.xlsx]Tabla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263" operator="containsText" id="{E3C9F9E0-107B-4FC3-A261-8516410C005F}">
            <xm:f>NOT(ISERROR(SEARCH('\Users\ymarting\Documents\2021\Financiera\[Matriz de Riesgos SIGCMA 5x5  - Gestion financiera y presupuestal.xlsx]Tabla probabilidad'!#REF!,I30)))</xm:f>
            <xm:f>'\Users\ymarting\Documents\2021\Financiera\[Matriz de Riesgos SIGCMA 5x5  - Gestion financiera y presupuestal.xlsx]Tabla probabilidad'!#REF!</xm:f>
            <x14:dxf>
              <font>
                <color rgb="FF006100"/>
              </font>
              <fill>
                <patternFill>
                  <bgColor rgb="FFC6EFCE"/>
                </patternFill>
              </fill>
            </x14:dxf>
          </x14:cfRule>
          <x14:cfRule type="containsText" priority="264" operator="containsText" id="{713B8CC2-A01C-40C3-96CF-AEAEF8BC5AF6}">
            <xm:f>NOT(ISERROR(SEARCH('\Users\ymarting\Documents\2021\Financiera\[Matriz de Riesgos SIGCMA 5x5  - Gestion financiera y presupuestal.xlsx]Tabla probabilidad'!#REF!,I30)))</xm:f>
            <xm:f>'\Users\ymarting\Documents\2021\Financiera\[Matriz de Riesgos SIGCMA 5x5  - Gestion financiera y presupuestal.xlsx]Tabla probabilidad'!#REF!</xm:f>
            <x14:dxf>
              <font>
                <color rgb="FF9C0006"/>
              </font>
              <fill>
                <patternFill>
                  <bgColor rgb="FFFFC7CE"/>
                </patternFill>
              </fill>
            </x14:dxf>
          </x14:cfRule>
          <xm:sqref>I30 I35 I40</xm:sqref>
        </x14:conditionalFormatting>
        <x14:conditionalFormatting xmlns:xm="http://schemas.microsoft.com/office/excel/2006/main">
          <x14:cfRule type="containsText" priority="155" operator="containsText" id="{A704FD63-F9AE-47B8-9FA4-1560F283EA2A}">
            <xm:f>NOT(ISERROR(SEARCH('\Users\ymarting\Documents\2021\Financiera\[Matriz de Riesgos SIGCMA 5x5  - Gestion financiera y presupuestal.xlsx]Tabla probabilidad'!#REF!,I45)))</xm:f>
            <xm:f>'\Users\ymarting\Documents\2021\Financiera\[Matriz de Riesgos SIGCMA 5x5  - Gestion financiera y presupuestal.xlsx]Tabla probabilidad'!#REF!</xm:f>
            <x14:dxf>
              <font>
                <color rgb="FF006100"/>
              </font>
              <fill>
                <patternFill>
                  <bgColor rgb="FFC6EFCE"/>
                </patternFill>
              </fill>
            </x14:dxf>
          </x14:cfRule>
          <x14:cfRule type="containsText" priority="156" operator="containsText" id="{DB8DE1B8-3B95-4FF8-9752-A65B365E2B4F}">
            <xm:f>NOT(ISERROR(SEARCH('\Users\ymarting\Documents\2021\Financiera\[Matriz de Riesgos SIGCMA 5x5  - Gestion financiera y presupuestal.xlsx]Tabla probabilidad'!#REF!,I45)))</xm:f>
            <xm:f>'\Users\ymarting\Documents\2021\Financiera\[Matriz de Riesgos SIGCMA 5x5  - Gestion financiera y presupuestal.xlsx]Tabla probabilidad'!#REF!</xm:f>
            <x14:dxf>
              <font>
                <color rgb="FF9C0006"/>
              </font>
              <fill>
                <patternFill>
                  <bgColor rgb="FFFFC7CE"/>
                </patternFill>
              </fill>
            </x14:dxf>
          </x14:cfRule>
          <xm:sqref>I45</xm:sqref>
        </x14:conditionalFormatting>
        <x14:conditionalFormatting xmlns:xm="http://schemas.microsoft.com/office/excel/2006/main">
          <x14:cfRule type="containsText" priority="102" operator="containsText" id="{9E8D8027-71EE-4004-889C-E6FF3C4AA821}">
            <xm:f>NOT(ISERROR(SEARCH('\Users\ymarting\Documents\2021\Financiera\[Matriz de Riesgos SIGCMA 5x5  - Gestion financiera y presupuestal.xlsx]Tabla probabilidad'!#REF!,I50)))</xm:f>
            <xm:f>'\Users\ymarting\Documents\2021\Financiera\[Matriz de Riesgos SIGCMA 5x5  - Gestion financiera y presupuestal.xlsx]Tabla probabilidad'!#REF!</xm:f>
            <x14:dxf>
              <font>
                <color rgb="FF006100"/>
              </font>
              <fill>
                <patternFill>
                  <bgColor rgb="FFC6EFCE"/>
                </patternFill>
              </fill>
            </x14:dxf>
          </x14:cfRule>
          <x14:cfRule type="containsText" priority="103" operator="containsText" id="{0D266765-745A-4F36-BA8C-2FB11366E0B6}">
            <xm:f>NOT(ISERROR(SEARCH('\Users\ymarting\Documents\2021\Financiera\[Matriz de Riesgos SIGCMA 5x5  - Gestion financiera y presupuestal.xlsx]Tabla probabilidad'!#REF!,I50)))</xm:f>
            <xm:f>'\Users\ymarting\Documents\2021\Financiera\[Matriz de Riesgos SIGCMA 5x5  - Gestion financiera y presupuestal.xlsx]Tabla probabilidad'!#REF!</xm:f>
            <x14:dxf>
              <font>
                <color rgb="FF9C0006"/>
              </font>
              <fill>
                <patternFill>
                  <bgColor rgb="FFFFC7CE"/>
                </patternFill>
              </fill>
            </x14:dxf>
          </x14:cfRule>
          <xm:sqref>I50</xm:sqref>
        </x14:conditionalFormatting>
        <x14:conditionalFormatting xmlns:xm="http://schemas.microsoft.com/office/excel/2006/main">
          <x14:cfRule type="containsText" priority="49" operator="containsText" id="{9D7971BE-0328-4BE1-981B-08072AA2A63E}">
            <xm:f>NOT(ISERROR(SEARCH('\Users\ymarting\Documents\2021\Financiera\[Matriz de Riesgos SIGCMA 5x5  - Gestion financiera y presupuestal.xlsx]Tabla probabilidad'!#REF!,I55)))</xm:f>
            <xm:f>'\Users\ymarting\Documents\2021\Financiera\[Matriz de Riesgos SIGCMA 5x5  - Gestion financiera y presupuestal.xlsx]Tabla probabilidad'!#REF!</xm:f>
            <x14:dxf>
              <font>
                <color rgb="FF006100"/>
              </font>
              <fill>
                <patternFill>
                  <bgColor rgb="FFC6EFCE"/>
                </patternFill>
              </fill>
            </x14:dxf>
          </x14:cfRule>
          <x14:cfRule type="containsText" priority="50" operator="containsText" id="{67DB4757-8B73-4EDF-8C2B-CB8AD2EE56D4}">
            <xm:f>NOT(ISERROR(SEARCH('\Users\ymarting\Documents\2021\Financiera\[Matriz de Riesgos SIGCMA 5x5  - Gestion financiera y presupuestal.xlsx]Tabla probabilidad'!#REF!,I55)))</xm:f>
            <xm:f>'\Users\ymarting\Documents\2021\Financiera\[Matriz de Riesgos SIGCMA 5x5  - Gestion financiera y presupuestal.xlsx]Tabla probabilidad'!#REF!</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1000000}">
          <x14:formula1>
            <xm:f>'C:\Users\pcram\OneDrive - Consejo Superior de la Judicatura\Centro de Servicio\SIGCMA\Riesgos\2021\Financiera\[Matriz de Riesgos SIGCMA 5x5  - Gestion financiera y presupuestal.xlsx]LISTA'!#REF!</xm:f>
          </x14:formula1>
          <xm:sqref>C10:C59</xm:sqref>
        </x14:dataValidation>
        <x14:dataValidation type="list" allowBlank="1" showInputMessage="1" showErrorMessage="1" xr:uid="{00000000-0002-0000-0700-000002000000}">
          <x14:formula1>
            <xm:f>'C:\Users\pcram\OneDrive - Consejo Superior de la Judicatura\Centro de Servicio\SIGCMA\Riesgos\2021\Financiera\[Matriz de Riesgos SIGCMA 5x5  - Gestion financiera y presupuestal.xlsx]LISTA'!#REF!</xm:f>
          </x14:formula1>
          <xm:sqref>K10:K59 AN10 AN55 AN15 AN45 AN50 AN20 AN40 AH10 AH15 AH20 AH25 AH30 AH35 AH40 AH45 AH50 AH55 R10:S59 U10:W59 G10:G59</xm:sqref>
        </x14:dataValidation>
        <x14:dataValidation type="list" allowBlank="1" showInputMessage="1" showErrorMessage="1" xr:uid="{00000000-0002-0000-0700-00000B000000}">
          <x14:formula1>
            <xm:f>'C:\Users\pcram\OneDrive - Consejo Superior de la Judicatura\Centro de Servicio\SIGCMA\Riesgos\2021\Comunicaciones\[Matriz de Riesgos SIGCMA 5x5 Comunicación1.xlsx]LISTA'!#REF!</xm:f>
          </x14:formula1>
          <xm:sqref>AN25 AN30 AN35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sheetPr>
  <dimension ref="A1:KL59"/>
  <sheetViews>
    <sheetView topLeftCell="A30" zoomScale="110" zoomScaleNormal="110" workbookViewId="0">
      <selection activeCell="C30" sqref="C30:C34"/>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25" customWidth="1"/>
    <col min="36" max="36" width="15" customWidth="1"/>
    <col min="37" max="37" width="16.140625" customWidth="1"/>
    <col min="38" max="38" width="17.85546875" bestFit="1" customWidth="1"/>
    <col min="39" max="39" width="12" bestFit="1" customWidth="1"/>
    <col min="41" max="298" width="11.42578125" style="15"/>
    <col min="299" max="16384" width="11.42578125" style="16"/>
  </cols>
  <sheetData>
    <row r="1" spans="1:298" s="2" customFormat="1" ht="16.5" customHeight="1">
      <c r="A1" s="157"/>
      <c r="B1" s="158"/>
      <c r="C1" s="158"/>
      <c r="D1" s="161" t="s">
        <v>0</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3" t="s">
        <v>1</v>
      </c>
      <c r="AM1" s="163"/>
      <c r="AN1" s="163"/>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row>
    <row r="2" spans="1:298" s="2" customFormat="1" ht="39.75" customHeight="1">
      <c r="A2" s="159"/>
      <c r="B2" s="160"/>
      <c r="C2" s="160"/>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3"/>
      <c r="AN2" s="163"/>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row>
    <row r="3" spans="1:298" s="2" customFormat="1" ht="16.5">
      <c r="A3" s="3"/>
      <c r="B3" s="3"/>
      <c r="C3" s="4"/>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c r="AM3" s="163"/>
      <c r="AN3" s="163"/>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row>
    <row r="4" spans="1:298" s="2" customFormat="1" ht="28.5" customHeight="1">
      <c r="A4" s="148" t="s">
        <v>2</v>
      </c>
      <c r="B4" s="149"/>
      <c r="C4" s="150"/>
      <c r="D4" s="164" t="s">
        <v>253</v>
      </c>
      <c r="E4" s="165"/>
      <c r="F4" s="165"/>
      <c r="G4" s="165"/>
      <c r="H4" s="165"/>
      <c r="I4" s="165"/>
      <c r="J4" s="165"/>
      <c r="K4" s="165"/>
      <c r="L4" s="165"/>
      <c r="M4" s="165"/>
      <c r="N4" s="166"/>
      <c r="O4" s="167"/>
      <c r="P4" s="167"/>
      <c r="Q4" s="167"/>
      <c r="R4" s="5"/>
      <c r="S4" s="5"/>
      <c r="T4" s="5"/>
      <c r="U4" s="5"/>
      <c r="V4" s="5"/>
      <c r="W4" s="5"/>
      <c r="X4" s="5"/>
      <c r="Y4" s="5"/>
      <c r="Z4" s="5"/>
      <c r="AA4" s="5"/>
      <c r="AB4" s="5"/>
      <c r="AC4" s="5"/>
      <c r="AD4" s="5"/>
      <c r="AE4" s="5"/>
      <c r="AF4" s="5"/>
      <c r="AG4" s="5"/>
      <c r="AH4" s="5"/>
      <c r="AI4" s="5"/>
      <c r="AJ4" s="5"/>
      <c r="AK4" s="5"/>
      <c r="AL4" s="5"/>
      <c r="AM4" s="5"/>
      <c r="AN4" s="5"/>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2" customFormat="1" ht="56.25" customHeight="1">
      <c r="A5" s="148" t="s">
        <v>3</v>
      </c>
      <c r="B5" s="149"/>
      <c r="C5" s="150"/>
      <c r="D5" s="151" t="s">
        <v>254</v>
      </c>
      <c r="E5" s="152"/>
      <c r="F5" s="152"/>
      <c r="G5" s="152"/>
      <c r="H5" s="152"/>
      <c r="I5" s="152"/>
      <c r="J5" s="152"/>
      <c r="K5" s="152"/>
      <c r="L5" s="152"/>
      <c r="M5" s="152"/>
      <c r="N5" s="153"/>
      <c r="O5" s="5"/>
      <c r="P5" s="5"/>
      <c r="Q5" s="5"/>
      <c r="R5" s="5"/>
      <c r="S5" s="5"/>
      <c r="T5" s="5"/>
      <c r="U5" s="5"/>
      <c r="V5" s="5"/>
      <c r="W5" s="5"/>
      <c r="X5" s="5"/>
      <c r="Y5" s="5"/>
      <c r="Z5" s="5"/>
      <c r="AA5" s="5"/>
      <c r="AB5" s="5"/>
      <c r="AC5" s="5"/>
      <c r="AD5" s="5"/>
      <c r="AE5" s="5"/>
      <c r="AF5" s="5"/>
      <c r="AG5" s="5"/>
      <c r="AH5" s="5"/>
      <c r="AI5" s="5"/>
      <c r="AJ5" s="5"/>
      <c r="AK5" s="5"/>
      <c r="AL5" s="5"/>
      <c r="AM5" s="5"/>
      <c r="AN5" s="5"/>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row>
    <row r="6" spans="1:298" s="2" customFormat="1" ht="49.5" customHeight="1">
      <c r="A6" s="148" t="s">
        <v>5</v>
      </c>
      <c r="B6" s="149"/>
      <c r="C6" s="150"/>
      <c r="D6" s="151" t="s">
        <v>255</v>
      </c>
      <c r="E6" s="152"/>
      <c r="F6" s="152"/>
      <c r="G6" s="152"/>
      <c r="H6" s="152"/>
      <c r="I6" s="152"/>
      <c r="J6" s="152"/>
      <c r="K6" s="152"/>
      <c r="L6" s="152"/>
      <c r="M6" s="152"/>
      <c r="N6" s="153"/>
      <c r="O6" s="5"/>
      <c r="P6" s="5"/>
      <c r="Q6" s="5"/>
      <c r="R6" s="5"/>
      <c r="S6" s="5"/>
      <c r="T6" s="5"/>
      <c r="U6" s="5"/>
      <c r="V6" s="5"/>
      <c r="W6" s="5"/>
      <c r="X6" s="5"/>
      <c r="Y6" s="5"/>
      <c r="Z6" s="5"/>
      <c r="AA6" s="5"/>
      <c r="AB6" s="5"/>
      <c r="AC6" s="5"/>
      <c r="AD6" s="5"/>
      <c r="AE6" s="5"/>
      <c r="AF6" s="5"/>
      <c r="AG6" s="5"/>
      <c r="AH6" s="5"/>
      <c r="AI6" s="5"/>
      <c r="AJ6" s="5"/>
      <c r="AK6" s="5"/>
      <c r="AL6" s="5"/>
      <c r="AM6" s="5"/>
      <c r="AN6" s="5"/>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 customFormat="1" ht="16.5">
      <c r="A7" s="154" t="s">
        <v>7</v>
      </c>
      <c r="B7" s="155"/>
      <c r="C7" s="155"/>
      <c r="D7" s="155"/>
      <c r="E7" s="155"/>
      <c r="F7" s="155"/>
      <c r="G7" s="155"/>
      <c r="H7" s="156"/>
      <c r="I7" s="154" t="s">
        <v>8</v>
      </c>
      <c r="J7" s="155"/>
      <c r="K7" s="155"/>
      <c r="L7" s="155"/>
      <c r="M7" s="155"/>
      <c r="N7" s="156"/>
      <c r="O7" s="154" t="s">
        <v>9</v>
      </c>
      <c r="P7" s="155"/>
      <c r="Q7" s="155"/>
      <c r="R7" s="155"/>
      <c r="S7" s="155"/>
      <c r="T7" s="155"/>
      <c r="U7" s="155"/>
      <c r="V7" s="155"/>
      <c r="W7" s="156"/>
      <c r="X7" s="154" t="s">
        <v>10</v>
      </c>
      <c r="Y7" s="155"/>
      <c r="Z7" s="155"/>
      <c r="AA7" s="155"/>
      <c r="AB7" s="155"/>
      <c r="AC7" s="155"/>
      <c r="AD7" s="155"/>
      <c r="AE7" s="155"/>
      <c r="AF7" s="155"/>
      <c r="AG7" s="155"/>
      <c r="AH7" s="156"/>
      <c r="AI7" s="154" t="s">
        <v>11</v>
      </c>
      <c r="AJ7" s="155"/>
      <c r="AK7" s="155"/>
      <c r="AL7" s="155"/>
      <c r="AM7" s="155"/>
      <c r="AN7" s="168"/>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row>
    <row r="8" spans="1:298" s="2" customFormat="1" ht="16.5" customHeight="1">
      <c r="A8" s="169" t="s">
        <v>12</v>
      </c>
      <c r="B8" s="171" t="s">
        <v>13</v>
      </c>
      <c r="C8" s="173" t="s">
        <v>14</v>
      </c>
      <c r="D8" s="174" t="s">
        <v>15</v>
      </c>
      <c r="E8" s="174" t="s">
        <v>16</v>
      </c>
      <c r="F8" s="176" t="s">
        <v>17</v>
      </c>
      <c r="G8" s="175" t="s">
        <v>18</v>
      </c>
      <c r="H8" s="174" t="s">
        <v>19</v>
      </c>
      <c r="I8" s="177" t="s">
        <v>20</v>
      </c>
      <c r="J8" s="181" t="s">
        <v>21</v>
      </c>
      <c r="K8" s="175" t="s">
        <v>22</v>
      </c>
      <c r="L8" s="175" t="s">
        <v>23</v>
      </c>
      <c r="M8" s="181" t="s">
        <v>21</v>
      </c>
      <c r="N8" s="174" t="s">
        <v>24</v>
      </c>
      <c r="O8" s="182" t="s">
        <v>25</v>
      </c>
      <c r="P8" s="178" t="s">
        <v>26</v>
      </c>
      <c r="Q8" s="175" t="s">
        <v>27</v>
      </c>
      <c r="R8" s="178" t="s">
        <v>28</v>
      </c>
      <c r="S8" s="178"/>
      <c r="T8" s="178"/>
      <c r="U8" s="178"/>
      <c r="V8" s="178"/>
      <c r="W8" s="178"/>
      <c r="X8" s="184" t="s">
        <v>29</v>
      </c>
      <c r="Y8" s="182" t="s">
        <v>30</v>
      </c>
      <c r="Z8" s="182" t="s">
        <v>21</v>
      </c>
      <c r="AA8" s="6"/>
      <c r="AB8" s="6"/>
      <c r="AC8" s="182" t="s">
        <v>31</v>
      </c>
      <c r="AD8" s="182" t="s">
        <v>21</v>
      </c>
      <c r="AE8" s="6"/>
      <c r="AF8" s="6"/>
      <c r="AG8" s="184" t="s">
        <v>32</v>
      </c>
      <c r="AH8" s="182" t="s">
        <v>33</v>
      </c>
      <c r="AI8" s="178" t="s">
        <v>11</v>
      </c>
      <c r="AJ8" s="178" t="s">
        <v>34</v>
      </c>
      <c r="AK8" s="178" t="s">
        <v>35</v>
      </c>
      <c r="AL8" s="178" t="s">
        <v>36</v>
      </c>
      <c r="AM8" s="179" t="s">
        <v>37</v>
      </c>
      <c r="AN8" s="179" t="s">
        <v>38</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row>
    <row r="9" spans="1:298" s="11" customFormat="1" ht="94.5" customHeight="1" thickBot="1">
      <c r="A9" s="170"/>
      <c r="B9" s="172"/>
      <c r="C9" s="171"/>
      <c r="D9" s="175"/>
      <c r="E9" s="175"/>
      <c r="F9" s="171"/>
      <c r="G9" s="177"/>
      <c r="H9" s="175"/>
      <c r="I9" s="177"/>
      <c r="J9" s="181"/>
      <c r="K9" s="177"/>
      <c r="L9" s="177"/>
      <c r="M9" s="181"/>
      <c r="N9" s="175"/>
      <c r="O9" s="185"/>
      <c r="P9" s="175"/>
      <c r="Q9" s="177"/>
      <c r="R9" s="7" t="s">
        <v>39</v>
      </c>
      <c r="S9" s="7" t="s">
        <v>40</v>
      </c>
      <c r="T9" s="7" t="s">
        <v>41</v>
      </c>
      <c r="U9" s="7" t="s">
        <v>42</v>
      </c>
      <c r="V9" s="7" t="s">
        <v>43</v>
      </c>
      <c r="W9" s="7" t="s">
        <v>44</v>
      </c>
      <c r="X9" s="182"/>
      <c r="Y9" s="183"/>
      <c r="Z9" s="183"/>
      <c r="AA9" s="8" t="s">
        <v>45</v>
      </c>
      <c r="AB9" s="8" t="s">
        <v>21</v>
      </c>
      <c r="AC9" s="183"/>
      <c r="AD9" s="183"/>
      <c r="AE9" s="9" t="s">
        <v>31</v>
      </c>
      <c r="AF9" s="9" t="s">
        <v>21</v>
      </c>
      <c r="AG9" s="182"/>
      <c r="AH9" s="185"/>
      <c r="AI9" s="175"/>
      <c r="AJ9" s="175"/>
      <c r="AK9" s="175"/>
      <c r="AL9" s="175"/>
      <c r="AM9" s="180"/>
      <c r="AN9" s="18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row>
    <row r="10" spans="1:298" ht="57.75" customHeight="1">
      <c r="A10" s="186">
        <v>1</v>
      </c>
      <c r="B10" s="187" t="s">
        <v>256</v>
      </c>
      <c r="C10" s="186" t="s">
        <v>78</v>
      </c>
      <c r="D10" s="190" t="s">
        <v>257</v>
      </c>
      <c r="E10" s="186" t="s">
        <v>258</v>
      </c>
      <c r="F10" s="186" t="s">
        <v>259</v>
      </c>
      <c r="G10" s="186" t="s">
        <v>105</v>
      </c>
      <c r="H10" s="186">
        <v>52</v>
      </c>
      <c r="I10" s="194" t="str">
        <f>IF(H10&lt;=2,'[21]Tabla probabilidad'!$B$5,IF(H10&lt;=24,'[21]Tabla probabilidad'!$B$6,IF(H10&lt;=500,'[21]Tabla probabilidad'!$B$7,IF(H10&lt;=5000,'[21]Tabla probabilidad'!$B$8,IF(H10&gt;5000,'[21]Tabla probabilidad'!$B$9)))))</f>
        <v>Media</v>
      </c>
      <c r="J10" s="195">
        <f>IF(H10&lt;=2,'[21]Tabla probabilidad'!$D$5,IF(H10&lt;=24,'[21]Tabla probabilidad'!$D$6,IF(H10&lt;=500,'[21]Tabla probabilidad'!$D$7,IF(H10&lt;=5000,'[21]Tabla probabilidad'!$D$8,IF(H10&gt;5000,'[21]Tabla probabilidad'!$D$9)))))</f>
        <v>0.6</v>
      </c>
      <c r="K10" s="186" t="s">
        <v>151</v>
      </c>
      <c r="L10" s="1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Menor</v>
      </c>
      <c r="M10" s="1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40%</v>
      </c>
      <c r="N10" s="186" t="str">
        <f>VLOOKUP((I10&amp;L10),[21]Hoja1!$B$4:$C$28,2,0)</f>
        <v>Moderado</v>
      </c>
      <c r="O10" s="12">
        <v>1</v>
      </c>
      <c r="P10" s="13" t="s">
        <v>260</v>
      </c>
      <c r="Q10" s="12" t="str">
        <f t="shared" ref="Q10:Q35" si="0">IF(R10="Preventivo","Probabilidad",IF(R10="Detectivo","Probabilidad", IF(R10="Correctivo","Impacto")))</f>
        <v>Probabilidad</v>
      </c>
      <c r="R10" s="12" t="s">
        <v>54</v>
      </c>
      <c r="S10" s="12" t="s">
        <v>55</v>
      </c>
      <c r="T10" s="14">
        <f>VLOOKUP(R10&amp;S10,[21]Hoja1!$Q$4:$R$9,2,0)</f>
        <v>0.45</v>
      </c>
      <c r="U10" s="12" t="s">
        <v>56</v>
      </c>
      <c r="V10" s="12" t="s">
        <v>57</v>
      </c>
      <c r="W10" s="12" t="s">
        <v>58</v>
      </c>
      <c r="X10" s="14">
        <f>IF(Q10="Probabilidad",($J$10*T10),IF(Q10="Impacto"," "))</f>
        <v>0.27</v>
      </c>
      <c r="Y10" s="14" t="str">
        <f>IF(Z10&lt;=20%,'[21]Tabla probabilidad'!$B$5,IF(Z10&lt;=40%,'[21]Tabla probabilidad'!$B$6,IF(Z10&lt;=60%,'[21]Tabla probabilidad'!$B$7,IF(Z10&lt;=80%,'[21]Tabla probabilidad'!$B$8,IF(Z10&lt;=100%,'[21]Tabla probabilidad'!$B$9)))))</f>
        <v>Baja</v>
      </c>
      <c r="Z10" s="14">
        <f>IF(R10="Preventivo",(J10-(J10*T10)),IF(R10="Detectivo",(J10-(J10*T10)),IF(R10="Correctivo",(J10))))</f>
        <v>0.32999999999999996</v>
      </c>
      <c r="AA10" s="191" t="str">
        <f>IF(AB10&lt;=20%,'[21]Tabla probabilidad'!$B$5,IF(AB10&lt;=40%,'[21]Tabla probabilidad'!$B$6,IF(AB10&lt;=60%,'[21]Tabla probabilidad'!$B$7,IF(AB10&lt;=80%,'[21]Tabla probabilidad'!$B$8,IF(AB10&lt;=100%,'[21]Tabla probabilidad'!$B$9)))))</f>
        <v>Baja</v>
      </c>
      <c r="AB10" s="191">
        <f>AVERAGE(Z10:Z14)</f>
        <v>0.32999999999999996</v>
      </c>
      <c r="AC10" s="14" t="str">
        <f t="shared" ref="AC10:AC59" si="1">IF(AD10&lt;=20%,"Leve",IF(AD10&lt;=40%,"Menor",IF(AD10&lt;=60%,"Moderado",IF(AD10&lt;=80%,"Mayor",IF(AD10&lt;=100%,"Catastrófico")))))</f>
        <v>Menor</v>
      </c>
      <c r="AD10" s="14">
        <f>IF(Q10="Probabilidad",(($M$10-0)),IF(Q10="Impacto",($M$10-($M$10*T10))))</f>
        <v>0.4</v>
      </c>
      <c r="AE10" s="191" t="str">
        <f>IF(AF10&lt;=20%,"Leve",IF(AF10&lt;=40%,"Menor",IF(AF10&lt;=60%,"Moderado",IF(AF10&lt;=80%,"Mayor",IF(AF10&lt;=100%,"Catastrófico")))))</f>
        <v>Menor</v>
      </c>
      <c r="AF10" s="191">
        <f>AVERAGE(AD10:AD14)</f>
        <v>0.4</v>
      </c>
      <c r="AG10" s="200" t="str">
        <f>VLOOKUP(AA10&amp;AE10,[21]Hoja1!$B$4:$C$28,2,0)</f>
        <v>Moderado</v>
      </c>
      <c r="AH10" s="200" t="s">
        <v>59</v>
      </c>
      <c r="AI10" s="200" t="s">
        <v>261</v>
      </c>
      <c r="AJ10" s="200" t="s">
        <v>61</v>
      </c>
      <c r="AK10" s="206">
        <v>44926</v>
      </c>
      <c r="AL10" s="206">
        <v>44926</v>
      </c>
      <c r="AM10" s="197" t="s">
        <v>178</v>
      </c>
      <c r="AN10" s="186" t="s">
        <v>63</v>
      </c>
    </row>
    <row r="11" spans="1:298" ht="57.75" customHeight="1">
      <c r="A11" s="186"/>
      <c r="B11" s="188"/>
      <c r="C11" s="186"/>
      <c r="D11" s="190"/>
      <c r="E11" s="186"/>
      <c r="F11" s="186"/>
      <c r="G11" s="186"/>
      <c r="H11" s="186"/>
      <c r="I11" s="194"/>
      <c r="J11" s="195"/>
      <c r="K11" s="186"/>
      <c r="L11" s="196"/>
      <c r="M11" s="196"/>
      <c r="N11" s="186"/>
      <c r="O11" s="12">
        <v>2</v>
      </c>
      <c r="P11" s="17"/>
      <c r="Q11" s="12" t="str">
        <f t="shared" si="0"/>
        <v>Probabilidad</v>
      </c>
      <c r="R11" s="12" t="s">
        <v>54</v>
      </c>
      <c r="S11" s="12" t="s">
        <v>55</v>
      </c>
      <c r="T11" s="14">
        <f>VLOOKUP(R11&amp;S11,[21]Hoja1!$Q$4:$R$9,2,0)</f>
        <v>0.45</v>
      </c>
      <c r="U11" s="12" t="s">
        <v>56</v>
      </c>
      <c r="V11" s="12" t="s">
        <v>57</v>
      </c>
      <c r="W11" s="12" t="s">
        <v>58</v>
      </c>
      <c r="X11" s="14">
        <f>IF(Q11="Probabilidad",($J$10*T11),IF(Q11="Impacto"," "))</f>
        <v>0.27</v>
      </c>
      <c r="Y11" s="14" t="str">
        <f>IF(Z11&lt;=20%,'[21]Tabla probabilidad'!$B$5,IF(Z11&lt;=40%,'[21]Tabla probabilidad'!$B$6,IF(Z11&lt;=60%,'[21]Tabla probabilidad'!$B$7,IF(Z11&lt;=80%,'[21]Tabla probabilidad'!$B$8,IF(Z11&lt;=100%,'[21]Tabla probabilidad'!$B$9)))))</f>
        <v>Baja</v>
      </c>
      <c r="Z11" s="14">
        <f>IF(R11="Preventivo",(J10-(J10*T11)),IF(R11="Detectivo",(J10-(J10*T11)),IF(R11="Correctivo",(J10))))</f>
        <v>0.32999999999999996</v>
      </c>
      <c r="AA11" s="192"/>
      <c r="AB11" s="192"/>
      <c r="AC11" s="14" t="str">
        <f t="shared" si="1"/>
        <v>Menor</v>
      </c>
      <c r="AD11" s="14">
        <f>IF(Q11="Probabilidad",(($M$10-0)),IF(Q11="Impacto",($M$10-($M$10*T11))))</f>
        <v>0.4</v>
      </c>
      <c r="AE11" s="192"/>
      <c r="AF11" s="192"/>
      <c r="AG11" s="201"/>
      <c r="AH11" s="201"/>
      <c r="AI11" s="201"/>
      <c r="AJ11" s="201"/>
      <c r="AK11" s="201"/>
      <c r="AL11" s="201"/>
      <c r="AM11" s="198"/>
      <c r="AN11" s="186"/>
    </row>
    <row r="12" spans="1:298" ht="69.75" customHeight="1">
      <c r="A12" s="186"/>
      <c r="B12" s="188"/>
      <c r="C12" s="186"/>
      <c r="D12" s="190"/>
      <c r="E12" s="186"/>
      <c r="F12" s="186"/>
      <c r="G12" s="186"/>
      <c r="H12" s="186"/>
      <c r="I12" s="194"/>
      <c r="J12" s="195"/>
      <c r="K12" s="186"/>
      <c r="L12" s="196"/>
      <c r="M12" s="196"/>
      <c r="N12" s="186"/>
      <c r="O12" s="12">
        <v>3</v>
      </c>
      <c r="P12" s="17"/>
      <c r="Q12" s="12"/>
      <c r="R12" s="12"/>
      <c r="S12" s="12"/>
      <c r="T12" s="14"/>
      <c r="U12" s="12"/>
      <c r="V12" s="12"/>
      <c r="W12" s="12"/>
      <c r="X12" s="14" t="b">
        <f t="shared" ref="X12:X14" si="2">IF(Q12="Probabilidad",($J$10*T12),IF(Q12="Impacto"," "))</f>
        <v>0</v>
      </c>
      <c r="Y12" s="14" t="b">
        <f>IF(Z12&lt;=20%,'[21]Tabla probabilidad'!$B$5,IF(Z12&lt;=40%,'[21]Tabla probabilidad'!$B$6,IF(Z12&lt;=60%,'[21]Tabla probabilidad'!$B$7,IF(Z12&lt;=80%,'[21]Tabla probabilidad'!$B$8,IF(Z12&lt;=100%,'[21]Tabla probabilidad'!$B$9)))))</f>
        <v>0</v>
      </c>
      <c r="Z12" s="14" t="b">
        <f>IF(R12="Preventivo",(J10-(J10*T12)),IF(R12="Detectivo",(J10-(J10*T12)),IF(R12="Correctivo",(J10))))</f>
        <v>0</v>
      </c>
      <c r="AA12" s="192"/>
      <c r="AB12" s="192"/>
      <c r="AC12" s="14" t="b">
        <f t="shared" si="1"/>
        <v>0</v>
      </c>
      <c r="AD12" s="14" t="b">
        <f>IF(Q12="Probabilidad",(($M$10-0)),IF(Q12="Impacto",($M$10-($M$10*T12))))</f>
        <v>0</v>
      </c>
      <c r="AE12" s="192"/>
      <c r="AF12" s="192"/>
      <c r="AG12" s="201"/>
      <c r="AH12" s="201"/>
      <c r="AI12" s="201"/>
      <c r="AJ12" s="201"/>
      <c r="AK12" s="201"/>
      <c r="AL12" s="201"/>
      <c r="AM12" s="198"/>
      <c r="AN12" s="186"/>
    </row>
    <row r="13" spans="1:298" ht="72" customHeight="1">
      <c r="A13" s="186"/>
      <c r="B13" s="188"/>
      <c r="C13" s="186"/>
      <c r="D13" s="190"/>
      <c r="E13" s="186"/>
      <c r="F13" s="186"/>
      <c r="G13" s="186"/>
      <c r="H13" s="186"/>
      <c r="I13" s="194"/>
      <c r="J13" s="195"/>
      <c r="K13" s="186"/>
      <c r="L13" s="196"/>
      <c r="M13" s="196"/>
      <c r="N13" s="186"/>
      <c r="O13" s="12">
        <v>4</v>
      </c>
      <c r="P13" s="18"/>
      <c r="Q13" s="12"/>
      <c r="R13" s="12"/>
      <c r="S13" s="12"/>
      <c r="T13" s="14"/>
      <c r="U13" s="12"/>
      <c r="V13" s="12"/>
      <c r="W13" s="12"/>
      <c r="X13" s="14" t="b">
        <f t="shared" si="2"/>
        <v>0</v>
      </c>
      <c r="Y13" s="14" t="b">
        <f>IF(Z13&lt;=20%,'[21]Tabla probabilidad'!$B$5,IF(Z13&lt;=40%,'[21]Tabla probabilidad'!$B$6,IF(Z13&lt;=60%,'[21]Tabla probabilidad'!$B$7,IF(Z13&lt;=80%,'[21]Tabla probabilidad'!$B$8,IF(Z13&lt;=100%,'[21]Tabla probabilidad'!$B$9)))))</f>
        <v>0</v>
      </c>
      <c r="Z13" s="14" t="b">
        <f>IF(R13="Preventivo",(J10-(J10*T13)),IF(R13="Detectivo",(J10-(J10*T13)),IF(R13="Correctivo",(J10))))</f>
        <v>0</v>
      </c>
      <c r="AA13" s="192"/>
      <c r="AB13" s="192"/>
      <c r="AC13" s="14" t="b">
        <f t="shared" si="1"/>
        <v>0</v>
      </c>
      <c r="AD13" s="14" t="b">
        <f>IF(Q13="Probabilidad",(($M$10-0)),IF(Q13="Impacto",($M$10-($M$10*T13))))</f>
        <v>0</v>
      </c>
      <c r="AE13" s="192"/>
      <c r="AF13" s="192"/>
      <c r="AG13" s="201"/>
      <c r="AH13" s="201"/>
      <c r="AI13" s="201"/>
      <c r="AJ13" s="201"/>
      <c r="AK13" s="201"/>
      <c r="AL13" s="201"/>
      <c r="AM13" s="198"/>
      <c r="AN13" s="186"/>
    </row>
    <row r="14" spans="1:298" ht="54" customHeight="1">
      <c r="A14" s="186"/>
      <c r="B14" s="189"/>
      <c r="C14" s="186"/>
      <c r="D14" s="190"/>
      <c r="E14" s="186"/>
      <c r="F14" s="186"/>
      <c r="G14" s="186"/>
      <c r="H14" s="186"/>
      <c r="I14" s="194"/>
      <c r="J14" s="195"/>
      <c r="K14" s="186"/>
      <c r="L14" s="196"/>
      <c r="M14" s="196"/>
      <c r="N14" s="186"/>
      <c r="O14" s="12">
        <v>5</v>
      </c>
      <c r="P14" s="18"/>
      <c r="Q14" s="12"/>
      <c r="R14" s="12"/>
      <c r="S14" s="12"/>
      <c r="T14" s="14"/>
      <c r="U14" s="12"/>
      <c r="V14" s="12"/>
      <c r="W14" s="12"/>
      <c r="X14" s="14" t="b">
        <f t="shared" si="2"/>
        <v>0</v>
      </c>
      <c r="Y14" s="14" t="b">
        <f>IF(Z14&lt;=20%,'[21]Tabla probabilidad'!$B$5,IF(Z14&lt;=40%,'[21]Tabla probabilidad'!$B$6,IF(Z14&lt;=60%,'[21]Tabla probabilidad'!$B$7,IF(Z14&lt;=80%,'[21]Tabla probabilidad'!$B$8,IF(Z14&lt;=100%,'[21]Tabla probabilidad'!$B$9)))))</f>
        <v>0</v>
      </c>
      <c r="Z14" s="14" t="b">
        <f>IF(R14="Preventivo",(J10-(J10*T14)),IF(R14="Detectivo",(J10-(J10*T14)),IF(R14="Correctivo",(J10))))</f>
        <v>0</v>
      </c>
      <c r="AA14" s="193"/>
      <c r="AB14" s="193"/>
      <c r="AC14" s="14" t="b">
        <f t="shared" si="1"/>
        <v>0</v>
      </c>
      <c r="AD14" s="14" t="b">
        <f>IF(Q14="Probabilidad",(($M$10-0)),IF(Q14="Impacto",($M$10-($M$10*T14))))</f>
        <v>0</v>
      </c>
      <c r="AE14" s="193"/>
      <c r="AF14" s="193"/>
      <c r="AG14" s="202"/>
      <c r="AH14" s="202"/>
      <c r="AI14" s="202"/>
      <c r="AJ14" s="202"/>
      <c r="AK14" s="202"/>
      <c r="AL14" s="202"/>
      <c r="AM14" s="199"/>
      <c r="AN14" s="186"/>
    </row>
    <row r="15" spans="1:298" ht="75" hidden="1" customHeight="1">
      <c r="A15" s="186">
        <v>2</v>
      </c>
      <c r="B15" s="200" t="s">
        <v>262</v>
      </c>
      <c r="C15" s="186" t="s">
        <v>78</v>
      </c>
      <c r="D15" s="214" t="s">
        <v>263</v>
      </c>
      <c r="E15" s="200" t="s">
        <v>264</v>
      </c>
      <c r="F15" s="200" t="s">
        <v>265</v>
      </c>
      <c r="G15" s="186" t="s">
        <v>105</v>
      </c>
      <c r="H15" s="200">
        <v>4</v>
      </c>
      <c r="I15" s="194" t="str">
        <f>IF(H15&lt;=2,'[21]Tabla probabilidad'!$B$5,IF(H15&lt;=24,'[21]Tabla probabilidad'!$B$6,IF(H15&lt;=500,'[21]Tabla probabilidad'!$B$7,IF(H15&lt;=5000,'[21]Tabla probabilidad'!$B$8,IF(H15&gt;5000,'[21]Tabla probabilidad'!$B$9)))))</f>
        <v>Baja</v>
      </c>
      <c r="J15" s="195">
        <f>IF(H15&lt;=2,'[21]Tabla probabilidad'!$D$5,IF(H15&lt;=24,'[21]Tabla probabilidad'!$D$6,IF(H15&lt;=500,'[21]Tabla probabilidad'!$D$7,IF(H15&lt;=5000,'[21]Tabla probabilidad'!$D$8,IF(H15&gt;5000,'[21]Tabla probabilidad'!$D$9)))))</f>
        <v>0.4</v>
      </c>
      <c r="K15" s="186" t="s">
        <v>184</v>
      </c>
      <c r="L15" s="18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18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186" t="str">
        <f>VLOOKUP((I15&amp;L15),[21]Hoja1!$B$4:$C$28,2,0)</f>
        <v xml:space="preserve">Alto </v>
      </c>
      <c r="O15" s="12">
        <v>1</v>
      </c>
      <c r="P15" s="13" t="s">
        <v>266</v>
      </c>
      <c r="Q15" s="12" t="str">
        <f t="shared" si="0"/>
        <v>Probabilidad</v>
      </c>
      <c r="R15" s="12" t="s">
        <v>54</v>
      </c>
      <c r="S15" s="12" t="s">
        <v>55</v>
      </c>
      <c r="T15" s="14">
        <f>VLOOKUP(R15&amp;S15,[21]Hoja1!$Q$4:$R$9,2,0)</f>
        <v>0.45</v>
      </c>
      <c r="U15" s="12" t="s">
        <v>56</v>
      </c>
      <c r="V15" s="12" t="s">
        <v>57</v>
      </c>
      <c r="W15" s="12" t="s">
        <v>58</v>
      </c>
      <c r="X15" s="14">
        <f>IF(Q15="Probabilidad",($J$15*T15),IF(Q15="Impacto"," "))</f>
        <v>0.18000000000000002</v>
      </c>
      <c r="Y15" s="14" t="str">
        <f>IF(Z15&lt;=20%,'[21]Tabla probabilidad'!$B$5,IF(Z15&lt;=40%,'[21]Tabla probabilidad'!$B$6,IF(Z15&lt;=60%,'[21]Tabla probabilidad'!$B$7,IF(Z15&lt;=80%,'[21]Tabla probabilidad'!$B$8,IF(Z15&lt;=100%,'[21]Tabla probabilidad'!$B$9)))))</f>
        <v>Baja</v>
      </c>
      <c r="Z15" s="14">
        <f>IF(R15="Preventivo",(J15-(J15*T15)),IF(R15="Detectivo",(J15-(J15*T15)),IF(R15="Correctivo",(J15))))</f>
        <v>0.22</v>
      </c>
      <c r="AA15" s="191" t="str">
        <f>IF(AB15&lt;=20%,'[21]Tabla probabilidad'!$B$5,IF(AB15&lt;=40%,'[21]Tabla probabilidad'!$B$6,IF(AB15&lt;=60%,'[21]Tabla probabilidad'!$B$7,IF(AB15&lt;=80%,'[21]Tabla probabilidad'!$B$8,IF(AB15&lt;=100%,'[21]Tabla probabilidad'!$B$9)))))</f>
        <v>Baja</v>
      </c>
      <c r="AB15" s="191">
        <f>AVERAGE(Z15:Z19)</f>
        <v>0.22</v>
      </c>
      <c r="AC15" s="14" t="str">
        <f t="shared" si="1"/>
        <v>Mayor</v>
      </c>
      <c r="AD15" s="14">
        <f>IF(Q15="Probabilidad",(($M$15-0)),IF(Q15="Impacto",($M$15-($M$15*T15))))</f>
        <v>0.8</v>
      </c>
      <c r="AE15" s="191" t="str">
        <f>IF(AF15&lt;=20%,"Leve",IF(AF15&lt;=40%,"Menor",IF(AF15&lt;=60%,"Moderado",IF(AF15&lt;=80%,"Mayor",IF(AF15&lt;=100%,"Catastrófico")))))</f>
        <v>Mayor</v>
      </c>
      <c r="AF15" s="191">
        <f>AVERAGE(AD15:AD19)</f>
        <v>0.80000000000000016</v>
      </c>
      <c r="AG15" s="200" t="str">
        <f>VLOOKUP(AA15&amp;AE15,[21]Hoja1!$B$4:$C$28,2,0)</f>
        <v xml:space="preserve">Alto </v>
      </c>
      <c r="AH15" s="200" t="s">
        <v>59</v>
      </c>
      <c r="AI15" s="200" t="s">
        <v>267</v>
      </c>
      <c r="AJ15" s="200" t="s">
        <v>61</v>
      </c>
      <c r="AK15" s="206">
        <v>44561</v>
      </c>
      <c r="AL15" s="206">
        <v>44561</v>
      </c>
      <c r="AM15" s="197" t="s">
        <v>62</v>
      </c>
      <c r="AN15" s="186" t="s">
        <v>63</v>
      </c>
    </row>
    <row r="16" spans="1:298" ht="25.5" hidden="1" customHeight="1">
      <c r="A16" s="186"/>
      <c r="B16" s="201"/>
      <c r="C16" s="186"/>
      <c r="D16" s="204"/>
      <c r="E16" s="201"/>
      <c r="F16" s="201"/>
      <c r="G16" s="186"/>
      <c r="H16" s="201"/>
      <c r="I16" s="194"/>
      <c r="J16" s="195"/>
      <c r="K16" s="186"/>
      <c r="L16" s="196"/>
      <c r="M16" s="196"/>
      <c r="N16" s="186"/>
      <c r="O16" s="12">
        <v>2</v>
      </c>
      <c r="P16" s="17" t="s">
        <v>268</v>
      </c>
      <c r="Q16" s="12" t="str">
        <f t="shared" si="0"/>
        <v>Probabilidad</v>
      </c>
      <c r="R16" s="12" t="s">
        <v>54</v>
      </c>
      <c r="S16" s="12" t="s">
        <v>55</v>
      </c>
      <c r="T16" s="14">
        <f>VLOOKUP(R16&amp;S16,[21]Hoja1!$Q$4:$R$9,2,0)</f>
        <v>0.45</v>
      </c>
      <c r="U16" s="12" t="s">
        <v>56</v>
      </c>
      <c r="V16" s="12" t="s">
        <v>57</v>
      </c>
      <c r="W16" s="12" t="s">
        <v>58</v>
      </c>
      <c r="X16" s="14">
        <f>IF(Q16="Probabilidad",($J$15*T16),IF(Q16="Impacto"," "))</f>
        <v>0.18000000000000002</v>
      </c>
      <c r="Y16" s="14" t="str">
        <f>IF(Z16&lt;=20%,'[21]Tabla probabilidad'!$B$5,IF(Z16&lt;=40%,'[21]Tabla probabilidad'!$B$6,IF(Z16&lt;=60%,'[21]Tabla probabilidad'!$B$7,IF(Z16&lt;=80%,'[21]Tabla probabilidad'!$B$8,IF(Z16&lt;=100%,'[21]Tabla probabilidad'!$B$9)))))</f>
        <v>Baja</v>
      </c>
      <c r="Z16" s="14">
        <f>IF(R16="Preventivo",(J15-(J15*T16)),IF(R16="Detectivo",(J15-(J15*T16)),IF(R16="Correctivo",(J15))))</f>
        <v>0.22</v>
      </c>
      <c r="AA16" s="192"/>
      <c r="AB16" s="192"/>
      <c r="AC16" s="14" t="str">
        <f t="shared" si="1"/>
        <v>Mayor</v>
      </c>
      <c r="AD16" s="14">
        <f t="shared" ref="AD16:AD19" si="3">IF(Q16="Probabilidad",(($M$15-0)),IF(Q16="Impacto",($M$15-($M$15*T16))))</f>
        <v>0.8</v>
      </c>
      <c r="AE16" s="192"/>
      <c r="AF16" s="192"/>
      <c r="AG16" s="201"/>
      <c r="AH16" s="201"/>
      <c r="AI16" s="201"/>
      <c r="AJ16" s="201"/>
      <c r="AK16" s="201"/>
      <c r="AL16" s="201"/>
      <c r="AM16" s="198"/>
      <c r="AN16" s="186"/>
    </row>
    <row r="17" spans="1:40" ht="115.5" hidden="1" customHeight="1">
      <c r="A17" s="186"/>
      <c r="B17" s="201"/>
      <c r="C17" s="186"/>
      <c r="D17" s="204"/>
      <c r="E17" s="201"/>
      <c r="F17" s="201"/>
      <c r="G17" s="186"/>
      <c r="H17" s="201"/>
      <c r="I17" s="194"/>
      <c r="J17" s="195"/>
      <c r="K17" s="186"/>
      <c r="L17" s="196"/>
      <c r="M17" s="196"/>
      <c r="N17" s="186"/>
      <c r="O17" s="12">
        <v>3</v>
      </c>
      <c r="P17" s="17"/>
      <c r="Q17" s="12" t="str">
        <f t="shared" si="0"/>
        <v>Probabilidad</v>
      </c>
      <c r="R17" s="12" t="s">
        <v>54</v>
      </c>
      <c r="S17" s="12" t="s">
        <v>55</v>
      </c>
      <c r="T17" s="14">
        <f>VLOOKUP(R17&amp;S17,[21]Hoja1!$Q$4:$R$9,2,0)</f>
        <v>0.45</v>
      </c>
      <c r="U17" s="12" t="s">
        <v>56</v>
      </c>
      <c r="V17" s="12" t="s">
        <v>57</v>
      </c>
      <c r="W17" s="12" t="s">
        <v>58</v>
      </c>
      <c r="X17" s="14">
        <f t="shared" ref="X17:X19" si="4">IF(Q17="Probabilidad",($J$15*T17),IF(Q17="Impacto"," "))</f>
        <v>0.18000000000000002</v>
      </c>
      <c r="Y17" s="14" t="str">
        <f>IF(Z17&lt;=20%,'[21]Tabla probabilidad'!$B$5,IF(Z17&lt;=40%,'[21]Tabla probabilidad'!$B$6,IF(Z17&lt;=60%,'[21]Tabla probabilidad'!$B$7,IF(Z17&lt;=80%,'[21]Tabla probabilidad'!$B$8,IF(Z17&lt;=100%,'[21]Tabla probabilidad'!$B$9)))))</f>
        <v>Baja</v>
      </c>
      <c r="Z17" s="14">
        <f>IF(R17="Preventivo",(J15-(J15*T17)),IF(R17="Detectivo",(J15-(J15*T17)),IF(R17="Correctivo",(J15))))</f>
        <v>0.22</v>
      </c>
      <c r="AA17" s="192"/>
      <c r="AB17" s="192"/>
      <c r="AC17" s="14" t="str">
        <f t="shared" si="1"/>
        <v>Mayor</v>
      </c>
      <c r="AD17" s="14">
        <f t="shared" si="3"/>
        <v>0.8</v>
      </c>
      <c r="AE17" s="192"/>
      <c r="AF17" s="192"/>
      <c r="AG17" s="201"/>
      <c r="AH17" s="201"/>
      <c r="AI17" s="201"/>
      <c r="AJ17" s="201"/>
      <c r="AK17" s="201"/>
      <c r="AL17" s="201"/>
      <c r="AM17" s="198"/>
      <c r="AN17" s="186"/>
    </row>
    <row r="18" spans="1:40" ht="60" hidden="1" customHeight="1">
      <c r="A18" s="186"/>
      <c r="B18" s="201"/>
      <c r="C18" s="186"/>
      <c r="D18" s="204"/>
      <c r="E18" s="201"/>
      <c r="F18" s="201"/>
      <c r="G18" s="186"/>
      <c r="H18" s="201"/>
      <c r="I18" s="194"/>
      <c r="J18" s="195"/>
      <c r="K18" s="186"/>
      <c r="L18" s="196"/>
      <c r="M18" s="196"/>
      <c r="N18" s="186"/>
      <c r="O18" s="12">
        <v>4</v>
      </c>
      <c r="P18" s="17"/>
      <c r="Q18" s="12"/>
      <c r="R18" s="12"/>
      <c r="S18" s="12"/>
      <c r="T18" s="14"/>
      <c r="U18" s="12"/>
      <c r="V18" s="12"/>
      <c r="W18" s="12"/>
      <c r="X18" s="14" t="b">
        <f t="shared" si="4"/>
        <v>0</v>
      </c>
      <c r="Y18" s="14" t="b">
        <f>IF(Z18&lt;=20%,'[21]Tabla probabilidad'!$B$5,IF(Z18&lt;=40%,'[21]Tabla probabilidad'!$B$6,IF(Z18&lt;=60%,'[21]Tabla probabilidad'!$B$7,IF(Z18&lt;=80%,'[21]Tabla probabilidad'!$B$8,IF(Z18&lt;=100%,'[21]Tabla probabilidad'!$B$9)))))</f>
        <v>0</v>
      </c>
      <c r="Z18" s="14" t="b">
        <f>IF(R18="Preventivo",(J15-(J15*T18)),IF(R18="Detectivo",(J15-(J15*T18)),IF(R18="Correctivo",(J15))))</f>
        <v>0</v>
      </c>
      <c r="AA18" s="192"/>
      <c r="AB18" s="192"/>
      <c r="AC18" s="14" t="b">
        <f t="shared" si="1"/>
        <v>0</v>
      </c>
      <c r="AD18" s="14" t="b">
        <f t="shared" si="3"/>
        <v>0</v>
      </c>
      <c r="AE18" s="192"/>
      <c r="AF18" s="192"/>
      <c r="AG18" s="201"/>
      <c r="AH18" s="201"/>
      <c r="AI18" s="201"/>
      <c r="AJ18" s="201"/>
      <c r="AK18" s="201"/>
      <c r="AL18" s="201"/>
      <c r="AM18" s="198"/>
      <c r="AN18" s="186"/>
    </row>
    <row r="19" spans="1:40" ht="40.5" hidden="1" customHeight="1">
      <c r="A19" s="186"/>
      <c r="B19" s="202"/>
      <c r="C19" s="186"/>
      <c r="D19" s="205"/>
      <c r="E19" s="202"/>
      <c r="F19" s="202"/>
      <c r="G19" s="186"/>
      <c r="H19" s="202"/>
      <c r="I19" s="194"/>
      <c r="J19" s="195"/>
      <c r="K19" s="186"/>
      <c r="L19" s="196"/>
      <c r="M19" s="196"/>
      <c r="N19" s="186"/>
      <c r="O19" s="12">
        <v>5</v>
      </c>
      <c r="P19" s="19"/>
      <c r="Q19" s="12"/>
      <c r="R19" s="12"/>
      <c r="S19" s="12"/>
      <c r="T19" s="14"/>
      <c r="U19" s="12"/>
      <c r="V19" s="12"/>
      <c r="W19" s="12"/>
      <c r="X19" s="14" t="b">
        <f t="shared" si="4"/>
        <v>0</v>
      </c>
      <c r="Y19" s="14" t="b">
        <f>IF(Z19&lt;=20%,'[21]Tabla probabilidad'!$B$5,IF(Z19&lt;=40%,'[21]Tabla probabilidad'!$B$6,IF(Z19&lt;=60%,'[21]Tabla probabilidad'!$B$7,IF(Z19&lt;=80%,'[21]Tabla probabilidad'!$B$8,IF(Z19&lt;=100%,'[21]Tabla probabilidad'!$B$9)))))</f>
        <v>0</v>
      </c>
      <c r="Z19" s="14" t="b">
        <f>IF(R19="Preventivo",(J15-(J15*T19)),IF(R19="Detectivo",(J15-(J15*T19)),IF(R19="Correctivo",(J15))))</f>
        <v>0</v>
      </c>
      <c r="AA19" s="193"/>
      <c r="AB19" s="193"/>
      <c r="AC19" s="14" t="b">
        <f t="shared" si="1"/>
        <v>0</v>
      </c>
      <c r="AD19" s="14" t="b">
        <f t="shared" si="3"/>
        <v>0</v>
      </c>
      <c r="AE19" s="193"/>
      <c r="AF19" s="193"/>
      <c r="AG19" s="202"/>
      <c r="AH19" s="202"/>
      <c r="AI19" s="202"/>
      <c r="AJ19" s="202"/>
      <c r="AK19" s="202"/>
      <c r="AL19" s="202"/>
      <c r="AM19" s="199"/>
      <c r="AN19" s="186"/>
    </row>
    <row r="20" spans="1:40" ht="66.75" hidden="1" customHeight="1">
      <c r="A20" s="186">
        <v>3</v>
      </c>
      <c r="B20" s="187"/>
      <c r="C20" s="186" t="s">
        <v>147</v>
      </c>
      <c r="D20" s="203" t="s">
        <v>148</v>
      </c>
      <c r="E20" s="186" t="s">
        <v>149</v>
      </c>
      <c r="F20" s="186" t="s">
        <v>150</v>
      </c>
      <c r="G20" s="186" t="s">
        <v>71</v>
      </c>
      <c r="H20" s="186">
        <v>12</v>
      </c>
      <c r="I20" s="194" t="str">
        <f>IF(H20&lt;=2,'[21]Tabla probabilidad'!$B$5,IF(H20&lt;=24,'[21]Tabla probabilidad'!$B$6,IF(H20&lt;=500,'[21]Tabla probabilidad'!$B$7,IF(H20&lt;=5000,'[21]Tabla probabilidad'!$B$8,IF(H20&gt;5000,'[21]Tabla probabilidad'!$B$9)))))</f>
        <v>Baja</v>
      </c>
      <c r="J20" s="195">
        <f>IF(H20&lt;=2,'[21]Tabla probabilidad'!$D$5,IF(H20&lt;=24,'[21]Tabla probabilidad'!$D$6,IF(H20&lt;=500,'[21]Tabla probabilidad'!$D$7,IF(H20&lt;=5000,'[21]Tabla probabilidad'!$D$8,IF(H20&gt;5000,'[21]Tabla probabilidad'!$D$9)))))</f>
        <v>0.4</v>
      </c>
      <c r="K20" s="186" t="s">
        <v>151</v>
      </c>
      <c r="L20" s="1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1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186" t="str">
        <f>VLOOKUP((I20&amp;L20),[21]Hoja1!$B$4:$C$28,2,0)</f>
        <v>Moderado</v>
      </c>
      <c r="O20" s="12">
        <v>1</v>
      </c>
      <c r="P20" s="13" t="s">
        <v>152</v>
      </c>
      <c r="Q20" s="12" t="str">
        <f t="shared" si="0"/>
        <v>Probabilidad</v>
      </c>
      <c r="R20" s="12" t="s">
        <v>54</v>
      </c>
      <c r="S20" s="12" t="s">
        <v>55</v>
      </c>
      <c r="T20" s="14">
        <f>VLOOKUP(R20&amp;S20,[21]Hoja1!$Q$4:$R$9,2,0)</f>
        <v>0.45</v>
      </c>
      <c r="U20" s="12" t="s">
        <v>56</v>
      </c>
      <c r="V20" s="12" t="s">
        <v>57</v>
      </c>
      <c r="W20" s="12" t="s">
        <v>58</v>
      </c>
      <c r="X20" s="14">
        <f>IF(Q20="Probabilidad",($J$20*T20),IF(Q20="Impacto"," "))</f>
        <v>0.18000000000000002</v>
      </c>
      <c r="Y20" s="14" t="str">
        <f>IF(Z20&lt;=20%,'[21]Tabla probabilidad'!$B$5,IF(Z20&lt;=40%,'[21]Tabla probabilidad'!$B$6,IF(Z20&lt;=60%,'[21]Tabla probabilidad'!$B$7,IF(Z20&lt;=80%,'[21]Tabla probabilidad'!$B$8,IF(Z20&lt;=100%,'[21]Tabla probabilidad'!$B$9)))))</f>
        <v>Baja</v>
      </c>
      <c r="Z20" s="14">
        <f>IF(R20="Preventivo",(J20-(J20*T20)),IF(R20="Detectivo",(J20-(J20*T20)),IF(R20="Correctivo",(J20))))</f>
        <v>0.22</v>
      </c>
      <c r="AA20" s="191" t="str">
        <f>IF(AB20&lt;=20%,'[21]Tabla probabilidad'!$B$5,IF(AB20&lt;=40%,'[21]Tabla probabilidad'!$B$6,IF(AB20&lt;=60%,'[21]Tabla probabilidad'!$B$7,IF(AB20&lt;=80%,'[21]Tabla probabilidad'!$B$8,IF(AB20&lt;=100%,'[21]Tabla probabilidad'!$B$9)))))</f>
        <v>Baja</v>
      </c>
      <c r="AB20" s="191">
        <f>AVERAGE(Z20:Z24)</f>
        <v>0.22</v>
      </c>
      <c r="AC20" s="14" t="str">
        <f t="shared" si="1"/>
        <v>Menor</v>
      </c>
      <c r="AD20" s="14">
        <f>IF(Q20="Probabilidad",(($M$20-0)),IF(Q20="Impacto",($M$20-($M$20*T20))))</f>
        <v>0.4</v>
      </c>
      <c r="AE20" s="191" t="str">
        <f>IF(AF20&lt;=20%,"Leve",IF(AF20&lt;=40%,"Menor",IF(AF20&lt;=60%,"Moderado",IF(AF20&lt;=80%,"Mayor",IF(AF20&lt;=100%,"Catastrófico")))))</f>
        <v>Menor</v>
      </c>
      <c r="AF20" s="191">
        <f>AVERAGE(AD20:AD24)</f>
        <v>0.4</v>
      </c>
      <c r="AG20" s="200" t="str">
        <f>VLOOKUP(AA20&amp;AE20,[21]Hoja1!$B$4:$C$28,2,0)</f>
        <v>Moderado</v>
      </c>
      <c r="AH20" s="200" t="s">
        <v>84</v>
      </c>
      <c r="AI20" s="200" t="s">
        <v>153</v>
      </c>
      <c r="AJ20" s="200" t="s">
        <v>61</v>
      </c>
      <c r="AK20" s="206">
        <v>44561</v>
      </c>
      <c r="AL20" s="206">
        <v>44561</v>
      </c>
      <c r="AM20" s="197" t="s">
        <v>74</v>
      </c>
      <c r="AN20" s="186" t="s">
        <v>63</v>
      </c>
    </row>
    <row r="21" spans="1:40" ht="69.75" hidden="1" customHeight="1">
      <c r="A21" s="186"/>
      <c r="B21" s="188"/>
      <c r="C21" s="186"/>
      <c r="D21" s="204"/>
      <c r="E21" s="186"/>
      <c r="F21" s="186"/>
      <c r="G21" s="186"/>
      <c r="H21" s="186"/>
      <c r="I21" s="194"/>
      <c r="J21" s="195"/>
      <c r="K21" s="186"/>
      <c r="L21" s="196"/>
      <c r="M21" s="196"/>
      <c r="N21" s="186"/>
      <c r="O21" s="12">
        <v>2</v>
      </c>
      <c r="P21" s="17" t="s">
        <v>154</v>
      </c>
      <c r="Q21" s="12" t="str">
        <f t="shared" si="0"/>
        <v>Probabilidad</v>
      </c>
      <c r="R21" s="12" t="s">
        <v>54</v>
      </c>
      <c r="S21" s="12" t="s">
        <v>55</v>
      </c>
      <c r="T21" s="14">
        <f>VLOOKUP(R21&amp;S21,[21]Hoja1!$Q$4:$R$9,2,0)</f>
        <v>0.45</v>
      </c>
      <c r="U21" s="12" t="s">
        <v>56</v>
      </c>
      <c r="V21" s="12" t="s">
        <v>57</v>
      </c>
      <c r="W21" s="12" t="s">
        <v>58</v>
      </c>
      <c r="X21" s="14">
        <f t="shared" ref="X21:X24" si="5">IF(Q21="Probabilidad",($J$20*T21),IF(Q21="Impacto"," "))</f>
        <v>0.18000000000000002</v>
      </c>
      <c r="Y21" s="14" t="str">
        <f>IF(Z21&lt;=20%,'[21]Tabla probabilidad'!$B$5,IF(Z21&lt;=40%,'[21]Tabla probabilidad'!$B$6,IF(Z21&lt;=60%,'[21]Tabla probabilidad'!$B$7,IF(Z21&lt;=80%,'[21]Tabla probabilidad'!$B$8,IF(Z21&lt;=100%,'[21]Tabla probabilidad'!$B$9)))))</f>
        <v>Baja</v>
      </c>
      <c r="Z21" s="14">
        <f>IF(R21="Preventivo",(J20-(J20*T21)),IF(R21="Detectivo",(J20-(J20*T21)),IF(R21="Correctivo",(J20))))</f>
        <v>0.22</v>
      </c>
      <c r="AA21" s="192"/>
      <c r="AB21" s="192"/>
      <c r="AC21" s="14" t="str">
        <f t="shared" si="1"/>
        <v>Menor</v>
      </c>
      <c r="AD21" s="14">
        <f t="shared" ref="AD21:AD24" si="6">IF(Q21="Probabilidad",(($M$20-0)),IF(Q21="Impacto",($M$20-($M$20*T21))))</f>
        <v>0.4</v>
      </c>
      <c r="AE21" s="192"/>
      <c r="AF21" s="192"/>
      <c r="AG21" s="201"/>
      <c r="AH21" s="201"/>
      <c r="AI21" s="201"/>
      <c r="AJ21" s="201"/>
      <c r="AK21" s="201"/>
      <c r="AL21" s="201"/>
      <c r="AM21" s="198"/>
      <c r="AN21" s="186"/>
    </row>
    <row r="22" spans="1:40" ht="69" hidden="1" customHeight="1">
      <c r="A22" s="186"/>
      <c r="B22" s="188"/>
      <c r="C22" s="186"/>
      <c r="D22" s="204"/>
      <c r="E22" s="186"/>
      <c r="F22" s="186"/>
      <c r="G22" s="186"/>
      <c r="H22" s="186"/>
      <c r="I22" s="194"/>
      <c r="J22" s="195"/>
      <c r="K22" s="186"/>
      <c r="L22" s="196"/>
      <c r="M22" s="196"/>
      <c r="N22" s="186"/>
      <c r="O22" s="12">
        <v>3</v>
      </c>
      <c r="P22" s="17"/>
      <c r="Q22" s="12"/>
      <c r="R22" s="12"/>
      <c r="S22" s="12"/>
      <c r="T22" s="14"/>
      <c r="U22" s="12"/>
      <c r="V22" s="12"/>
      <c r="W22" s="12"/>
      <c r="X22" s="14" t="b">
        <f t="shared" si="5"/>
        <v>0</v>
      </c>
      <c r="Y22" s="14" t="b">
        <f>IF(Z22&lt;=20%,'[21]Tabla probabilidad'!$B$5,IF(Z22&lt;=40%,'[21]Tabla probabilidad'!$B$6,IF(Z22&lt;=60%,'[21]Tabla probabilidad'!$B$7,IF(Z22&lt;=80%,'[21]Tabla probabilidad'!$B$8,IF(Z22&lt;=100%,'[21]Tabla probabilidad'!$B$9)))))</f>
        <v>0</v>
      </c>
      <c r="Z22" s="14" t="b">
        <f>IF(R22="Preventivo",(J20-(J20*T22)),IF(R22="Detectivo",(J20-(J20*T22)),IF(R22="Correctivo",(J20))))</f>
        <v>0</v>
      </c>
      <c r="AA22" s="192"/>
      <c r="AB22" s="192"/>
      <c r="AC22" s="14" t="b">
        <f t="shared" si="1"/>
        <v>0</v>
      </c>
      <c r="AD22" s="14" t="b">
        <f t="shared" si="6"/>
        <v>0</v>
      </c>
      <c r="AE22" s="192"/>
      <c r="AF22" s="192"/>
      <c r="AG22" s="201"/>
      <c r="AH22" s="201"/>
      <c r="AI22" s="201"/>
      <c r="AJ22" s="201"/>
      <c r="AK22" s="201"/>
      <c r="AL22" s="201"/>
      <c r="AM22" s="198"/>
      <c r="AN22" s="186"/>
    </row>
    <row r="23" spans="1:40" ht="75.75" hidden="1" customHeight="1">
      <c r="A23" s="186"/>
      <c r="B23" s="188"/>
      <c r="C23" s="186"/>
      <c r="D23" s="204"/>
      <c r="E23" s="186"/>
      <c r="F23" s="186"/>
      <c r="G23" s="186"/>
      <c r="H23" s="186"/>
      <c r="I23" s="194"/>
      <c r="J23" s="195"/>
      <c r="K23" s="186"/>
      <c r="L23" s="196"/>
      <c r="M23" s="196"/>
      <c r="N23" s="186"/>
      <c r="O23" s="12">
        <v>4</v>
      </c>
      <c r="P23" s="17"/>
      <c r="Q23" s="12"/>
      <c r="R23" s="12"/>
      <c r="S23" s="12"/>
      <c r="T23" s="14"/>
      <c r="U23" s="12"/>
      <c r="V23" s="12"/>
      <c r="W23" s="12"/>
      <c r="X23" s="14" t="b">
        <f t="shared" si="5"/>
        <v>0</v>
      </c>
      <c r="Y23" s="14" t="b">
        <f>IF(Z23&lt;=20%,'[21]Tabla probabilidad'!$B$5,IF(Z23&lt;=40%,'[21]Tabla probabilidad'!$B$6,IF(Z23&lt;=60%,'[21]Tabla probabilidad'!$B$7,IF(Z23&lt;=80%,'[21]Tabla probabilidad'!$B$8,IF(Z23&lt;=100%,'[21]Tabla probabilidad'!$B$9)))))</f>
        <v>0</v>
      </c>
      <c r="Z23" s="14" t="b">
        <f>IF(R23="Preventivo",(J20-(J20*T23)),IF(R23="Detectivo",(J20-(J20*T23)),IF(R23="Correctivo",(J20))))</f>
        <v>0</v>
      </c>
      <c r="AA23" s="192"/>
      <c r="AB23" s="192"/>
      <c r="AC23" s="14" t="b">
        <f t="shared" si="1"/>
        <v>0</v>
      </c>
      <c r="AD23" s="14" t="b">
        <f t="shared" si="6"/>
        <v>0</v>
      </c>
      <c r="AE23" s="192"/>
      <c r="AF23" s="192"/>
      <c r="AG23" s="201"/>
      <c r="AH23" s="201"/>
      <c r="AI23" s="201"/>
      <c r="AJ23" s="201"/>
      <c r="AK23" s="201"/>
      <c r="AL23" s="201"/>
      <c r="AM23" s="198"/>
      <c r="AN23" s="186"/>
    </row>
    <row r="24" spans="1:40" ht="64.5" hidden="1" customHeight="1" thickBot="1">
      <c r="A24" s="186"/>
      <c r="B24" s="189"/>
      <c r="C24" s="186"/>
      <c r="D24" s="205"/>
      <c r="E24" s="186"/>
      <c r="F24" s="186"/>
      <c r="G24" s="186"/>
      <c r="H24" s="186"/>
      <c r="I24" s="194"/>
      <c r="J24" s="195"/>
      <c r="K24" s="186"/>
      <c r="L24" s="196"/>
      <c r="M24" s="196"/>
      <c r="N24" s="186"/>
      <c r="O24" s="12">
        <v>5</v>
      </c>
      <c r="P24" s="20"/>
      <c r="Q24" s="12"/>
      <c r="R24" s="12"/>
      <c r="S24" s="12"/>
      <c r="T24" s="14"/>
      <c r="U24" s="12"/>
      <c r="V24" s="12"/>
      <c r="W24" s="12"/>
      <c r="X24" s="14" t="b">
        <f t="shared" si="5"/>
        <v>0</v>
      </c>
      <c r="Y24" s="14" t="b">
        <f>IF(Z24&lt;=20%,'[21]Tabla probabilidad'!$B$5,IF(Z24&lt;=40%,'[21]Tabla probabilidad'!$B$6,IF(Z24&lt;=60%,'[21]Tabla probabilidad'!$B$7,IF(Z24&lt;=80%,'[21]Tabla probabilidad'!$B$8,IF(Z24&lt;=100%,'[21]Tabla probabilidad'!$B$9)))))</f>
        <v>0</v>
      </c>
      <c r="Z24" s="14" t="b">
        <f>IF(R24="Preventivo",(J20-(J20*T24)),IF(R24="Detectivo",(J20-(J20*T24)),IF(R24="Correctivo",(J20))))</f>
        <v>0</v>
      </c>
      <c r="AA24" s="193"/>
      <c r="AB24" s="193"/>
      <c r="AC24" s="14" t="b">
        <f t="shared" si="1"/>
        <v>0</v>
      </c>
      <c r="AD24" s="14" t="b">
        <f t="shared" si="6"/>
        <v>0</v>
      </c>
      <c r="AE24" s="193"/>
      <c r="AF24" s="193"/>
      <c r="AG24" s="202"/>
      <c r="AH24" s="202"/>
      <c r="AI24" s="202"/>
      <c r="AJ24" s="202"/>
      <c r="AK24" s="202"/>
      <c r="AL24" s="202"/>
      <c r="AM24" s="199"/>
      <c r="AN24" s="186"/>
    </row>
    <row r="25" spans="1:40" ht="57" customHeight="1">
      <c r="A25" s="186">
        <v>2</v>
      </c>
      <c r="B25" s="200" t="s">
        <v>269</v>
      </c>
      <c r="C25" s="186" t="s">
        <v>90</v>
      </c>
      <c r="D25" s="203" t="s">
        <v>270</v>
      </c>
      <c r="E25" s="186" t="s">
        <v>92</v>
      </c>
      <c r="F25" s="186" t="s">
        <v>271</v>
      </c>
      <c r="G25" s="186" t="s">
        <v>94</v>
      </c>
      <c r="H25" s="186">
        <v>12</v>
      </c>
      <c r="I25" s="194" t="str">
        <f>IF(H25&lt;=2,'[21]Tabla probabilidad'!$B$5,IF(H25&lt;=24,'[21]Tabla probabilidad'!$B$6,IF(H25&lt;=500,'[21]Tabla probabilidad'!$B$7,IF(H25&lt;=5000,'[21]Tabla probabilidad'!$B$8,IF(H25&gt;5000,'[21]Tabla probabilidad'!$B$9)))))</f>
        <v>Baja</v>
      </c>
      <c r="J25" s="195">
        <f>IF(H25&lt;=2,'[21]Tabla probabilidad'!$D$5,IF(H25&lt;=24,'[21]Tabla probabilidad'!$D$6,IF(H25&lt;=500,'[21]Tabla probabilidad'!$D$7,IF(H25&lt;=5000,'[21]Tabla probabilidad'!$D$8,IF(H25&gt;5000,'[21]Tabla probabilidad'!$D$9)))))</f>
        <v>0.4</v>
      </c>
      <c r="K25" s="186" t="s">
        <v>95</v>
      </c>
      <c r="L25" s="18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Mayor</v>
      </c>
      <c r="M25" s="18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80%</v>
      </c>
      <c r="N25" s="186" t="str">
        <f>VLOOKUP((I25&amp;L25),[21]Hoja1!$B$4:$C$28,2,0)</f>
        <v xml:space="preserve">Alto </v>
      </c>
      <c r="O25" s="12">
        <v>1</v>
      </c>
      <c r="P25" s="17" t="s">
        <v>96</v>
      </c>
      <c r="Q25" s="12" t="str">
        <f t="shared" si="0"/>
        <v>Probabilidad</v>
      </c>
      <c r="R25" s="12" t="s">
        <v>54</v>
      </c>
      <c r="S25" s="12" t="s">
        <v>55</v>
      </c>
      <c r="T25" s="14">
        <f>VLOOKUP(R25&amp;S25,[21]Hoja1!$Q$4:$R$9,2,0)</f>
        <v>0.45</v>
      </c>
      <c r="U25" s="12" t="s">
        <v>56</v>
      </c>
      <c r="V25" s="12" t="s">
        <v>57</v>
      </c>
      <c r="W25" s="12" t="s">
        <v>58</v>
      </c>
      <c r="X25" s="14">
        <f>IF(Q25="Probabilidad",($J$25*T25),IF(Q25="Impacto"," "))</f>
        <v>0.18000000000000002</v>
      </c>
      <c r="Y25" s="14" t="str">
        <f>IF(Z25&lt;=20%,'[21]Tabla probabilidad'!$B$5,IF(Z25&lt;=40%,'[21]Tabla probabilidad'!$B$6,IF(Z25&lt;=60%,'[21]Tabla probabilidad'!$B$7,IF(Z25&lt;=80%,'[21]Tabla probabilidad'!$B$8,IF(Z25&lt;=100%,'[21]Tabla probabilidad'!$B$9)))))</f>
        <v>Baja</v>
      </c>
      <c r="Z25" s="14">
        <f>IF(R25="Preventivo",(J25-(J25*T25)),IF(R25="Detectivo",(J25-(J25*T25)),IF(R25="Correctivo",(J25))))</f>
        <v>0.22</v>
      </c>
      <c r="AA25" s="191" t="str">
        <f>IF(AB25&lt;=20%,'[21]Tabla probabilidad'!$B$5,IF(AB25&lt;=40%,'[21]Tabla probabilidad'!$B$6,IF(AB25&lt;=60%,'[21]Tabla probabilidad'!$B$7,IF(AB25&lt;=80%,'[21]Tabla probabilidad'!$B$8,IF(AB25&lt;=100%,'[21]Tabla probabilidad'!$B$9)))))</f>
        <v>Baja</v>
      </c>
      <c r="AB25" s="191">
        <f>AVERAGE(Z25:Z29)</f>
        <v>0.22</v>
      </c>
      <c r="AC25" s="14" t="str">
        <f t="shared" si="1"/>
        <v>Mayor</v>
      </c>
      <c r="AD25" s="14">
        <f>IF(Q25="Probabilidad",(($M$25-0)),IF(Q25="Impacto",($M$25-($M$25*T25))))</f>
        <v>0.8</v>
      </c>
      <c r="AE25" s="191" t="str">
        <f>IF(AF25&lt;=20%,"Leve",IF(AF25&lt;=40%,"Menor",IF(AF25&lt;=60%,"Moderado",IF(AF25&lt;=80%,"Mayor",IF(AF25&lt;=100%,"Catastrófico")))))</f>
        <v>Mayor</v>
      </c>
      <c r="AF25" s="191">
        <f>AVERAGE(AD25:AD29)</f>
        <v>0.80000000000000016</v>
      </c>
      <c r="AG25" s="200" t="str">
        <f>VLOOKUP(AA25&amp;AE25,[21]Hoja1!$B$4:$C$28,2,0)</f>
        <v xml:space="preserve">Alto </v>
      </c>
      <c r="AH25" s="200" t="s">
        <v>59</v>
      </c>
      <c r="AI25" s="200" t="s">
        <v>272</v>
      </c>
      <c r="AJ25" s="200" t="s">
        <v>61</v>
      </c>
      <c r="AK25" s="206">
        <v>44926</v>
      </c>
      <c r="AL25" s="206">
        <v>44926</v>
      </c>
      <c r="AM25" s="197" t="s">
        <v>62</v>
      </c>
      <c r="AN25" s="186" t="s">
        <v>63</v>
      </c>
    </row>
    <row r="26" spans="1:40" ht="42.75" customHeight="1">
      <c r="A26" s="186"/>
      <c r="B26" s="201"/>
      <c r="C26" s="186"/>
      <c r="D26" s="204"/>
      <c r="E26" s="186"/>
      <c r="F26" s="186"/>
      <c r="G26" s="186"/>
      <c r="H26" s="186"/>
      <c r="I26" s="194"/>
      <c r="J26" s="195"/>
      <c r="K26" s="186"/>
      <c r="L26" s="196"/>
      <c r="M26" s="196"/>
      <c r="N26" s="186"/>
      <c r="O26" s="12">
        <v>2</v>
      </c>
      <c r="P26" s="17" t="s">
        <v>98</v>
      </c>
      <c r="Q26" s="12" t="str">
        <f t="shared" si="0"/>
        <v>Probabilidad</v>
      </c>
      <c r="R26" s="12" t="s">
        <v>54</v>
      </c>
      <c r="S26" s="12" t="s">
        <v>55</v>
      </c>
      <c r="T26" s="14">
        <f>VLOOKUP(R26&amp;S26,[21]Hoja1!$Q$4:$R$9,2,0)</f>
        <v>0.45</v>
      </c>
      <c r="U26" s="12" t="s">
        <v>56</v>
      </c>
      <c r="V26" s="12" t="s">
        <v>57</v>
      </c>
      <c r="W26" s="12" t="s">
        <v>58</v>
      </c>
      <c r="X26" s="14">
        <f t="shared" ref="X26:X29" si="7">IF(Q26="Probabilidad",($J$25*T26),IF(Q26="Impacto"," "))</f>
        <v>0.18000000000000002</v>
      </c>
      <c r="Y26" s="14" t="str">
        <f>IF(Z26&lt;=20%,'[21]Tabla probabilidad'!$B$5,IF(Z26&lt;=40%,'[21]Tabla probabilidad'!$B$6,IF(Z26&lt;=60%,'[21]Tabla probabilidad'!$B$7,IF(Z26&lt;=80%,'[21]Tabla probabilidad'!$B$8,IF(Z26&lt;=100%,'[21]Tabla probabilidad'!$B$9)))))</f>
        <v>Baja</v>
      </c>
      <c r="Z26" s="14">
        <f>IF(R26="Preventivo",(J25-(J25*T26)),IF(R26="Detectivo",(J25-(J25*T26)),IF(R26="Correctivo",(J25))))</f>
        <v>0.22</v>
      </c>
      <c r="AA26" s="192"/>
      <c r="AB26" s="192"/>
      <c r="AC26" s="14" t="str">
        <f t="shared" si="1"/>
        <v>Mayor</v>
      </c>
      <c r="AD26" s="14">
        <f t="shared" ref="AD26:AD29" si="8">IF(Q26="Probabilidad",(($M$25-0)),IF(Q26="Impacto",($M$25-($M$25*T26))))</f>
        <v>0.8</v>
      </c>
      <c r="AE26" s="192"/>
      <c r="AF26" s="192"/>
      <c r="AG26" s="201"/>
      <c r="AH26" s="201"/>
      <c r="AI26" s="201"/>
      <c r="AJ26" s="201"/>
      <c r="AK26" s="201"/>
      <c r="AL26" s="201"/>
      <c r="AM26" s="198"/>
      <c r="AN26" s="186"/>
    </row>
    <row r="27" spans="1:40" ht="75.75" customHeight="1">
      <c r="A27" s="186"/>
      <c r="B27" s="201"/>
      <c r="C27" s="186"/>
      <c r="D27" s="204"/>
      <c r="E27" s="186"/>
      <c r="F27" s="186"/>
      <c r="G27" s="186"/>
      <c r="H27" s="186"/>
      <c r="I27" s="194"/>
      <c r="J27" s="195"/>
      <c r="K27" s="186"/>
      <c r="L27" s="196"/>
      <c r="M27" s="196"/>
      <c r="N27" s="186"/>
      <c r="O27" s="12">
        <v>3</v>
      </c>
      <c r="P27" s="17" t="s">
        <v>99</v>
      </c>
      <c r="Q27" s="12" t="str">
        <f t="shared" si="0"/>
        <v>Probabilidad</v>
      </c>
      <c r="R27" s="12" t="s">
        <v>54</v>
      </c>
      <c r="S27" s="12" t="s">
        <v>55</v>
      </c>
      <c r="T27" s="14">
        <f>VLOOKUP(R27&amp;S27,[21]Hoja1!$Q$4:$R$9,2,0)</f>
        <v>0.45</v>
      </c>
      <c r="U27" s="12" t="s">
        <v>56</v>
      </c>
      <c r="V27" s="12" t="s">
        <v>57</v>
      </c>
      <c r="W27" s="12" t="s">
        <v>58</v>
      </c>
      <c r="X27" s="14">
        <f t="shared" si="7"/>
        <v>0.18000000000000002</v>
      </c>
      <c r="Y27" s="14" t="str">
        <f>IF(Z27&lt;=20%,'[21]Tabla probabilidad'!$B$5,IF(Z27&lt;=40%,'[21]Tabla probabilidad'!$B$6,IF(Z27&lt;=60%,'[21]Tabla probabilidad'!$B$7,IF(Z27&lt;=80%,'[21]Tabla probabilidad'!$B$8,IF(Z27&lt;=100%,'[21]Tabla probabilidad'!$B$9)))))</f>
        <v>Baja</v>
      </c>
      <c r="Z27" s="14">
        <f>IF(R27="Preventivo",(J25-(J25*T27)),IF(R27="Detectivo",(J25-(J25*T27)),IF(R27="Correctivo",(J25))))</f>
        <v>0.22</v>
      </c>
      <c r="AA27" s="192"/>
      <c r="AB27" s="192"/>
      <c r="AC27" s="14" t="str">
        <f t="shared" si="1"/>
        <v>Mayor</v>
      </c>
      <c r="AD27" s="14">
        <f t="shared" si="8"/>
        <v>0.8</v>
      </c>
      <c r="AE27" s="192"/>
      <c r="AF27" s="192"/>
      <c r="AG27" s="201"/>
      <c r="AH27" s="201"/>
      <c r="AI27" s="201"/>
      <c r="AJ27" s="201"/>
      <c r="AK27" s="201"/>
      <c r="AL27" s="201"/>
      <c r="AM27" s="198"/>
      <c r="AN27" s="186"/>
    </row>
    <row r="28" spans="1:40" ht="72" customHeight="1" thickBot="1">
      <c r="A28" s="186"/>
      <c r="B28" s="201"/>
      <c r="C28" s="186"/>
      <c r="D28" s="204"/>
      <c r="E28" s="186"/>
      <c r="F28" s="186"/>
      <c r="G28" s="186"/>
      <c r="H28" s="186"/>
      <c r="I28" s="194"/>
      <c r="J28" s="195"/>
      <c r="K28" s="186"/>
      <c r="L28" s="196"/>
      <c r="M28" s="196"/>
      <c r="N28" s="186"/>
      <c r="O28" s="12">
        <v>4</v>
      </c>
      <c r="P28" s="21"/>
      <c r="Q28" s="12"/>
      <c r="R28" s="12"/>
      <c r="S28" s="12"/>
      <c r="T28" s="14"/>
      <c r="U28" s="12"/>
      <c r="V28" s="12"/>
      <c r="W28" s="12"/>
      <c r="X28" s="14" t="b">
        <f t="shared" si="7"/>
        <v>0</v>
      </c>
      <c r="Y28" s="14" t="b">
        <f>IF(Z28&lt;=20%,'[21]Tabla probabilidad'!$B$5,IF(Z28&lt;=40%,'[21]Tabla probabilidad'!$B$6,IF(Z28&lt;=60%,'[21]Tabla probabilidad'!$B$7,IF(Z28&lt;=80%,'[21]Tabla probabilidad'!$B$8,IF(Z28&lt;=100%,'[21]Tabla probabilidad'!$B$9)))))</f>
        <v>0</v>
      </c>
      <c r="Z28" s="14" t="b">
        <f>IF(R28="Preventivo",(J25-(J25*T28)),IF(R28="Detectivo",(J25-(J25*T28)),IF(R28="Correctivo",(J25))))</f>
        <v>0</v>
      </c>
      <c r="AA28" s="192"/>
      <c r="AB28" s="192"/>
      <c r="AC28" s="14" t="b">
        <f t="shared" si="1"/>
        <v>0</v>
      </c>
      <c r="AD28" s="14" t="b">
        <f t="shared" si="8"/>
        <v>0</v>
      </c>
      <c r="AE28" s="192"/>
      <c r="AF28" s="192"/>
      <c r="AG28" s="201"/>
      <c r="AH28" s="201"/>
      <c r="AI28" s="201"/>
      <c r="AJ28" s="201"/>
      <c r="AK28" s="201"/>
      <c r="AL28" s="201"/>
      <c r="AM28" s="198"/>
      <c r="AN28" s="186"/>
    </row>
    <row r="29" spans="1:40" ht="74.25" customHeight="1" thickBot="1">
      <c r="A29" s="186"/>
      <c r="B29" s="202"/>
      <c r="C29" s="186"/>
      <c r="D29" s="205"/>
      <c r="E29" s="186"/>
      <c r="F29" s="186"/>
      <c r="G29" s="186"/>
      <c r="H29" s="186"/>
      <c r="I29" s="194"/>
      <c r="J29" s="195"/>
      <c r="K29" s="186"/>
      <c r="L29" s="196"/>
      <c r="M29" s="196"/>
      <c r="N29" s="186"/>
      <c r="O29" s="12">
        <v>5</v>
      </c>
      <c r="P29" s="20"/>
      <c r="Q29" s="12"/>
      <c r="R29" s="12"/>
      <c r="S29" s="12"/>
      <c r="T29" s="14"/>
      <c r="U29" s="12"/>
      <c r="V29" s="12"/>
      <c r="W29" s="12"/>
      <c r="X29" s="14" t="b">
        <f t="shared" si="7"/>
        <v>0</v>
      </c>
      <c r="Y29" s="14" t="b">
        <f>IF(Z29&lt;=20%,'[21]Tabla probabilidad'!$B$5,IF(Z29&lt;=40%,'[21]Tabla probabilidad'!$B$6,IF(Z29&lt;=60%,'[21]Tabla probabilidad'!$B$7,IF(Z29&lt;=80%,'[21]Tabla probabilidad'!$B$8,IF(Z29&lt;=100%,'[21]Tabla probabilidad'!$B$9)))))</f>
        <v>0</v>
      </c>
      <c r="Z29" s="14" t="b">
        <f>IF(R29="Preventivo",(J25-(J25*T29)),IF(R29="Detectivo",(J25-(J25*T29)),IF(R29="Correctivo",(J25))))</f>
        <v>0</v>
      </c>
      <c r="AA29" s="193"/>
      <c r="AB29" s="193"/>
      <c r="AC29" s="14" t="b">
        <f t="shared" si="1"/>
        <v>0</v>
      </c>
      <c r="AD29" s="14" t="b">
        <f t="shared" si="8"/>
        <v>0</v>
      </c>
      <c r="AE29" s="193"/>
      <c r="AF29" s="193"/>
      <c r="AG29" s="202"/>
      <c r="AH29" s="202"/>
      <c r="AI29" s="202"/>
      <c r="AJ29" s="202"/>
      <c r="AK29" s="202"/>
      <c r="AL29" s="202"/>
      <c r="AM29" s="199"/>
      <c r="AN29" s="186"/>
    </row>
    <row r="30" spans="1:40" ht="48" customHeight="1">
      <c r="A30" s="186">
        <v>3</v>
      </c>
      <c r="B30" s="200" t="s">
        <v>457</v>
      </c>
      <c r="C30" s="186" t="s">
        <v>101</v>
      </c>
      <c r="D30" s="203" t="s">
        <v>102</v>
      </c>
      <c r="E30" s="186" t="s">
        <v>103</v>
      </c>
      <c r="F30" s="186" t="s">
        <v>104</v>
      </c>
      <c r="G30" s="186" t="s">
        <v>105</v>
      </c>
      <c r="H30" s="186">
        <v>10000</v>
      </c>
      <c r="I30" s="194" t="str">
        <f>IF(H30&lt;=2,'[21]Tabla probabilidad'!$B$5,IF(H30&lt;=24,'[21]Tabla probabilidad'!$B$6,IF(H30&lt;=500,'[21]Tabla probabilidad'!$B$7,IF(H30&lt;=5000,'[21]Tabla probabilidad'!$B$8,IF(H30&gt;5000,'[21]Tabla probabilidad'!$B$9)))))</f>
        <v>Muy Alta</v>
      </c>
      <c r="J30" s="195">
        <f>IF(H30&lt;=2,'[21]Tabla probabilidad'!$D$5,IF(H30&lt;=24,'[21]Tabla probabilidad'!$D$6,IF(H30&lt;=500,'[21]Tabla probabilidad'!$D$7,IF(H30&lt;=5000,'[21]Tabla probabilidad'!$D$8,IF(H30&gt;5000,'[21]Tabla probabilidad'!$D$9)))))</f>
        <v>1</v>
      </c>
      <c r="K30" s="186" t="s">
        <v>106</v>
      </c>
      <c r="L30" s="18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18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186" t="str">
        <f>VLOOKUP((I30&amp;L30),[21]Hoja1!$B$4:$C$28,2,0)</f>
        <v xml:space="preserve">Alto </v>
      </c>
      <c r="O30" s="12">
        <v>1</v>
      </c>
      <c r="P30" s="17" t="s">
        <v>107</v>
      </c>
      <c r="Q30" s="12" t="str">
        <f t="shared" si="0"/>
        <v>Probabilidad</v>
      </c>
      <c r="R30" s="12" t="s">
        <v>54</v>
      </c>
      <c r="S30" s="12" t="s">
        <v>55</v>
      </c>
      <c r="T30" s="14">
        <f>VLOOKUP(R30&amp;S30,[21]Hoja1!$Q$4:$R$9,2,0)</f>
        <v>0.45</v>
      </c>
      <c r="U30" s="12" t="s">
        <v>56</v>
      </c>
      <c r="V30" s="12" t="s">
        <v>57</v>
      </c>
      <c r="W30" s="12" t="s">
        <v>58</v>
      </c>
      <c r="X30" s="14">
        <f>IF(Q30="Probabilidad",($J$30*T30),IF(Q30="Impacto"," "))</f>
        <v>0.45</v>
      </c>
      <c r="Y30" s="14" t="str">
        <f>IF(Z30&lt;=20%,'[21]Tabla probabilidad'!$B$5,IF(Z30&lt;=40%,'[21]Tabla probabilidad'!$B$6,IF(Z30&lt;=60%,'[21]Tabla probabilidad'!$B$7,IF(Z30&lt;=80%,'[21]Tabla probabilidad'!$B$8,IF(Z30&lt;=100%,'[21]Tabla probabilidad'!$B$9)))))</f>
        <v>Media</v>
      </c>
      <c r="Z30" s="14">
        <f>IF(R30="Preventivo",(J30-(J30*T30)),IF(R30="Detectivo",(J30-(J30*T30)),IF(R30="Correctivo",(J30))))</f>
        <v>0.55000000000000004</v>
      </c>
      <c r="AA30" s="191" t="str">
        <f>IF(AB30&lt;=20%,'[21]Tabla probabilidad'!$B$5,IF(AB30&lt;=40%,'[21]Tabla probabilidad'!$B$6,IF(AB30&lt;=60%,'[21]Tabla probabilidad'!$B$7,IF(AB30&lt;=80%,'[21]Tabla probabilidad'!$B$8,IF(AB30&lt;=100%,'[21]Tabla probabilidad'!$B$9)))))</f>
        <v>Media</v>
      </c>
      <c r="AB30" s="191">
        <f>AVERAGE(Z30:Z34)</f>
        <v>0.55000000000000004</v>
      </c>
      <c r="AC30" s="14" t="str">
        <f t="shared" si="1"/>
        <v>Moderado</v>
      </c>
      <c r="AD30" s="14">
        <f>IF(Q30="Probabilidad",(($M$30-0)),IF(Q30="Impacto",($M$30-($M$30*T30))))</f>
        <v>0.6</v>
      </c>
      <c r="AE30" s="191" t="str">
        <f>IF(AF30&lt;=20%,"Leve",IF(AF30&lt;=40%,"Menor",IF(AF30&lt;=60%,"Moderado",IF(AF30&lt;=80%,"Mayor",IF(AF30&lt;=100%,"Catastrófico")))))</f>
        <v>Moderado</v>
      </c>
      <c r="AF30" s="191">
        <f>AVERAGE(AD30:AD34)</f>
        <v>0.6</v>
      </c>
      <c r="AG30" s="200" t="str">
        <f>VLOOKUP(AA30&amp;AE30,[21]Hoja1!$B$4:$C$28,2,0)</f>
        <v>Moderado</v>
      </c>
      <c r="AH30" s="200" t="s">
        <v>84</v>
      </c>
      <c r="AI30" s="200" t="s">
        <v>108</v>
      </c>
      <c r="AJ30" s="200" t="s">
        <v>61</v>
      </c>
      <c r="AK30" s="206">
        <v>44926</v>
      </c>
      <c r="AL30" s="206">
        <v>44926</v>
      </c>
      <c r="AM30" s="197" t="s">
        <v>74</v>
      </c>
      <c r="AN30" s="186" t="s">
        <v>63</v>
      </c>
    </row>
    <row r="31" spans="1:40" ht="55.5" customHeight="1">
      <c r="A31" s="186"/>
      <c r="B31" s="201"/>
      <c r="C31" s="186"/>
      <c r="D31" s="204"/>
      <c r="E31" s="186"/>
      <c r="F31" s="186"/>
      <c r="G31" s="186"/>
      <c r="H31" s="186"/>
      <c r="I31" s="194"/>
      <c r="J31" s="195"/>
      <c r="K31" s="186"/>
      <c r="L31" s="196"/>
      <c r="M31" s="196"/>
      <c r="N31" s="186"/>
      <c r="O31" s="12">
        <v>2</v>
      </c>
      <c r="P31" s="17" t="s">
        <v>109</v>
      </c>
      <c r="Q31" s="12" t="str">
        <f t="shared" si="0"/>
        <v>Probabilidad</v>
      </c>
      <c r="R31" s="12" t="s">
        <v>54</v>
      </c>
      <c r="S31" s="12" t="s">
        <v>55</v>
      </c>
      <c r="T31" s="14">
        <f>VLOOKUP(R31&amp;S31,[21]Hoja1!$Q$4:$R$9,2,0)</f>
        <v>0.45</v>
      </c>
      <c r="U31" s="12" t="s">
        <v>56</v>
      </c>
      <c r="V31" s="12" t="s">
        <v>57</v>
      </c>
      <c r="W31" s="12" t="s">
        <v>58</v>
      </c>
      <c r="X31" s="14">
        <f t="shared" ref="X31:X34" si="9">IF(Q31="Probabilidad",($J$30*T31),IF(Q31="Impacto"," "))</f>
        <v>0.45</v>
      </c>
      <c r="Y31" s="14" t="str">
        <f>IF(Z31&lt;=20%,'[21]Tabla probabilidad'!$B$5,IF(Z31&lt;=40%,'[21]Tabla probabilidad'!$B$6,IF(Z31&lt;=60%,'[21]Tabla probabilidad'!$B$7,IF(Z31&lt;=80%,'[21]Tabla probabilidad'!$B$8,IF(Z31&lt;=100%,'[21]Tabla probabilidad'!$B$9)))))</f>
        <v>Media</v>
      </c>
      <c r="Z31" s="14">
        <f>IF(R31="Preventivo",(J30-(J30*T31)),IF(R31="Detectivo",(J30-(J30*T31)),IF(R31="Correctivo",(J30))))</f>
        <v>0.55000000000000004</v>
      </c>
      <c r="AA31" s="192"/>
      <c r="AB31" s="192"/>
      <c r="AC31" s="14" t="str">
        <f t="shared" si="1"/>
        <v>Moderado</v>
      </c>
      <c r="AD31" s="14">
        <f t="shared" ref="AD31:AD34" si="10">IF(Q31="Probabilidad",(($M$30-0)),IF(Q31="Impacto",($M$30-($M$30*T31))))</f>
        <v>0.6</v>
      </c>
      <c r="AE31" s="192"/>
      <c r="AF31" s="192"/>
      <c r="AG31" s="201"/>
      <c r="AH31" s="201"/>
      <c r="AI31" s="201"/>
      <c r="AJ31" s="201"/>
      <c r="AK31" s="201"/>
      <c r="AL31" s="201"/>
      <c r="AM31" s="198"/>
      <c r="AN31" s="186"/>
    </row>
    <row r="32" spans="1:40" ht="42" customHeight="1">
      <c r="A32" s="186"/>
      <c r="B32" s="201"/>
      <c r="C32" s="186"/>
      <c r="D32" s="204"/>
      <c r="E32" s="186"/>
      <c r="F32" s="186"/>
      <c r="G32" s="186"/>
      <c r="H32" s="186"/>
      <c r="I32" s="194"/>
      <c r="J32" s="195"/>
      <c r="K32" s="186"/>
      <c r="L32" s="196"/>
      <c r="M32" s="196"/>
      <c r="N32" s="186"/>
      <c r="O32" s="12">
        <v>3</v>
      </c>
      <c r="P32" s="17" t="s">
        <v>110</v>
      </c>
      <c r="Q32" s="12" t="str">
        <f t="shared" si="0"/>
        <v>Probabilidad</v>
      </c>
      <c r="R32" s="12" t="s">
        <v>54</v>
      </c>
      <c r="S32" s="12" t="s">
        <v>55</v>
      </c>
      <c r="T32" s="14">
        <f>VLOOKUP(R32&amp;S32,[21]Hoja1!$Q$4:$R$9,2,0)</f>
        <v>0.45</v>
      </c>
      <c r="U32" s="12" t="s">
        <v>56</v>
      </c>
      <c r="V32" s="12" t="s">
        <v>57</v>
      </c>
      <c r="W32" s="12" t="s">
        <v>58</v>
      </c>
      <c r="X32" s="14">
        <f t="shared" si="9"/>
        <v>0.45</v>
      </c>
      <c r="Y32" s="14" t="str">
        <f>IF(Z32&lt;=20%,'[21]Tabla probabilidad'!$B$5,IF(Z32&lt;=40%,'[21]Tabla probabilidad'!$B$6,IF(Z32&lt;=60%,'[21]Tabla probabilidad'!$B$7,IF(Z32&lt;=80%,'[21]Tabla probabilidad'!$B$8,IF(Z32&lt;=100%,'[21]Tabla probabilidad'!$B$9)))))</f>
        <v>Media</v>
      </c>
      <c r="Z32" s="14">
        <f>IF(R32="Preventivo",(J30-(J30*T32)),IF(R32="Detectivo",(J30-(J30*T32)),IF(R32="Correctivo",(J30))))</f>
        <v>0.55000000000000004</v>
      </c>
      <c r="AA32" s="192"/>
      <c r="AB32" s="192"/>
      <c r="AC32" s="14" t="str">
        <f t="shared" si="1"/>
        <v>Moderado</v>
      </c>
      <c r="AD32" s="14">
        <f t="shared" si="10"/>
        <v>0.6</v>
      </c>
      <c r="AE32" s="192"/>
      <c r="AF32" s="192"/>
      <c r="AG32" s="201"/>
      <c r="AH32" s="201"/>
      <c r="AI32" s="201"/>
      <c r="AJ32" s="201"/>
      <c r="AK32" s="201"/>
      <c r="AL32" s="201"/>
      <c r="AM32" s="198"/>
      <c r="AN32" s="186"/>
    </row>
    <row r="33" spans="1:40" ht="96.75" customHeight="1" thickBot="1">
      <c r="A33" s="186"/>
      <c r="B33" s="201"/>
      <c r="C33" s="186"/>
      <c r="D33" s="204"/>
      <c r="E33" s="186"/>
      <c r="F33" s="186"/>
      <c r="G33" s="186"/>
      <c r="H33" s="186"/>
      <c r="I33" s="194"/>
      <c r="J33" s="195"/>
      <c r="K33" s="186"/>
      <c r="L33" s="196"/>
      <c r="M33" s="196"/>
      <c r="N33" s="186"/>
      <c r="O33" s="12">
        <v>4</v>
      </c>
      <c r="P33" s="21" t="s">
        <v>111</v>
      </c>
      <c r="Q33" s="12" t="str">
        <f t="shared" si="0"/>
        <v>Probabilidad</v>
      </c>
      <c r="R33" s="12" t="s">
        <v>54</v>
      </c>
      <c r="S33" s="12" t="s">
        <v>55</v>
      </c>
      <c r="T33" s="14">
        <f>VLOOKUP(R33&amp;S33,[21]Hoja1!$Q$4:$R$9,2,0)</f>
        <v>0.45</v>
      </c>
      <c r="U33" s="12" t="s">
        <v>56</v>
      </c>
      <c r="V33" s="12" t="s">
        <v>57</v>
      </c>
      <c r="W33" s="12" t="s">
        <v>58</v>
      </c>
      <c r="X33" s="14">
        <f t="shared" si="9"/>
        <v>0.45</v>
      </c>
      <c r="Y33" s="14" t="str">
        <f>IF(Z33&lt;=20%,'[21]Tabla probabilidad'!$B$5,IF(Z33&lt;=40%,'[21]Tabla probabilidad'!$B$6,IF(Z33&lt;=60%,'[21]Tabla probabilidad'!$B$7,IF(Z33&lt;=80%,'[21]Tabla probabilidad'!$B$8,IF(Z33&lt;=100%,'[21]Tabla probabilidad'!$B$9)))))</f>
        <v>Media</v>
      </c>
      <c r="Z33" s="14">
        <f>IF(R33="Preventivo",(J30-(J30*T33)),IF(R33="Detectivo",(J30-(J30*T33)),IF(R33="Correctivo",(J30))))</f>
        <v>0.55000000000000004</v>
      </c>
      <c r="AA33" s="192"/>
      <c r="AB33" s="192"/>
      <c r="AC33" s="14" t="str">
        <f t="shared" si="1"/>
        <v>Moderado</v>
      </c>
      <c r="AD33" s="14">
        <f t="shared" si="10"/>
        <v>0.6</v>
      </c>
      <c r="AE33" s="192"/>
      <c r="AF33" s="192"/>
      <c r="AG33" s="201"/>
      <c r="AH33" s="201"/>
      <c r="AI33" s="201"/>
      <c r="AJ33" s="201"/>
      <c r="AK33" s="201"/>
      <c r="AL33" s="201"/>
      <c r="AM33" s="198"/>
      <c r="AN33" s="186"/>
    </row>
    <row r="34" spans="1:40" ht="104.25" customHeight="1">
      <c r="A34" s="200"/>
      <c r="B34" s="202"/>
      <c r="C34" s="186"/>
      <c r="D34" s="204"/>
      <c r="E34" s="200"/>
      <c r="F34" s="200"/>
      <c r="G34" s="186"/>
      <c r="H34" s="200"/>
      <c r="I34" s="207"/>
      <c r="J34" s="191"/>
      <c r="K34" s="186"/>
      <c r="L34" s="196"/>
      <c r="M34" s="196"/>
      <c r="N34" s="200"/>
      <c r="O34" s="22">
        <v>5</v>
      </c>
      <c r="P34" s="23" t="s">
        <v>112</v>
      </c>
      <c r="Q34" s="12" t="str">
        <f t="shared" si="0"/>
        <v>Probabilidad</v>
      </c>
      <c r="R34" s="12" t="s">
        <v>54</v>
      </c>
      <c r="S34" s="12" t="s">
        <v>55</v>
      </c>
      <c r="T34" s="14">
        <f>VLOOKUP(R34&amp;S34,[21]Hoja1!$Q$4:$R$9,2,0)</f>
        <v>0.45</v>
      </c>
      <c r="U34" s="12" t="s">
        <v>56</v>
      </c>
      <c r="V34" s="12" t="s">
        <v>57</v>
      </c>
      <c r="W34" s="12" t="s">
        <v>58</v>
      </c>
      <c r="X34" s="24">
        <f t="shared" si="9"/>
        <v>0.45</v>
      </c>
      <c r="Y34" s="24" t="str">
        <f>IF(Z34&lt;=20%,'[21]Tabla probabilidad'!$B$5,IF(Z34&lt;=40%,'[21]Tabla probabilidad'!$B$6,IF(Z34&lt;=60%,'[21]Tabla probabilidad'!$B$7,IF(Z34&lt;=80%,'[21]Tabla probabilidad'!$B$8,IF(Z34&lt;=100%,'[21]Tabla probabilidad'!$B$9)))))</f>
        <v>Media</v>
      </c>
      <c r="Z34" s="24">
        <f>IF(R34="Preventivo",(J30-(J30*T34)),IF(R34="Detectivo",(J30-(J30*T34)),IF(R34="Correctivo",(J30))))</f>
        <v>0.55000000000000004</v>
      </c>
      <c r="AA34" s="193"/>
      <c r="AB34" s="192"/>
      <c r="AC34" s="24" t="str">
        <f t="shared" si="1"/>
        <v>Moderado</v>
      </c>
      <c r="AD34" s="24">
        <f t="shared" si="10"/>
        <v>0.6</v>
      </c>
      <c r="AE34" s="192"/>
      <c r="AF34" s="192"/>
      <c r="AG34" s="201"/>
      <c r="AH34" s="201"/>
      <c r="AI34" s="201"/>
      <c r="AJ34" s="202"/>
      <c r="AK34" s="202"/>
      <c r="AL34" s="202"/>
      <c r="AM34" s="199"/>
      <c r="AN34" s="200"/>
    </row>
    <row r="35" spans="1:40" ht="90" customHeight="1">
      <c r="A35" s="186">
        <v>4</v>
      </c>
      <c r="B35" s="200" t="s">
        <v>113</v>
      </c>
      <c r="C35" s="186" t="s">
        <v>114</v>
      </c>
      <c r="D35" s="190" t="s">
        <v>115</v>
      </c>
      <c r="E35" s="186" t="s">
        <v>116</v>
      </c>
      <c r="F35" s="186" t="s">
        <v>117</v>
      </c>
      <c r="G35" s="186" t="s">
        <v>118</v>
      </c>
      <c r="H35" s="186">
        <v>120</v>
      </c>
      <c r="I35" s="194" t="str">
        <f>IF(H35&lt;=2,'[21]Tabla probabilidad'!$B$5,IF(H35&lt;=24,'[21]Tabla probabilidad'!$B$6,IF(H35&lt;=500,'[21]Tabla probabilidad'!$B$7,IF(H35&lt;=5000,'[21]Tabla probabilidad'!$B$8,IF(H35&gt;5000,'[21]Tabla probabilidad'!$B$9)))))</f>
        <v>Media</v>
      </c>
      <c r="J35" s="195">
        <f>IF(H35&lt;=2,'[21]Tabla probabilidad'!$D$5,IF(H35&lt;=24,'[21]Tabla probabilidad'!$D$6,IF(H35&lt;=500,'[21]Tabla probabilidad'!$D$7,IF(H35&lt;=5000,'[21]Tabla probabilidad'!$D$8,IF(H35&gt;5000,'[21]Tabla probabilidad'!$D$9)))))</f>
        <v>0.6</v>
      </c>
      <c r="K35" s="186" t="s">
        <v>119</v>
      </c>
      <c r="L35" s="18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18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186" t="str">
        <f>VLOOKUP((I35&amp;L35),[21]Hoja1!$B$4:$C$28,2,0)</f>
        <v>Moderado</v>
      </c>
      <c r="O35" s="12">
        <v>1</v>
      </c>
      <c r="P35" s="25" t="s">
        <v>120</v>
      </c>
      <c r="Q35" s="12" t="str">
        <f t="shared" si="0"/>
        <v>Probabilidad</v>
      </c>
      <c r="R35" s="12" t="s">
        <v>54</v>
      </c>
      <c r="S35" s="12" t="s">
        <v>55</v>
      </c>
      <c r="T35" s="14">
        <f>VLOOKUP(R35&amp;S35,[21]Hoja1!$Q$4:$R$9,2,0)</f>
        <v>0.45</v>
      </c>
      <c r="U35" s="12" t="s">
        <v>56</v>
      </c>
      <c r="V35" s="12" t="s">
        <v>57</v>
      </c>
      <c r="W35" s="12" t="s">
        <v>58</v>
      </c>
      <c r="X35" s="14">
        <f>IF(Q35="Probabilidad",($J$35*T35),IF(Q35="Impacto"," "))</f>
        <v>0.27</v>
      </c>
      <c r="Y35" s="14" t="str">
        <f>IF(Z35&lt;=20%,'[21]Tabla probabilidad'!$B$5,IF(Z35&lt;=40%,'[21]Tabla probabilidad'!$B$6,IF(Z35&lt;=60%,'[21]Tabla probabilidad'!$B$7,IF(Z35&lt;=80%,'[21]Tabla probabilidad'!$B$8,IF(Z35&lt;=100%,'[21]Tabla probabilidad'!$B$9)))))</f>
        <v>Baja</v>
      </c>
      <c r="Z35" s="14">
        <f>IF(R35="Preventivo",(J35-(J35*T35)),IF(R35="Detectivo",(J35-(J35*T35)),IF(R35="Correctivo",(J35))))</f>
        <v>0.32999999999999996</v>
      </c>
      <c r="AA35" s="191" t="str">
        <f>IF(AB35&lt;=20%,'[21]Tabla probabilidad'!$B$5,IF(AB35&lt;=40%,'[21]Tabla probabilidad'!$B$6,IF(AB35&lt;=60%,'[21]Tabla probabilidad'!$B$7,IF(AB35&lt;=80%,'[21]Tabla probabilidad'!$B$8,IF(AB35&lt;=100%,'[21]Tabla probabilidad'!$B$9)))))</f>
        <v>Baja</v>
      </c>
      <c r="AB35" s="191">
        <f>AVERAGE(Z35:Z39)</f>
        <v>0.32999999999999996</v>
      </c>
      <c r="AC35" s="14" t="str">
        <f t="shared" si="1"/>
        <v>Moderado</v>
      </c>
      <c r="AD35" s="14">
        <f>IF(Q35="Probabilidad",(($M$35-0)),IF(Q35="Impacto",($M$35-($M$35*T35))))</f>
        <v>0.6</v>
      </c>
      <c r="AE35" s="191" t="str">
        <f>IF(AF35&lt;=20%,"Leve",IF(AF35&lt;=40%,"Menor",IF(AF35&lt;=60%,"Moderado",IF(AF35&lt;=80%,"Mayor",IF(AF35&lt;=100%,"Catastrófico")))))</f>
        <v>Moderado</v>
      </c>
      <c r="AF35" s="191">
        <f>AVERAGE(AD35:AD39)</f>
        <v>0.6</v>
      </c>
      <c r="AG35" s="200" t="str">
        <f>VLOOKUP(AA35&amp;AE35,[21]Hoja1!$B$4:$C$28,2,0)</f>
        <v>Moderado</v>
      </c>
      <c r="AH35" s="200" t="s">
        <v>84</v>
      </c>
      <c r="AI35" s="208" t="s">
        <v>121</v>
      </c>
      <c r="AJ35" s="200" t="s">
        <v>61</v>
      </c>
      <c r="AK35" s="206">
        <v>44926</v>
      </c>
      <c r="AL35" s="206">
        <v>44926</v>
      </c>
      <c r="AM35" s="197" t="s">
        <v>74</v>
      </c>
      <c r="AN35" s="186" t="s">
        <v>63</v>
      </c>
    </row>
    <row r="36" spans="1:40" ht="84.75" customHeight="1">
      <c r="A36" s="186"/>
      <c r="B36" s="201"/>
      <c r="C36" s="186"/>
      <c r="D36" s="190"/>
      <c r="E36" s="186"/>
      <c r="F36" s="186"/>
      <c r="G36" s="186"/>
      <c r="H36" s="186"/>
      <c r="I36" s="194"/>
      <c r="J36" s="195"/>
      <c r="K36" s="186"/>
      <c r="L36" s="196"/>
      <c r="M36" s="196"/>
      <c r="N36" s="186"/>
      <c r="O36" s="12">
        <v>2</v>
      </c>
      <c r="P36" s="25"/>
      <c r="Q36" s="12"/>
      <c r="R36" s="12"/>
      <c r="S36" s="12"/>
      <c r="T36" s="14"/>
      <c r="U36" s="12"/>
      <c r="V36" s="12"/>
      <c r="W36" s="12"/>
      <c r="X36" s="14" t="b">
        <f t="shared" ref="X36:X39" si="11">IF(Q36="Probabilidad",($J$35*T36),IF(Q36="Impacto"," "))</f>
        <v>0</v>
      </c>
      <c r="Y36" s="14" t="b">
        <f>IF(Z36&lt;=20%,'[21]Tabla probabilidad'!$B$5,IF(Z36&lt;=40%,'[21]Tabla probabilidad'!$B$6,IF(Z36&lt;=60%,'[21]Tabla probabilidad'!$B$7,IF(Z36&lt;=80%,'[21]Tabla probabilidad'!$B$8,IF(Z36&lt;=100%,'[21]Tabla probabilidad'!$B$9)))))</f>
        <v>0</v>
      </c>
      <c r="Z36" s="14" t="b">
        <f>IF(R36="Preventivo",(J35-(J35*T36)),IF(R36="Detectivo",(J35-(J35*T36)),IF(R36="Correctivo",(J35))))</f>
        <v>0</v>
      </c>
      <c r="AA36" s="192"/>
      <c r="AB36" s="192"/>
      <c r="AC36" s="14" t="b">
        <f t="shared" si="1"/>
        <v>0</v>
      </c>
      <c r="AD36" s="14" t="b">
        <f t="shared" ref="AD36:AD39" si="12">IF(Q36="Probabilidad",(($M$35-0)),IF(Q36="Impacto",($M$35-($M$35*T36))))</f>
        <v>0</v>
      </c>
      <c r="AE36" s="192"/>
      <c r="AF36" s="192"/>
      <c r="AG36" s="201"/>
      <c r="AH36" s="201"/>
      <c r="AI36" s="209"/>
      <c r="AJ36" s="201"/>
      <c r="AK36" s="201"/>
      <c r="AL36" s="201"/>
      <c r="AM36" s="198"/>
      <c r="AN36" s="186"/>
    </row>
    <row r="37" spans="1:40">
      <c r="A37" s="186"/>
      <c r="B37" s="201"/>
      <c r="C37" s="186"/>
      <c r="D37" s="190"/>
      <c r="E37" s="186"/>
      <c r="F37" s="186"/>
      <c r="G37" s="186"/>
      <c r="H37" s="186"/>
      <c r="I37" s="194"/>
      <c r="J37" s="195"/>
      <c r="K37" s="186"/>
      <c r="L37" s="196"/>
      <c r="M37" s="196"/>
      <c r="N37" s="186"/>
      <c r="O37" s="12">
        <v>3</v>
      </c>
      <c r="P37" s="25"/>
      <c r="Q37" s="12"/>
      <c r="R37" s="12"/>
      <c r="S37" s="12"/>
      <c r="T37" s="14"/>
      <c r="U37" s="12"/>
      <c r="V37" s="12"/>
      <c r="W37" s="12"/>
      <c r="X37" s="14" t="b">
        <f t="shared" si="11"/>
        <v>0</v>
      </c>
      <c r="Y37" s="14" t="b">
        <f>IF(Z37&lt;=20%,'[21]Tabla probabilidad'!$B$5,IF(Z37&lt;=40%,'[21]Tabla probabilidad'!$B$6,IF(Z37&lt;=60%,'[21]Tabla probabilidad'!$B$7,IF(Z37&lt;=80%,'[21]Tabla probabilidad'!$B$8,IF(Z37&lt;=100%,'[21]Tabla probabilidad'!$B$9)))))</f>
        <v>0</v>
      </c>
      <c r="Z37" s="14" t="b">
        <f>IF(R37="Preventivo",(J35-(J35*T37)),IF(R37="Detectivo",(J35-(J35*T37)),IF(R37="Correctivo",(J35))))</f>
        <v>0</v>
      </c>
      <c r="AA37" s="192"/>
      <c r="AB37" s="192"/>
      <c r="AC37" s="14" t="b">
        <f t="shared" si="1"/>
        <v>0</v>
      </c>
      <c r="AD37" s="14" t="b">
        <f t="shared" si="12"/>
        <v>0</v>
      </c>
      <c r="AE37" s="192"/>
      <c r="AF37" s="192"/>
      <c r="AG37" s="201"/>
      <c r="AH37" s="201"/>
      <c r="AI37" s="209"/>
      <c r="AJ37" s="201"/>
      <c r="AK37" s="201"/>
      <c r="AL37" s="201"/>
      <c r="AM37" s="198"/>
      <c r="AN37" s="186"/>
    </row>
    <row r="38" spans="1:40" ht="121.5" customHeight="1">
      <c r="A38" s="186"/>
      <c r="B38" s="201"/>
      <c r="C38" s="186"/>
      <c r="D38" s="190"/>
      <c r="E38" s="186"/>
      <c r="F38" s="186"/>
      <c r="G38" s="186"/>
      <c r="H38" s="186"/>
      <c r="I38" s="194"/>
      <c r="J38" s="195"/>
      <c r="K38" s="186"/>
      <c r="L38" s="196"/>
      <c r="M38" s="196"/>
      <c r="N38" s="186"/>
      <c r="O38" s="12">
        <v>4</v>
      </c>
      <c r="P38" s="26"/>
      <c r="Q38" s="12"/>
      <c r="R38" s="12"/>
      <c r="S38" s="12"/>
      <c r="T38" s="14"/>
      <c r="U38" s="12"/>
      <c r="V38" s="12"/>
      <c r="W38" s="12"/>
      <c r="X38" s="14" t="b">
        <f t="shared" si="11"/>
        <v>0</v>
      </c>
      <c r="Y38" s="14" t="b">
        <f>IF(Z38&lt;=20%,'[21]Tabla probabilidad'!$B$5,IF(Z38&lt;=40%,'[21]Tabla probabilidad'!$B$6,IF(Z38&lt;=60%,'[21]Tabla probabilidad'!$B$7,IF(Z38&lt;=80%,'[21]Tabla probabilidad'!$B$8,IF(Z38&lt;=100%,'[21]Tabla probabilidad'!$B$9)))))</f>
        <v>0</v>
      </c>
      <c r="Z38" s="14" t="b">
        <f>IF(R38="Preventivo",(J35-(J35*T38)),IF(R38="Detectivo",(J35-(J35*T38)),IF(R38="Correctivo",(J35))))</f>
        <v>0</v>
      </c>
      <c r="AA38" s="192"/>
      <c r="AB38" s="192"/>
      <c r="AC38" s="14" t="b">
        <f t="shared" si="1"/>
        <v>0</v>
      </c>
      <c r="AD38" s="14" t="b">
        <f t="shared" si="12"/>
        <v>0</v>
      </c>
      <c r="AE38" s="192"/>
      <c r="AF38" s="192"/>
      <c r="AG38" s="201"/>
      <c r="AH38" s="201"/>
      <c r="AI38" s="209"/>
      <c r="AJ38" s="201"/>
      <c r="AK38" s="201"/>
      <c r="AL38" s="201"/>
      <c r="AM38" s="198"/>
      <c r="AN38" s="186"/>
    </row>
    <row r="39" spans="1:40" ht="162" customHeight="1">
      <c r="A39" s="186"/>
      <c r="B39" s="202"/>
      <c r="C39" s="186"/>
      <c r="D39" s="190"/>
      <c r="E39" s="186"/>
      <c r="F39" s="186"/>
      <c r="G39" s="186"/>
      <c r="H39" s="186"/>
      <c r="I39" s="194"/>
      <c r="J39" s="195"/>
      <c r="K39" s="186"/>
      <c r="L39" s="196"/>
      <c r="M39" s="196"/>
      <c r="N39" s="186"/>
      <c r="O39" s="12">
        <v>5</v>
      </c>
      <c r="P39" s="27"/>
      <c r="Q39" s="12"/>
      <c r="R39" s="12"/>
      <c r="S39" s="12"/>
      <c r="T39" s="14"/>
      <c r="U39" s="12"/>
      <c r="V39" s="12"/>
      <c r="W39" s="12"/>
      <c r="X39" s="14" t="b">
        <f t="shared" si="11"/>
        <v>0</v>
      </c>
      <c r="Y39" s="14" t="b">
        <f>IF(Z39&lt;=20%,'[21]Tabla probabilidad'!$B$5,IF(Z39&lt;=40%,'[21]Tabla probabilidad'!$B$6,IF(Z39&lt;=60%,'[21]Tabla probabilidad'!$B$7,IF(Z39&lt;=80%,'[21]Tabla probabilidad'!$B$8,IF(Z39&lt;=100%,'[21]Tabla probabilidad'!$B$9)))))</f>
        <v>0</v>
      </c>
      <c r="Z39" s="14" t="b">
        <f>IF(R39="Preventivo",(J35-(J35*T39)),IF(R39="Detectivo",(J35-(J35*T39)),IF(R39="Correctivo",(J35))))</f>
        <v>0</v>
      </c>
      <c r="AA39" s="193"/>
      <c r="AB39" s="193"/>
      <c r="AC39" s="14" t="b">
        <f t="shared" si="1"/>
        <v>0</v>
      </c>
      <c r="AD39" s="14" t="b">
        <f t="shared" si="12"/>
        <v>0</v>
      </c>
      <c r="AE39" s="193"/>
      <c r="AF39" s="193"/>
      <c r="AG39" s="202"/>
      <c r="AH39" s="201"/>
      <c r="AI39" s="210"/>
      <c r="AJ39" s="202"/>
      <c r="AK39" s="202"/>
      <c r="AL39" s="202"/>
      <c r="AM39" s="199"/>
      <c r="AN39" s="200"/>
    </row>
    <row r="40" spans="1:40" ht="42.75" customHeight="1">
      <c r="A40" s="186"/>
      <c r="B40" s="200"/>
      <c r="C40" s="186"/>
      <c r="D40" s="190"/>
      <c r="E40" s="186"/>
      <c r="F40" s="186"/>
      <c r="G40" s="186"/>
      <c r="H40" s="186"/>
      <c r="I40" s="194" t="str">
        <f>IF(H40&lt;=2,'[21]Tabla probabilidad'!$B$5,IF(H40&lt;=24,'[21]Tabla probabilidad'!$B$6,IF(H40&lt;=500,'[21]Tabla probabilidad'!$B$7,IF(H40&lt;=5000,'[21]Tabla probabilidad'!$B$8,IF(H40&gt;5000,'[21]Tabla probabilidad'!$B$9)))))</f>
        <v>Muy Baja</v>
      </c>
      <c r="J40" s="195">
        <f>IF(H40&lt;=2,'[21]Tabla probabilidad'!$D$5,IF(H40&lt;=24,'[21]Tabla probabilidad'!$D$6,IF(H40&lt;=500,'[21]Tabla probabilidad'!$D$7,IF(H40&lt;=5000,'[21]Tabla probabilidad'!$D$8,IF(H40&gt;5000,'[21]Tabla probabilidad'!$D$9)))))</f>
        <v>0.2</v>
      </c>
      <c r="K40" s="186"/>
      <c r="L40" s="186"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186"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186" t="e">
        <f>VLOOKUP((I40&amp;L40),[21]Hoja1!$B$4:$C$28,2,0)</f>
        <v>#N/A</v>
      </c>
      <c r="O40" s="12">
        <v>1</v>
      </c>
      <c r="P40" s="25"/>
      <c r="Q40" s="12" t="b">
        <f t="shared" ref="Q40:Q59" si="13">IF(R40="Preventivo","Probabilidad",IF(R40="Detectivo","Probabilidad", IF(R40="Correctivo","Impacto")))</f>
        <v>0</v>
      </c>
      <c r="R40" s="12"/>
      <c r="S40" s="12"/>
      <c r="T40" s="14" t="e">
        <f>VLOOKUP(R40&amp;S40,[21]Hoja1!$Q$4:$R$9,2,0)</f>
        <v>#N/A</v>
      </c>
      <c r="U40" s="12"/>
      <c r="V40" s="12"/>
      <c r="W40" s="12"/>
      <c r="X40" s="14" t="b">
        <f>IF(Q40="Probabilidad",($J$40*T40),IF(Q40="Impacto"," "))</f>
        <v>0</v>
      </c>
      <c r="Y40" s="14" t="b">
        <f>IF(Z40&lt;=20%,'[21]Tabla probabilidad'!$B$5,IF(Z40&lt;=40%,'[21]Tabla probabilidad'!$B$6,IF(Z40&lt;=60%,'[21]Tabla probabilidad'!$B$7,IF(Z40&lt;=80%,'[21]Tabla probabilidad'!$B$8,IF(Z40&lt;=100%,'[21]Tabla probabilidad'!$B$9)))))</f>
        <v>0</v>
      </c>
      <c r="Z40" s="14" t="b">
        <f>IF(R40="Preventivo",(J40-(J40*T40)),IF(R40="Detectivo",(J40-(J40*T40)),IF(R40="Correctivo",(J40))))</f>
        <v>0</v>
      </c>
      <c r="AA40" s="191" t="e">
        <f>IF(AB40&lt;=20%,'[21]Tabla probabilidad'!$B$5,IF(AB40&lt;=40%,'[21]Tabla probabilidad'!$B$6,IF(AB40&lt;=60%,'[21]Tabla probabilidad'!$B$7,IF(AB40&lt;=80%,'[21]Tabla probabilidad'!$B$8,IF(AB40&lt;=100%,'[21]Tabla probabilidad'!$B$9)))))</f>
        <v>#DIV/0!</v>
      </c>
      <c r="AB40" s="191" t="e">
        <f>AVERAGE(Z40:Z44)</f>
        <v>#DIV/0!</v>
      </c>
      <c r="AC40" s="14" t="b">
        <f t="shared" si="1"/>
        <v>0</v>
      </c>
      <c r="AD40" s="14" t="b">
        <f>IF(Q40="Probabilidad",(($M$40-0)),IF(Q40="Impacto",($M$40-($M$40*T40))))</f>
        <v>0</v>
      </c>
      <c r="AE40" s="191" t="e">
        <f>IF(AF40&lt;=20%,"Leve",IF(AF40&lt;=40%,"Menor",IF(AF40&lt;=60%,"Moderado",IF(AF40&lt;=80%,"Mayor",IF(AF40&lt;=100%,"Catastrófico")))))</f>
        <v>#DIV/0!</v>
      </c>
      <c r="AF40" s="191" t="e">
        <f>AVERAGE(AD40:AD44)</f>
        <v>#DIV/0!</v>
      </c>
      <c r="AG40" s="200" t="e">
        <f>VLOOKUP(AA40&amp;AE40,[21]Hoja1!$B$4:$C$28,2,0)</f>
        <v>#DIV/0!</v>
      </c>
      <c r="AH40" s="200"/>
      <c r="AI40" s="211"/>
      <c r="AJ40" s="211"/>
      <c r="AK40" s="211"/>
      <c r="AL40" s="211"/>
      <c r="AM40" s="211"/>
      <c r="AN40" s="186"/>
    </row>
    <row r="41" spans="1:40">
      <c r="A41" s="186"/>
      <c r="B41" s="201"/>
      <c r="C41" s="186"/>
      <c r="D41" s="190"/>
      <c r="E41" s="186"/>
      <c r="F41" s="186"/>
      <c r="G41" s="186"/>
      <c r="H41" s="186"/>
      <c r="I41" s="194"/>
      <c r="J41" s="195"/>
      <c r="K41" s="186"/>
      <c r="L41" s="196"/>
      <c r="M41" s="196"/>
      <c r="N41" s="186"/>
      <c r="O41" s="12">
        <v>2</v>
      </c>
      <c r="P41" s="25"/>
      <c r="Q41" s="12" t="b">
        <f t="shared" si="13"/>
        <v>0</v>
      </c>
      <c r="R41" s="12"/>
      <c r="S41" s="12"/>
      <c r="T41" s="14" t="e">
        <f>VLOOKUP(R41&amp;S41,[21]Hoja1!$Q$4:$R$9,2,0)</f>
        <v>#N/A</v>
      </c>
      <c r="U41" s="12"/>
      <c r="V41" s="12"/>
      <c r="W41" s="12"/>
      <c r="X41" s="14" t="b">
        <f t="shared" ref="X41:X44" si="14">IF(Q41="Probabilidad",($J$40*T41),IF(Q41="Impacto"," "))</f>
        <v>0</v>
      </c>
      <c r="Y41" s="14" t="b">
        <f>IF(Z41&lt;=20%,'[21]Tabla probabilidad'!$B$5,IF(Z41&lt;=40%,'[21]Tabla probabilidad'!$B$6,IF(Z41&lt;=60%,'[21]Tabla probabilidad'!$B$7,IF(Z41&lt;=80%,'[21]Tabla probabilidad'!$B$8,IF(Z41&lt;=100%,'[21]Tabla probabilidad'!$B$9)))))</f>
        <v>0</v>
      </c>
      <c r="Z41" s="14" t="b">
        <f>IF(R41="Preventivo",(J40-(J40*T41)),IF(R41="Detectivo",(J40-(J40*T41)),IF(R41="Correctivo",(J40))))</f>
        <v>0</v>
      </c>
      <c r="AA41" s="192"/>
      <c r="AB41" s="192"/>
      <c r="AC41" s="14" t="b">
        <f t="shared" si="1"/>
        <v>0</v>
      </c>
      <c r="AD41" s="14" t="b">
        <f t="shared" ref="AD41:AD44" si="15">IF(Q41="Probabilidad",(($M$40-0)),IF(Q41="Impacto",($M$40-($M$40*T41))))</f>
        <v>0</v>
      </c>
      <c r="AE41" s="192"/>
      <c r="AF41" s="192"/>
      <c r="AG41" s="201"/>
      <c r="AH41" s="201"/>
      <c r="AI41" s="212"/>
      <c r="AJ41" s="212"/>
      <c r="AK41" s="212"/>
      <c r="AL41" s="212"/>
      <c r="AM41" s="212"/>
      <c r="AN41" s="186"/>
    </row>
    <row r="42" spans="1:40">
      <c r="A42" s="186"/>
      <c r="B42" s="201"/>
      <c r="C42" s="186"/>
      <c r="D42" s="190"/>
      <c r="E42" s="186"/>
      <c r="F42" s="186"/>
      <c r="G42" s="186"/>
      <c r="H42" s="186"/>
      <c r="I42" s="194"/>
      <c r="J42" s="195"/>
      <c r="K42" s="186"/>
      <c r="L42" s="196"/>
      <c r="M42" s="196"/>
      <c r="N42" s="186"/>
      <c r="O42" s="12">
        <v>3</v>
      </c>
      <c r="P42" s="25"/>
      <c r="Q42" s="12" t="b">
        <f t="shared" si="13"/>
        <v>0</v>
      </c>
      <c r="R42" s="12"/>
      <c r="S42" s="12"/>
      <c r="T42" s="14" t="e">
        <f>VLOOKUP(R42&amp;S42,[21]Hoja1!$Q$4:$R$9,2,0)</f>
        <v>#N/A</v>
      </c>
      <c r="U42" s="12"/>
      <c r="V42" s="12"/>
      <c r="W42" s="12"/>
      <c r="X42" s="14" t="b">
        <f t="shared" si="14"/>
        <v>0</v>
      </c>
      <c r="Y42" s="14" t="b">
        <f>IF(Z42&lt;=20%,'[21]Tabla probabilidad'!$B$5,IF(Z42&lt;=40%,'[21]Tabla probabilidad'!$B$6,IF(Z42&lt;=60%,'[21]Tabla probabilidad'!$B$7,IF(Z42&lt;=80%,'[21]Tabla probabilidad'!$B$8,IF(Z42&lt;=100%,'[21]Tabla probabilidad'!$B$9)))))</f>
        <v>0</v>
      </c>
      <c r="Z42" s="14" t="b">
        <f>IF(R42="Preventivo",(J40-(J40*T42)),IF(R42="Detectivo",(J40-(J40*T42)),IF(R42="Correctivo",(J40))))</f>
        <v>0</v>
      </c>
      <c r="AA42" s="192"/>
      <c r="AB42" s="192"/>
      <c r="AC42" s="14" t="b">
        <f t="shared" si="1"/>
        <v>0</v>
      </c>
      <c r="AD42" s="14" t="b">
        <f t="shared" si="15"/>
        <v>0</v>
      </c>
      <c r="AE42" s="192"/>
      <c r="AF42" s="192"/>
      <c r="AG42" s="201"/>
      <c r="AH42" s="201"/>
      <c r="AI42" s="212"/>
      <c r="AJ42" s="212"/>
      <c r="AK42" s="212"/>
      <c r="AL42" s="212"/>
      <c r="AM42" s="212"/>
      <c r="AN42" s="186"/>
    </row>
    <row r="43" spans="1:40">
      <c r="A43" s="186"/>
      <c r="B43" s="201"/>
      <c r="C43" s="186"/>
      <c r="D43" s="190"/>
      <c r="E43" s="186"/>
      <c r="F43" s="186"/>
      <c r="G43" s="186"/>
      <c r="H43" s="186"/>
      <c r="I43" s="194"/>
      <c r="J43" s="195"/>
      <c r="K43" s="186"/>
      <c r="L43" s="196"/>
      <c r="M43" s="196"/>
      <c r="N43" s="186"/>
      <c r="O43" s="12">
        <v>4</v>
      </c>
      <c r="P43" s="26"/>
      <c r="Q43" s="12" t="b">
        <f t="shared" si="13"/>
        <v>0</v>
      </c>
      <c r="R43" s="12"/>
      <c r="S43" s="12"/>
      <c r="T43" s="14" t="e">
        <f>VLOOKUP(R43&amp;S43,[21]Hoja1!$Q$4:$R$9,2,0)</f>
        <v>#N/A</v>
      </c>
      <c r="U43" s="12"/>
      <c r="V43" s="12"/>
      <c r="W43" s="12"/>
      <c r="X43" s="14" t="b">
        <f t="shared" si="14"/>
        <v>0</v>
      </c>
      <c r="Y43" s="14" t="b">
        <f>IF(Z43&lt;=20%,'[21]Tabla probabilidad'!$B$5,IF(Z43&lt;=40%,'[21]Tabla probabilidad'!$B$6,IF(Z43&lt;=60%,'[21]Tabla probabilidad'!$B$7,IF(Z43&lt;=80%,'[21]Tabla probabilidad'!$B$8,IF(Z43&lt;=100%,'[21]Tabla probabilidad'!$B$9)))))</f>
        <v>0</v>
      </c>
      <c r="Z43" s="14" t="b">
        <f>IF(R43="Preventivo",(J40-(J40*T43)),IF(R43="Detectivo",(J40-(J40*T43)),IF(R43="Correctivo",(J40))))</f>
        <v>0</v>
      </c>
      <c r="AA43" s="192"/>
      <c r="AB43" s="192"/>
      <c r="AC43" s="14" t="b">
        <f t="shared" si="1"/>
        <v>0</v>
      </c>
      <c r="AD43" s="14" t="b">
        <f t="shared" si="15"/>
        <v>0</v>
      </c>
      <c r="AE43" s="192"/>
      <c r="AF43" s="192"/>
      <c r="AG43" s="201"/>
      <c r="AH43" s="201"/>
      <c r="AI43" s="212"/>
      <c r="AJ43" s="212"/>
      <c r="AK43" s="212"/>
      <c r="AL43" s="212"/>
      <c r="AM43" s="212"/>
      <c r="AN43" s="186"/>
    </row>
    <row r="44" spans="1:40">
      <c r="A44" s="186"/>
      <c r="B44" s="202"/>
      <c r="C44" s="186"/>
      <c r="D44" s="190"/>
      <c r="E44" s="186"/>
      <c r="F44" s="186"/>
      <c r="G44" s="186"/>
      <c r="H44" s="186"/>
      <c r="I44" s="194"/>
      <c r="J44" s="195"/>
      <c r="K44" s="186"/>
      <c r="L44" s="196"/>
      <c r="M44" s="196"/>
      <c r="N44" s="186"/>
      <c r="O44" s="12">
        <v>5</v>
      </c>
      <c r="P44" s="27"/>
      <c r="Q44" s="12" t="b">
        <f t="shared" si="13"/>
        <v>0</v>
      </c>
      <c r="R44" s="12"/>
      <c r="S44" s="12"/>
      <c r="T44" s="14" t="e">
        <f>VLOOKUP(R44&amp;S44,[21]Hoja1!$Q$4:$R$9,2,0)</f>
        <v>#N/A</v>
      </c>
      <c r="U44" s="12"/>
      <c r="V44" s="12"/>
      <c r="W44" s="12"/>
      <c r="X44" s="14" t="b">
        <f t="shared" si="14"/>
        <v>0</v>
      </c>
      <c r="Y44" s="14" t="b">
        <f>IF(Z44&lt;=20%,'[21]Tabla probabilidad'!$B$5,IF(Z44&lt;=40%,'[21]Tabla probabilidad'!$B$6,IF(Z44&lt;=60%,'[21]Tabla probabilidad'!$B$7,IF(Z44&lt;=80%,'[21]Tabla probabilidad'!$B$8,IF(Z44&lt;=100%,'[21]Tabla probabilidad'!$B$9)))))</f>
        <v>0</v>
      </c>
      <c r="Z44" s="14" t="b">
        <f>IF(R44="Preventivo",(J40-(J40*T44)),IF(R44="Detectivo",(J40-(J40*T44)),IF(R44="Correctivo",(J40))))</f>
        <v>0</v>
      </c>
      <c r="AA44" s="193"/>
      <c r="AB44" s="193"/>
      <c r="AC44" s="14" t="b">
        <f t="shared" si="1"/>
        <v>0</v>
      </c>
      <c r="AD44" s="14" t="b">
        <f t="shared" si="15"/>
        <v>0</v>
      </c>
      <c r="AE44" s="193"/>
      <c r="AF44" s="193"/>
      <c r="AG44" s="202"/>
      <c r="AH44" s="201"/>
      <c r="AI44" s="213"/>
      <c r="AJ44" s="213"/>
      <c r="AK44" s="213"/>
      <c r="AL44" s="213"/>
      <c r="AM44" s="213"/>
      <c r="AN44" s="200"/>
    </row>
    <row r="45" spans="1:40">
      <c r="A45" s="186"/>
      <c r="B45" s="200"/>
      <c r="C45" s="186"/>
      <c r="D45" s="190"/>
      <c r="E45" s="186"/>
      <c r="F45" s="186"/>
      <c r="G45" s="186"/>
      <c r="H45" s="186"/>
      <c r="I45" s="194" t="str">
        <f>IF(H45&lt;=2,'[21]Tabla probabilidad'!$B$5,IF(H45&lt;=24,'[21]Tabla probabilidad'!$B$6,IF(H45&lt;=500,'[21]Tabla probabilidad'!$B$7,IF(H45&lt;=5000,'[21]Tabla probabilidad'!$B$8,IF(H45&gt;5000,'[21]Tabla probabilidad'!$B$9)))))</f>
        <v>Muy Baja</v>
      </c>
      <c r="J45" s="195">
        <f>IF(H45&lt;=2,'[21]Tabla probabilidad'!$D$5,IF(H45&lt;=24,'[21]Tabla probabilidad'!$D$6,IF(H45&lt;=500,'[21]Tabla probabilidad'!$D$7,IF(H45&lt;=5000,'[21]Tabla probabilidad'!$D$8,IF(H45&gt;5000,'[21]Tabla probabilidad'!$D$9)))))</f>
        <v>0.2</v>
      </c>
      <c r="K45" s="186"/>
      <c r="L45" s="186"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186"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186" t="e">
        <f>VLOOKUP((I45&amp;L45),[21]Hoja1!$B$4:$C$28,2,0)</f>
        <v>#N/A</v>
      </c>
      <c r="O45" s="12">
        <v>1</v>
      </c>
      <c r="P45" s="25"/>
      <c r="Q45" s="12" t="b">
        <f t="shared" si="13"/>
        <v>0</v>
      </c>
      <c r="R45" s="12"/>
      <c r="S45" s="12"/>
      <c r="T45" s="14" t="e">
        <f>VLOOKUP(R45&amp;S45,[21]Hoja1!$Q$4:$R$9,2,0)</f>
        <v>#N/A</v>
      </c>
      <c r="U45" s="12"/>
      <c r="V45" s="12"/>
      <c r="W45" s="12"/>
      <c r="X45" s="14" t="b">
        <f>IF(Q45="Probabilidad",($J$45*T45),IF(Q45="Impacto"," "))</f>
        <v>0</v>
      </c>
      <c r="Y45" s="14" t="b">
        <f>IF(Z45&lt;=20%,'[21]Tabla probabilidad'!$B$5,IF(Z45&lt;=40%,'[21]Tabla probabilidad'!$B$6,IF(Z45&lt;=60%,'[21]Tabla probabilidad'!$B$7,IF(Z45&lt;=80%,'[21]Tabla probabilidad'!$B$8,IF(Z45&lt;=100%,'[21]Tabla probabilidad'!$B$9)))))</f>
        <v>0</v>
      </c>
      <c r="Z45" s="14" t="b">
        <f>IF(R45="Preventivo",(J45-(J45*T45)),IF(R45="Detectivo",(J45-(J45*T45)),IF(R45="Correctivo",(J45))))</f>
        <v>0</v>
      </c>
      <c r="AA45" s="191" t="e">
        <f>IF(AB45&lt;=20%,'[21]Tabla probabilidad'!$B$5,IF(AB45&lt;=40%,'[21]Tabla probabilidad'!$B$6,IF(AB45&lt;=60%,'[21]Tabla probabilidad'!$B$7,IF(AB45&lt;=80%,'[21]Tabla probabilidad'!$B$8,IF(AB45&lt;=100%,'[21]Tabla probabilidad'!$B$9)))))</f>
        <v>#DIV/0!</v>
      </c>
      <c r="AB45" s="191" t="e">
        <f>AVERAGE(Z45:Z49)</f>
        <v>#DIV/0!</v>
      </c>
      <c r="AC45" s="14" t="b">
        <f t="shared" si="1"/>
        <v>0</v>
      </c>
      <c r="AD45" s="14" t="b">
        <f>IF(Q45="Probabilidad",(($M$45-0)),IF(Q45="Impacto",($M$45-($M$45*T45))))</f>
        <v>0</v>
      </c>
      <c r="AE45" s="191" t="e">
        <f>IF(AF45&lt;=20%,"Leve",IF(AF45&lt;=40%,"Menor",IF(AF45&lt;=60%,"Moderado",IF(AF45&lt;=80%,"Mayor",IF(AF45&lt;=100%,"Catastrófico")))))</f>
        <v>#DIV/0!</v>
      </c>
      <c r="AF45" s="191" t="e">
        <f>AVERAGE(AD45:AD49)</f>
        <v>#DIV/0!</v>
      </c>
      <c r="AG45" s="200" t="e">
        <f>VLOOKUP(AA45&amp;AE45,[21]Hoja1!$B$4:$C$28,2,0)</f>
        <v>#DIV/0!</v>
      </c>
      <c r="AH45" s="200"/>
      <c r="AI45" s="211"/>
      <c r="AJ45" s="211"/>
      <c r="AK45" s="211"/>
      <c r="AL45" s="211"/>
      <c r="AM45" s="211"/>
      <c r="AN45" s="186"/>
    </row>
    <row r="46" spans="1:40">
      <c r="A46" s="186"/>
      <c r="B46" s="201"/>
      <c r="C46" s="186"/>
      <c r="D46" s="190"/>
      <c r="E46" s="186"/>
      <c r="F46" s="186"/>
      <c r="G46" s="186"/>
      <c r="H46" s="186"/>
      <c r="I46" s="194"/>
      <c r="J46" s="195"/>
      <c r="K46" s="186"/>
      <c r="L46" s="196"/>
      <c r="M46" s="196"/>
      <c r="N46" s="186"/>
      <c r="O46" s="12">
        <v>2</v>
      </c>
      <c r="P46" s="25"/>
      <c r="Q46" s="12" t="b">
        <f t="shared" si="13"/>
        <v>0</v>
      </c>
      <c r="R46" s="12"/>
      <c r="S46" s="12"/>
      <c r="T46" s="14" t="e">
        <f>VLOOKUP(R46&amp;S46,[21]Hoja1!$Q$4:$R$9,2,0)</f>
        <v>#N/A</v>
      </c>
      <c r="U46" s="12"/>
      <c r="V46" s="12"/>
      <c r="W46" s="12"/>
      <c r="X46" s="14" t="b">
        <f t="shared" ref="X46:X49" si="16">IF(Q46="Probabilidad",($J$45*T46),IF(Q46="Impacto"," "))</f>
        <v>0</v>
      </c>
      <c r="Y46" s="14" t="b">
        <f>IF(Z46&lt;=20%,'[21]Tabla probabilidad'!$B$5,IF(Z46&lt;=40%,'[21]Tabla probabilidad'!$B$6,IF(Z46&lt;=60%,'[21]Tabla probabilidad'!$B$7,IF(Z46&lt;=80%,'[21]Tabla probabilidad'!$B$8,IF(Z46&lt;=100%,'[21]Tabla probabilidad'!$B$9)))))</f>
        <v>0</v>
      </c>
      <c r="Z46" s="14" t="b">
        <f>IF(R46="Preventivo",(J45-(J45*T46)),IF(R46="Detectivo",(J45-(J45*T46)),IF(R46="Correctivo",(J45))))</f>
        <v>0</v>
      </c>
      <c r="AA46" s="192"/>
      <c r="AB46" s="192"/>
      <c r="AC46" s="14" t="b">
        <f t="shared" si="1"/>
        <v>0</v>
      </c>
      <c r="AD46" s="14" t="b">
        <f t="shared" ref="AD46:AD49" si="17">IF(Q46="Probabilidad",(($M$45-0)),IF(Q46="Impacto",($M$45-($M$45*T46))))</f>
        <v>0</v>
      </c>
      <c r="AE46" s="192"/>
      <c r="AF46" s="192"/>
      <c r="AG46" s="201"/>
      <c r="AH46" s="201"/>
      <c r="AI46" s="212"/>
      <c r="AJ46" s="212"/>
      <c r="AK46" s="212"/>
      <c r="AL46" s="212"/>
      <c r="AM46" s="212"/>
      <c r="AN46" s="186"/>
    </row>
    <row r="47" spans="1:40">
      <c r="A47" s="186"/>
      <c r="B47" s="201"/>
      <c r="C47" s="186"/>
      <c r="D47" s="190"/>
      <c r="E47" s="186"/>
      <c r="F47" s="186"/>
      <c r="G47" s="186"/>
      <c r="H47" s="186"/>
      <c r="I47" s="194"/>
      <c r="J47" s="195"/>
      <c r="K47" s="186"/>
      <c r="L47" s="196"/>
      <c r="M47" s="196"/>
      <c r="N47" s="186"/>
      <c r="O47" s="12">
        <v>3</v>
      </c>
      <c r="P47" s="25"/>
      <c r="Q47" s="12" t="b">
        <f t="shared" si="13"/>
        <v>0</v>
      </c>
      <c r="R47" s="12"/>
      <c r="S47" s="12"/>
      <c r="T47" s="14" t="e">
        <f>VLOOKUP(R47&amp;S47,[21]Hoja1!$Q$4:$R$9,2,0)</f>
        <v>#N/A</v>
      </c>
      <c r="U47" s="12"/>
      <c r="V47" s="12"/>
      <c r="W47" s="12"/>
      <c r="X47" s="14" t="b">
        <f t="shared" si="16"/>
        <v>0</v>
      </c>
      <c r="Y47" s="14" t="b">
        <f>IF(Z47&lt;=20%,'[21]Tabla probabilidad'!$B$5,IF(Z47&lt;=40%,'[21]Tabla probabilidad'!$B$6,IF(Z47&lt;=60%,'[21]Tabla probabilidad'!$B$7,IF(Z47&lt;=80%,'[21]Tabla probabilidad'!$B$8,IF(Z47&lt;=100%,'[21]Tabla probabilidad'!$B$9)))))</f>
        <v>0</v>
      </c>
      <c r="Z47" s="14" t="b">
        <f>IF(R47="Preventivo",(J45-(J45*T47)),IF(R47="Detectivo",(J45-(J45*T47)),IF(R47="Correctivo",(J45))))</f>
        <v>0</v>
      </c>
      <c r="AA47" s="192"/>
      <c r="AB47" s="192"/>
      <c r="AC47" s="14" t="b">
        <f t="shared" si="1"/>
        <v>0</v>
      </c>
      <c r="AD47" s="14" t="b">
        <f t="shared" si="17"/>
        <v>0</v>
      </c>
      <c r="AE47" s="192"/>
      <c r="AF47" s="192"/>
      <c r="AG47" s="201"/>
      <c r="AH47" s="201"/>
      <c r="AI47" s="212"/>
      <c r="AJ47" s="212"/>
      <c r="AK47" s="212"/>
      <c r="AL47" s="212"/>
      <c r="AM47" s="212"/>
      <c r="AN47" s="186"/>
    </row>
    <row r="48" spans="1:40">
      <c r="A48" s="186"/>
      <c r="B48" s="201"/>
      <c r="C48" s="186"/>
      <c r="D48" s="190"/>
      <c r="E48" s="186"/>
      <c r="F48" s="186"/>
      <c r="G48" s="186"/>
      <c r="H48" s="186"/>
      <c r="I48" s="194"/>
      <c r="J48" s="195"/>
      <c r="K48" s="186"/>
      <c r="L48" s="196"/>
      <c r="M48" s="196"/>
      <c r="N48" s="186"/>
      <c r="O48" s="12">
        <v>4</v>
      </c>
      <c r="P48" s="26"/>
      <c r="Q48" s="12" t="b">
        <f t="shared" si="13"/>
        <v>0</v>
      </c>
      <c r="R48" s="12"/>
      <c r="S48" s="12"/>
      <c r="T48" s="14" t="e">
        <f>VLOOKUP(R48&amp;S48,[21]Hoja1!$Q$4:$R$9,2,0)</f>
        <v>#N/A</v>
      </c>
      <c r="U48" s="12"/>
      <c r="V48" s="12"/>
      <c r="W48" s="12"/>
      <c r="X48" s="14" t="b">
        <f t="shared" si="16"/>
        <v>0</v>
      </c>
      <c r="Y48" s="14" t="b">
        <f>IF(Z48&lt;=20%,'[21]Tabla probabilidad'!$B$5,IF(Z48&lt;=40%,'[21]Tabla probabilidad'!$B$6,IF(Z48&lt;=60%,'[21]Tabla probabilidad'!$B$7,IF(Z48&lt;=80%,'[21]Tabla probabilidad'!$B$8,IF(Z48&lt;=100%,'[21]Tabla probabilidad'!$B$9)))))</f>
        <v>0</v>
      </c>
      <c r="Z48" s="14" t="b">
        <f>IF(R48="Preventivo",(J45-(J45*T48)),IF(R48="Detectivo",(J45-(J45*T48)),IF(R48="Correctivo",(J45))))</f>
        <v>0</v>
      </c>
      <c r="AA48" s="192"/>
      <c r="AB48" s="192"/>
      <c r="AC48" s="14" t="b">
        <f t="shared" si="1"/>
        <v>0</v>
      </c>
      <c r="AD48" s="14" t="b">
        <f t="shared" si="17"/>
        <v>0</v>
      </c>
      <c r="AE48" s="192"/>
      <c r="AF48" s="192"/>
      <c r="AG48" s="201"/>
      <c r="AH48" s="201"/>
      <c r="AI48" s="212"/>
      <c r="AJ48" s="212"/>
      <c r="AK48" s="212"/>
      <c r="AL48" s="212"/>
      <c r="AM48" s="212"/>
      <c r="AN48" s="186"/>
    </row>
    <row r="49" spans="1:40">
      <c r="A49" s="186"/>
      <c r="B49" s="202"/>
      <c r="C49" s="186"/>
      <c r="D49" s="190"/>
      <c r="E49" s="186"/>
      <c r="F49" s="186"/>
      <c r="G49" s="186"/>
      <c r="H49" s="186"/>
      <c r="I49" s="194"/>
      <c r="J49" s="195"/>
      <c r="K49" s="186"/>
      <c r="L49" s="196"/>
      <c r="M49" s="196"/>
      <c r="N49" s="186"/>
      <c r="O49" s="12">
        <v>5</v>
      </c>
      <c r="P49" s="27"/>
      <c r="Q49" s="12" t="b">
        <f t="shared" si="13"/>
        <v>0</v>
      </c>
      <c r="R49" s="12"/>
      <c r="S49" s="12"/>
      <c r="T49" s="14" t="e">
        <f>VLOOKUP(R49&amp;S49,[21]Hoja1!$Q$4:$R$9,2,0)</f>
        <v>#N/A</v>
      </c>
      <c r="U49" s="12"/>
      <c r="V49" s="12"/>
      <c r="W49" s="12"/>
      <c r="X49" s="14" t="b">
        <f t="shared" si="16"/>
        <v>0</v>
      </c>
      <c r="Y49" s="14" t="b">
        <f>IF(Z49&lt;=20%,'[21]Tabla probabilidad'!$B$5,IF(Z49&lt;=40%,'[21]Tabla probabilidad'!$B$6,IF(Z49&lt;=60%,'[21]Tabla probabilidad'!$B$7,IF(Z49&lt;=80%,'[21]Tabla probabilidad'!$B$8,IF(Z49&lt;=100%,'[21]Tabla probabilidad'!$B$9)))))</f>
        <v>0</v>
      </c>
      <c r="Z49" s="14" t="b">
        <f>IF(R49="Preventivo",(J45-(J45*T49)),IF(R49="Detectivo",(J45-(J45*T49)),IF(R49="Correctivo",(J45))))</f>
        <v>0</v>
      </c>
      <c r="AA49" s="193"/>
      <c r="AB49" s="193"/>
      <c r="AC49" s="14" t="b">
        <f t="shared" si="1"/>
        <v>0</v>
      </c>
      <c r="AD49" s="14" t="b">
        <f t="shared" si="17"/>
        <v>0</v>
      </c>
      <c r="AE49" s="193"/>
      <c r="AF49" s="193"/>
      <c r="AG49" s="202"/>
      <c r="AH49" s="201"/>
      <c r="AI49" s="213"/>
      <c r="AJ49" s="213"/>
      <c r="AK49" s="213"/>
      <c r="AL49" s="213"/>
      <c r="AM49" s="213"/>
      <c r="AN49" s="200"/>
    </row>
    <row r="50" spans="1:40">
      <c r="A50" s="186"/>
      <c r="B50" s="200"/>
      <c r="C50" s="186"/>
      <c r="D50" s="190"/>
      <c r="E50" s="186"/>
      <c r="F50" s="186"/>
      <c r="G50" s="186"/>
      <c r="H50" s="186"/>
      <c r="I50" s="194" t="str">
        <f>IF(H50&lt;=2,'[21]Tabla probabilidad'!$B$5,IF(H50&lt;=24,'[21]Tabla probabilidad'!$B$6,IF(H50&lt;=500,'[21]Tabla probabilidad'!$B$7,IF(H50&lt;=5000,'[21]Tabla probabilidad'!$B$8,IF(H50&gt;5000,'[21]Tabla probabilidad'!$B$9)))))</f>
        <v>Muy Baja</v>
      </c>
      <c r="J50" s="195">
        <f>IF(H50&lt;=2,'[21]Tabla probabilidad'!$D$5,IF(H50&lt;=24,'[21]Tabla probabilidad'!$D$6,IF(H50&lt;=500,'[21]Tabla probabilidad'!$D$7,IF(H50&lt;=5000,'[21]Tabla probabilidad'!$D$8,IF(H50&gt;5000,'[21]Tabla probabilidad'!$D$9)))))</f>
        <v>0.2</v>
      </c>
      <c r="K50" s="186"/>
      <c r="L50" s="18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18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186" t="e">
        <f>VLOOKUP((I50&amp;L50),[21]Hoja1!$B$4:$C$28,2,0)</f>
        <v>#N/A</v>
      </c>
      <c r="O50" s="12">
        <v>1</v>
      </c>
      <c r="P50" s="25"/>
      <c r="Q50" s="12" t="b">
        <f t="shared" si="13"/>
        <v>0</v>
      </c>
      <c r="R50" s="12"/>
      <c r="S50" s="12"/>
      <c r="T50" s="14" t="e">
        <f>VLOOKUP(R50&amp;S50,[21]Hoja1!$Q$4:$R$9,2,0)</f>
        <v>#N/A</v>
      </c>
      <c r="U50" s="12"/>
      <c r="V50" s="12"/>
      <c r="W50" s="12"/>
      <c r="X50" s="14" t="b">
        <f>IF(Q50="Probabilidad",($J$50*T50),IF(Q50="Impacto"," "))</f>
        <v>0</v>
      </c>
      <c r="Y50" s="14" t="b">
        <f>IF(Z50&lt;=20%,'[21]Tabla probabilidad'!$B$5,IF(Z50&lt;=40%,'[21]Tabla probabilidad'!$B$6,IF(Z50&lt;=60%,'[21]Tabla probabilidad'!$B$7,IF(Z50&lt;=80%,'[21]Tabla probabilidad'!$B$8,IF(Z50&lt;=100%,'[21]Tabla probabilidad'!$B$9)))))</f>
        <v>0</v>
      </c>
      <c r="Z50" s="14" t="b">
        <f>IF(R50="Preventivo",(J50-(J50*T50)),IF(R50="Detectivo",(J50-(J50*T50)),IF(R50="Correctivo",(J50))))</f>
        <v>0</v>
      </c>
      <c r="AA50" s="191" t="e">
        <f>IF(AB50&lt;=20%,'[21]Tabla probabilidad'!$B$5,IF(AB50&lt;=40%,'[21]Tabla probabilidad'!$B$6,IF(AB50&lt;=60%,'[21]Tabla probabilidad'!$B$7,IF(AB50&lt;=80%,'[21]Tabla probabilidad'!$B$8,IF(AB50&lt;=100%,'[21]Tabla probabilidad'!$B$9)))))</f>
        <v>#DIV/0!</v>
      </c>
      <c r="AB50" s="191" t="e">
        <f>AVERAGE(Z50:Z54)</f>
        <v>#DIV/0!</v>
      </c>
      <c r="AC50" s="14" t="b">
        <f t="shared" si="1"/>
        <v>0</v>
      </c>
      <c r="AD50" s="14" t="b">
        <f>IF(Q50="Probabilidad",(($M$50-0)),IF(Q50="Impacto",($M$50-($M$50*T50))))</f>
        <v>0</v>
      </c>
      <c r="AE50" s="191" t="e">
        <f>IF(AF50&lt;=20%,"Leve",IF(AF50&lt;=40%,"Menor",IF(AF50&lt;=60%,"Moderado",IF(AF50&lt;=80%,"Mayor",IF(AF50&lt;=100%,"Catastrófico")))))</f>
        <v>#DIV/0!</v>
      </c>
      <c r="AF50" s="191" t="e">
        <f>AVERAGE(AD50:AD54)</f>
        <v>#DIV/0!</v>
      </c>
      <c r="AG50" s="200" t="e">
        <f>VLOOKUP(AA50&amp;AE50,[21]Hoja1!$B$4:$C$28,2,0)</f>
        <v>#DIV/0!</v>
      </c>
      <c r="AH50" s="200"/>
      <c r="AI50" s="211"/>
      <c r="AJ50" s="211"/>
      <c r="AK50" s="211"/>
      <c r="AL50" s="211"/>
      <c r="AM50" s="211"/>
      <c r="AN50" s="186"/>
    </row>
    <row r="51" spans="1:40">
      <c r="A51" s="186"/>
      <c r="B51" s="201"/>
      <c r="C51" s="186"/>
      <c r="D51" s="190"/>
      <c r="E51" s="186"/>
      <c r="F51" s="186"/>
      <c r="G51" s="186"/>
      <c r="H51" s="186"/>
      <c r="I51" s="194"/>
      <c r="J51" s="195"/>
      <c r="K51" s="186"/>
      <c r="L51" s="196"/>
      <c r="M51" s="196"/>
      <c r="N51" s="186"/>
      <c r="O51" s="12">
        <v>2</v>
      </c>
      <c r="P51" s="25"/>
      <c r="Q51" s="12" t="b">
        <f t="shared" si="13"/>
        <v>0</v>
      </c>
      <c r="R51" s="12"/>
      <c r="S51" s="12"/>
      <c r="T51" s="14" t="e">
        <f>VLOOKUP(R51&amp;S51,[21]Hoja1!$Q$4:$R$9,2,0)</f>
        <v>#N/A</v>
      </c>
      <c r="U51" s="12"/>
      <c r="V51" s="12"/>
      <c r="W51" s="12"/>
      <c r="X51" s="14" t="b">
        <f>IF(Q51="Probabilidad",($J$50*T51),IF(Q51="Impacto"," "))</f>
        <v>0</v>
      </c>
      <c r="Y51" s="14" t="b">
        <f>IF(Z51&lt;=20%,'[21]Tabla probabilidad'!$B$5,IF(Z51&lt;=40%,'[21]Tabla probabilidad'!$B$6,IF(Z51&lt;=60%,'[21]Tabla probabilidad'!$B$7,IF(Z51&lt;=80%,'[21]Tabla probabilidad'!$B$8,IF(Z51&lt;=100%,'[21]Tabla probabilidad'!$B$9)))))</f>
        <v>0</v>
      </c>
      <c r="Z51" s="14" t="b">
        <f>IF(R51="Preventivo",(J50-(J50*T51)),IF(R51="Detectivo",(J50-(J50*T51)),IF(R51="Correctivo",(J50))))</f>
        <v>0</v>
      </c>
      <c r="AA51" s="192"/>
      <c r="AB51" s="192"/>
      <c r="AC51" s="14" t="b">
        <f t="shared" si="1"/>
        <v>0</v>
      </c>
      <c r="AD51" s="14" t="b">
        <f t="shared" ref="AD51:AD54" si="18">IF(Q51="Probabilidad",(($M$50-0)),IF(Q51="Impacto",($M$50-($M$50*T51))))</f>
        <v>0</v>
      </c>
      <c r="AE51" s="192"/>
      <c r="AF51" s="192"/>
      <c r="AG51" s="201"/>
      <c r="AH51" s="201"/>
      <c r="AI51" s="212"/>
      <c r="AJ51" s="212"/>
      <c r="AK51" s="212"/>
      <c r="AL51" s="212"/>
      <c r="AM51" s="212"/>
      <c r="AN51" s="186"/>
    </row>
    <row r="52" spans="1:40">
      <c r="A52" s="186"/>
      <c r="B52" s="201"/>
      <c r="C52" s="186"/>
      <c r="D52" s="190"/>
      <c r="E52" s="186"/>
      <c r="F52" s="186"/>
      <c r="G52" s="186"/>
      <c r="H52" s="186"/>
      <c r="I52" s="194"/>
      <c r="J52" s="195"/>
      <c r="K52" s="186"/>
      <c r="L52" s="196"/>
      <c r="M52" s="196"/>
      <c r="N52" s="186"/>
      <c r="O52" s="12">
        <v>3</v>
      </c>
      <c r="P52" s="25"/>
      <c r="Q52" s="12" t="b">
        <f t="shared" si="13"/>
        <v>0</v>
      </c>
      <c r="R52" s="12"/>
      <c r="S52" s="12"/>
      <c r="T52" s="14" t="e">
        <f>VLOOKUP(R52&amp;S52,[21]Hoja1!$Q$4:$R$9,2,0)</f>
        <v>#N/A</v>
      </c>
      <c r="U52" s="12"/>
      <c r="V52" s="12"/>
      <c r="W52" s="12"/>
      <c r="X52" s="14" t="b">
        <f>IF(Q52="Probabilidad",($J$50*T52),IF(Q52="Impacto"," "))</f>
        <v>0</v>
      </c>
      <c r="Y52" s="14" t="b">
        <f>IF(Z52&lt;=20%,'[21]Tabla probabilidad'!$B$5,IF(Z52&lt;=40%,'[21]Tabla probabilidad'!$B$6,IF(Z52&lt;=60%,'[21]Tabla probabilidad'!$B$7,IF(Z52&lt;=80%,'[21]Tabla probabilidad'!$B$8,IF(Z52&lt;=100%,'[21]Tabla probabilidad'!$B$9)))))</f>
        <v>0</v>
      </c>
      <c r="Z52" s="14" t="b">
        <f>IF(R52="Preventivo",(J50-(J50*T52)),IF(R52="Detectivo",(J50-(J50*T52)),IF(R52="Correctivo",(J50))))</f>
        <v>0</v>
      </c>
      <c r="AA52" s="192"/>
      <c r="AB52" s="192"/>
      <c r="AC52" s="14" t="b">
        <f t="shared" si="1"/>
        <v>0</v>
      </c>
      <c r="AD52" s="14" t="b">
        <f t="shared" si="18"/>
        <v>0</v>
      </c>
      <c r="AE52" s="192"/>
      <c r="AF52" s="192"/>
      <c r="AG52" s="201"/>
      <c r="AH52" s="201"/>
      <c r="AI52" s="212"/>
      <c r="AJ52" s="212"/>
      <c r="AK52" s="212"/>
      <c r="AL52" s="212"/>
      <c r="AM52" s="212"/>
      <c r="AN52" s="186"/>
    </row>
    <row r="53" spans="1:40">
      <c r="A53" s="186"/>
      <c r="B53" s="201"/>
      <c r="C53" s="186"/>
      <c r="D53" s="190"/>
      <c r="E53" s="186"/>
      <c r="F53" s="186"/>
      <c r="G53" s="186"/>
      <c r="H53" s="186"/>
      <c r="I53" s="194"/>
      <c r="J53" s="195"/>
      <c r="K53" s="186"/>
      <c r="L53" s="196"/>
      <c r="M53" s="196"/>
      <c r="N53" s="186"/>
      <c r="O53" s="12">
        <v>4</v>
      </c>
      <c r="P53" s="26"/>
      <c r="Q53" s="12" t="b">
        <f t="shared" si="13"/>
        <v>0</v>
      </c>
      <c r="R53" s="12"/>
      <c r="S53" s="12"/>
      <c r="T53" s="14" t="e">
        <f>VLOOKUP(R53&amp;S53,[21]Hoja1!$Q$4:$R$9,2,0)</f>
        <v>#N/A</v>
      </c>
      <c r="U53" s="12"/>
      <c r="V53" s="12"/>
      <c r="W53" s="12"/>
      <c r="X53" s="14" t="b">
        <f>IF(Q53="Probabilidad",($J$50*T53),IF(Q53="Impacto"," "))</f>
        <v>0</v>
      </c>
      <c r="Y53" s="14" t="b">
        <f>IF(Z53&lt;=20%,'[21]Tabla probabilidad'!$B$5,IF(Z53&lt;=40%,'[21]Tabla probabilidad'!$B$6,IF(Z53&lt;=60%,'[21]Tabla probabilidad'!$B$7,IF(Z53&lt;=80%,'[21]Tabla probabilidad'!$B$8,IF(Z53&lt;=100%,'[21]Tabla probabilidad'!$B$9)))))</f>
        <v>0</v>
      </c>
      <c r="Z53" s="14" t="b">
        <f>IF(R53="Preventivo",(J50-(J50*T53)),IF(R53="Detectivo",(J50-(J50*T53)),IF(R53="Correctivo",(J50))))</f>
        <v>0</v>
      </c>
      <c r="AA53" s="192"/>
      <c r="AB53" s="192"/>
      <c r="AC53" s="14" t="b">
        <f t="shared" si="1"/>
        <v>0</v>
      </c>
      <c r="AD53" s="14" t="b">
        <f t="shared" si="18"/>
        <v>0</v>
      </c>
      <c r="AE53" s="192"/>
      <c r="AF53" s="192"/>
      <c r="AG53" s="201"/>
      <c r="AH53" s="201"/>
      <c r="AI53" s="212"/>
      <c r="AJ53" s="212"/>
      <c r="AK53" s="212"/>
      <c r="AL53" s="212"/>
      <c r="AM53" s="212"/>
      <c r="AN53" s="186"/>
    </row>
    <row r="54" spans="1:40">
      <c r="A54" s="186"/>
      <c r="B54" s="202"/>
      <c r="C54" s="186"/>
      <c r="D54" s="190"/>
      <c r="E54" s="186"/>
      <c r="F54" s="186"/>
      <c r="G54" s="186"/>
      <c r="H54" s="186"/>
      <c r="I54" s="194"/>
      <c r="J54" s="195"/>
      <c r="K54" s="186"/>
      <c r="L54" s="196"/>
      <c r="M54" s="196"/>
      <c r="N54" s="186"/>
      <c r="O54" s="12">
        <v>5</v>
      </c>
      <c r="P54" s="27"/>
      <c r="Q54" s="12" t="b">
        <f t="shared" si="13"/>
        <v>0</v>
      </c>
      <c r="R54" s="12"/>
      <c r="S54" s="12"/>
      <c r="T54" s="14" t="e">
        <f>VLOOKUP(R54&amp;S54,[21]Hoja1!$Q$4:$R$9,2,0)</f>
        <v>#N/A</v>
      </c>
      <c r="U54" s="12"/>
      <c r="V54" s="12"/>
      <c r="W54" s="12"/>
      <c r="X54" s="14" t="b">
        <f t="shared" ref="X54" si="19">IF(Q54="Probabilidad",($J$35*T54),IF(Q54="Impacto"," "))</f>
        <v>0</v>
      </c>
      <c r="Y54" s="14" t="b">
        <f>IF(Z54&lt;=20%,'[21]Tabla probabilidad'!$B$5,IF(Z54&lt;=40%,'[21]Tabla probabilidad'!$B$6,IF(Z54&lt;=60%,'[21]Tabla probabilidad'!$B$7,IF(Z54&lt;=80%,'[21]Tabla probabilidad'!$B$8,IF(Z54&lt;=100%,'[21]Tabla probabilidad'!$B$9)))))</f>
        <v>0</v>
      </c>
      <c r="Z54" s="14" t="b">
        <f>IF(R54="Preventivo",(J50-(J50*T54)),IF(R54="Detectivo",(J50-(J50*T54)),IF(R54="Correctivo",(J50))))</f>
        <v>0</v>
      </c>
      <c r="AA54" s="193"/>
      <c r="AB54" s="193"/>
      <c r="AC54" s="14" t="b">
        <f t="shared" si="1"/>
        <v>0</v>
      </c>
      <c r="AD54" s="14" t="b">
        <f t="shared" si="18"/>
        <v>0</v>
      </c>
      <c r="AE54" s="193"/>
      <c r="AF54" s="193"/>
      <c r="AG54" s="202"/>
      <c r="AH54" s="201"/>
      <c r="AI54" s="213"/>
      <c r="AJ54" s="213"/>
      <c r="AK54" s="213"/>
      <c r="AL54" s="213"/>
      <c r="AM54" s="213"/>
      <c r="AN54" s="200"/>
    </row>
    <row r="55" spans="1:40">
      <c r="A55" s="186"/>
      <c r="B55" s="200"/>
      <c r="C55" s="186"/>
      <c r="D55" s="190"/>
      <c r="E55" s="186"/>
      <c r="F55" s="186"/>
      <c r="G55" s="186"/>
      <c r="H55" s="186"/>
      <c r="I55" s="194" t="str">
        <f>IF(H55&lt;=2,'[21]Tabla probabilidad'!$B$5,IF(H55&lt;=24,'[21]Tabla probabilidad'!$B$6,IF(H55&lt;=500,'[21]Tabla probabilidad'!$B$7,IF(H55&lt;=5000,'[21]Tabla probabilidad'!$B$8,IF(H55&gt;5000,'[21]Tabla probabilidad'!$B$9)))))</f>
        <v>Muy Baja</v>
      </c>
      <c r="J55" s="195">
        <f>IF(H55&lt;=2,'[21]Tabla probabilidad'!$D$5,IF(H55&lt;=24,'[21]Tabla probabilidad'!$D$6,IF(H55&lt;=500,'[21]Tabla probabilidad'!$D$7,IF(H55&lt;=5000,'[21]Tabla probabilidad'!$D$8,IF(H55&gt;5000,'[21]Tabla probabilidad'!$D$9)))))</f>
        <v>0.2</v>
      </c>
      <c r="K55" s="186"/>
      <c r="L55" s="18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18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186" t="e">
        <f>VLOOKUP((I55&amp;L55),[21]Hoja1!$B$4:$C$28,2,0)</f>
        <v>#N/A</v>
      </c>
      <c r="O55" s="12">
        <v>1</v>
      </c>
      <c r="P55" s="25"/>
      <c r="Q55" s="12" t="b">
        <f t="shared" si="13"/>
        <v>0</v>
      </c>
      <c r="R55" s="12"/>
      <c r="S55" s="12"/>
      <c r="T55" s="14" t="e">
        <f>VLOOKUP(R55&amp;S55,[21]Hoja1!$Q$4:$R$9,2,0)</f>
        <v>#N/A</v>
      </c>
      <c r="U55" s="12"/>
      <c r="V55" s="12"/>
      <c r="W55" s="12"/>
      <c r="X55" s="14" t="b">
        <f>IF(Q55="Probabilidad",($J$55*T55),IF(Q55="Impacto"," "))</f>
        <v>0</v>
      </c>
      <c r="Y55" s="14" t="b">
        <f>IF(Z55&lt;=20%,'[21]Tabla probabilidad'!$B$5,IF(Z55&lt;=40%,'[21]Tabla probabilidad'!$B$6,IF(Z55&lt;=60%,'[21]Tabla probabilidad'!$B$7,IF(Z55&lt;=80%,'[21]Tabla probabilidad'!$B$8,IF(Z55&lt;=100%,'[21]Tabla probabilidad'!$B$9)))))</f>
        <v>0</v>
      </c>
      <c r="Z55" s="14" t="b">
        <f>IF(R55="Preventivo",(J55-(J55*T55)),IF(R55="Detectivo",(J55-(J55*T55)),IF(R55="Correctivo",(J55))))</f>
        <v>0</v>
      </c>
      <c r="AA55" s="191" t="e">
        <f>IF(AB55&lt;=20%,'[21]Tabla probabilidad'!$B$5,IF(AB55&lt;=40%,'[21]Tabla probabilidad'!$B$6,IF(AB55&lt;=60%,'[21]Tabla probabilidad'!$B$7,IF(AB55&lt;=80%,'[21]Tabla probabilidad'!$B$8,IF(AB55&lt;=100%,'[21]Tabla probabilidad'!$B$9)))))</f>
        <v>#DIV/0!</v>
      </c>
      <c r="AB55" s="191" t="e">
        <f>AVERAGE(Z55:Z59)</f>
        <v>#DIV/0!</v>
      </c>
      <c r="AC55" s="14" t="b">
        <f t="shared" si="1"/>
        <v>0</v>
      </c>
      <c r="AD55" s="14" t="b">
        <f>IF(Q55="Probabilidad",(($M$55-0)),IF(Q55="Impacto",($M$55-($M$55*T55))))</f>
        <v>0</v>
      </c>
      <c r="AE55" s="191" t="e">
        <f>IF(AF55&lt;=20%,"Leve",IF(AF55&lt;=40%,"Menor",IF(AF55&lt;=60%,"Moderado",IF(AF55&lt;=80%,"Mayor",IF(AF55&lt;=100%,"Catastrófico")))))</f>
        <v>#DIV/0!</v>
      </c>
      <c r="AF55" s="191" t="e">
        <f>AVERAGE(AD55:AD59)</f>
        <v>#DIV/0!</v>
      </c>
      <c r="AG55" s="200" t="e">
        <f>VLOOKUP(AA55&amp;AE55,[21]Hoja1!$B$4:$C$28,2,0)</f>
        <v>#DIV/0!</v>
      </c>
      <c r="AH55" s="186"/>
      <c r="AI55" s="211"/>
      <c r="AJ55" s="211"/>
      <c r="AK55" s="211"/>
      <c r="AL55" s="211"/>
      <c r="AM55" s="211"/>
      <c r="AN55" s="211"/>
    </row>
    <row r="56" spans="1:40">
      <c r="A56" s="186"/>
      <c r="B56" s="201"/>
      <c r="C56" s="186"/>
      <c r="D56" s="190"/>
      <c r="E56" s="186"/>
      <c r="F56" s="186"/>
      <c r="G56" s="186"/>
      <c r="H56" s="186"/>
      <c r="I56" s="194"/>
      <c r="J56" s="195"/>
      <c r="K56" s="186"/>
      <c r="L56" s="196"/>
      <c r="M56" s="196"/>
      <c r="N56" s="186"/>
      <c r="O56" s="12">
        <v>2</v>
      </c>
      <c r="P56" s="25"/>
      <c r="Q56" s="12" t="b">
        <f t="shared" si="13"/>
        <v>0</v>
      </c>
      <c r="R56" s="12"/>
      <c r="S56" s="12"/>
      <c r="T56" s="14" t="e">
        <f>VLOOKUP(R56&amp;S56,[21]Hoja1!$Q$4:$R$9,2,0)</f>
        <v>#N/A</v>
      </c>
      <c r="U56" s="12"/>
      <c r="V56" s="12"/>
      <c r="W56" s="12"/>
      <c r="X56" s="14" t="b">
        <f t="shared" ref="X56:X59" si="20">IF(Q56="Probabilidad",($J$55*T56),IF(Q56="Impacto"," "))</f>
        <v>0</v>
      </c>
      <c r="Y56" s="14" t="b">
        <f>IF(Z56&lt;=20%,'[21]Tabla probabilidad'!$B$5,IF(Z56&lt;=40%,'[21]Tabla probabilidad'!$B$6,IF(Z56&lt;=60%,'[21]Tabla probabilidad'!$B$7,IF(Z56&lt;=80%,'[21]Tabla probabilidad'!$B$8,IF(Z56&lt;=100%,'[21]Tabla probabilidad'!$B$9)))))</f>
        <v>0</v>
      </c>
      <c r="Z56" s="14" t="b">
        <f>IF(R56="Preventivo",(J55-(J55*T56)),IF(R56="Detectivo",(J55-(J55*T56)),IF(R56="Correctivo",(J55))))</f>
        <v>0</v>
      </c>
      <c r="AA56" s="192"/>
      <c r="AB56" s="192"/>
      <c r="AC56" s="14" t="b">
        <f t="shared" si="1"/>
        <v>0</v>
      </c>
      <c r="AD56" s="14" t="b">
        <f t="shared" ref="AD56:AD59" si="21">IF(Q56="Probabilidad",(($M$55-0)),IF(Q56="Impacto",($M$55-($M$55*T56))))</f>
        <v>0</v>
      </c>
      <c r="AE56" s="192"/>
      <c r="AF56" s="192"/>
      <c r="AG56" s="201"/>
      <c r="AH56" s="186"/>
      <c r="AI56" s="212"/>
      <c r="AJ56" s="212"/>
      <c r="AK56" s="212"/>
      <c r="AL56" s="212"/>
      <c r="AM56" s="212"/>
      <c r="AN56" s="212"/>
    </row>
    <row r="57" spans="1:40">
      <c r="A57" s="186"/>
      <c r="B57" s="201"/>
      <c r="C57" s="186"/>
      <c r="D57" s="190"/>
      <c r="E57" s="186"/>
      <c r="F57" s="186"/>
      <c r="G57" s="186"/>
      <c r="H57" s="186"/>
      <c r="I57" s="194"/>
      <c r="J57" s="195"/>
      <c r="K57" s="186"/>
      <c r="L57" s="196"/>
      <c r="M57" s="196"/>
      <c r="N57" s="186"/>
      <c r="O57" s="12">
        <v>3</v>
      </c>
      <c r="P57" s="25"/>
      <c r="Q57" s="12" t="b">
        <f t="shared" si="13"/>
        <v>0</v>
      </c>
      <c r="R57" s="12"/>
      <c r="S57" s="12"/>
      <c r="T57" s="14" t="e">
        <f>VLOOKUP(R57&amp;S57,[21]Hoja1!$Q$4:$R$9,2,0)</f>
        <v>#N/A</v>
      </c>
      <c r="U57" s="12"/>
      <c r="V57" s="12"/>
      <c r="W57" s="12"/>
      <c r="X57" s="14" t="b">
        <f t="shared" si="20"/>
        <v>0</v>
      </c>
      <c r="Y57" s="14" t="b">
        <f>IF(Z57&lt;=20%,'[21]Tabla probabilidad'!$B$5,IF(Z57&lt;=40%,'[21]Tabla probabilidad'!$B$6,IF(Z57&lt;=60%,'[21]Tabla probabilidad'!$B$7,IF(Z57&lt;=80%,'[21]Tabla probabilidad'!$B$8,IF(Z57&lt;=100%,'[21]Tabla probabilidad'!$B$9)))))</f>
        <v>0</v>
      </c>
      <c r="Z57" s="14" t="b">
        <f>IF(R57="Preventivo",(J55-(J55*T57)),IF(R57="Detectivo",(J55-(J55*T57)),IF(R57="Correctivo",(J55))))</f>
        <v>0</v>
      </c>
      <c r="AA57" s="192"/>
      <c r="AB57" s="192"/>
      <c r="AC57" s="14" t="b">
        <f t="shared" si="1"/>
        <v>0</v>
      </c>
      <c r="AD57" s="14" t="b">
        <f t="shared" si="21"/>
        <v>0</v>
      </c>
      <c r="AE57" s="192"/>
      <c r="AF57" s="192"/>
      <c r="AG57" s="201"/>
      <c r="AH57" s="186"/>
      <c r="AI57" s="212"/>
      <c r="AJ57" s="212"/>
      <c r="AK57" s="212"/>
      <c r="AL57" s="212"/>
      <c r="AM57" s="212"/>
      <c r="AN57" s="212"/>
    </row>
    <row r="58" spans="1:40">
      <c r="A58" s="186"/>
      <c r="B58" s="201"/>
      <c r="C58" s="186"/>
      <c r="D58" s="190"/>
      <c r="E58" s="186"/>
      <c r="F58" s="186"/>
      <c r="G58" s="186"/>
      <c r="H58" s="186"/>
      <c r="I58" s="194"/>
      <c r="J58" s="195"/>
      <c r="K58" s="186"/>
      <c r="L58" s="196"/>
      <c r="M58" s="196"/>
      <c r="N58" s="186"/>
      <c r="O58" s="12">
        <v>4</v>
      </c>
      <c r="P58" s="26"/>
      <c r="Q58" s="12" t="b">
        <f t="shared" si="13"/>
        <v>0</v>
      </c>
      <c r="R58" s="12"/>
      <c r="S58" s="12"/>
      <c r="T58" s="14" t="e">
        <f>VLOOKUP(R58&amp;S58,[21]Hoja1!$Q$4:$R$9,2,0)</f>
        <v>#N/A</v>
      </c>
      <c r="U58" s="12"/>
      <c r="V58" s="12"/>
      <c r="W58" s="12"/>
      <c r="X58" s="14" t="b">
        <f t="shared" si="20"/>
        <v>0</v>
      </c>
      <c r="Y58" s="14" t="b">
        <f>IF(Z58&lt;=20%,'[21]Tabla probabilidad'!$B$5,IF(Z58&lt;=40%,'[21]Tabla probabilidad'!$B$6,IF(Z58&lt;=60%,'[21]Tabla probabilidad'!$B$7,IF(Z58&lt;=80%,'[21]Tabla probabilidad'!$B$8,IF(Z58&lt;=100%,'[21]Tabla probabilidad'!$B$9)))))</f>
        <v>0</v>
      </c>
      <c r="Z58" s="14" t="b">
        <f>IF(R58="Preventivo",(J55-(J55*T58)),IF(R58="Detectivo",(J55-(J55*T58)),IF(R58="Correctivo",(J55))))</f>
        <v>0</v>
      </c>
      <c r="AA58" s="192"/>
      <c r="AB58" s="192"/>
      <c r="AC58" s="14" t="b">
        <f t="shared" si="1"/>
        <v>0</v>
      </c>
      <c r="AD58" s="14" t="b">
        <f t="shared" si="21"/>
        <v>0</v>
      </c>
      <c r="AE58" s="192"/>
      <c r="AF58" s="192"/>
      <c r="AG58" s="201"/>
      <c r="AH58" s="186"/>
      <c r="AI58" s="212"/>
      <c r="AJ58" s="212"/>
      <c r="AK58" s="212"/>
      <c r="AL58" s="212"/>
      <c r="AM58" s="212"/>
      <c r="AN58" s="212"/>
    </row>
    <row r="59" spans="1:40" ht="20.25" customHeight="1">
      <c r="A59" s="186"/>
      <c r="B59" s="202"/>
      <c r="C59" s="186"/>
      <c r="D59" s="190"/>
      <c r="E59" s="186"/>
      <c r="F59" s="186"/>
      <c r="G59" s="186"/>
      <c r="H59" s="186"/>
      <c r="I59" s="194"/>
      <c r="J59" s="195"/>
      <c r="K59" s="186"/>
      <c r="L59" s="196"/>
      <c r="M59" s="196"/>
      <c r="N59" s="186"/>
      <c r="O59" s="12">
        <v>5</v>
      </c>
      <c r="P59" s="27"/>
      <c r="Q59" s="12" t="b">
        <f t="shared" si="13"/>
        <v>0</v>
      </c>
      <c r="R59" s="12"/>
      <c r="S59" s="12"/>
      <c r="T59" s="14" t="e">
        <f>VLOOKUP(R59&amp;S59,[21]Hoja1!$Q$4:$R$9,2,0)</f>
        <v>#N/A</v>
      </c>
      <c r="U59" s="12"/>
      <c r="V59" s="12"/>
      <c r="W59" s="12"/>
      <c r="X59" s="14" t="b">
        <f t="shared" si="20"/>
        <v>0</v>
      </c>
      <c r="Y59" s="14" t="b">
        <f>IF(Z59&lt;=20%,'[21]Tabla probabilidad'!$B$5,IF(Z59&lt;=40%,'[21]Tabla probabilidad'!$B$6,IF(Z59&lt;=60%,'[21]Tabla probabilidad'!$B$7,IF(Z59&lt;=80%,'[21]Tabla probabilidad'!$B$8,IF(Z59&lt;=100%,'[21]Tabla probabilidad'!$B$9)))))</f>
        <v>0</v>
      </c>
      <c r="Z59" s="14" t="b">
        <f>IF(R59="Preventivo",(J55-(J55*T59)),IF(R59="Detectivo",(J55-(J55*T59)),IF(R59="Correctivo",(J55))))</f>
        <v>0</v>
      </c>
      <c r="AA59" s="193"/>
      <c r="AB59" s="193"/>
      <c r="AC59" s="14" t="b">
        <f t="shared" si="1"/>
        <v>0</v>
      </c>
      <c r="AD59" s="14" t="b">
        <f t="shared" si="21"/>
        <v>0</v>
      </c>
      <c r="AE59" s="193"/>
      <c r="AF59" s="193"/>
      <c r="AG59" s="202"/>
      <c r="AH59" s="186"/>
      <c r="AI59" s="213"/>
      <c r="AJ59" s="213"/>
      <c r="AK59" s="213"/>
      <c r="AL59" s="213"/>
      <c r="AM59" s="213"/>
      <c r="AN59" s="213"/>
    </row>
  </sheetData>
  <mergeCells count="306">
    <mergeCell ref="A55:A59"/>
    <mergeCell ref="B55:B59"/>
    <mergeCell ref="C55:C59"/>
    <mergeCell ref="D55:D59"/>
    <mergeCell ref="E55:E59"/>
    <mergeCell ref="F55:F59"/>
    <mergeCell ref="G55:G59"/>
    <mergeCell ref="H55:H59"/>
    <mergeCell ref="AG50:AG54"/>
    <mergeCell ref="M50:M54"/>
    <mergeCell ref="N50:N54"/>
    <mergeCell ref="AA55:AA59"/>
    <mergeCell ref="AB55:AB59"/>
    <mergeCell ref="AE55:AE59"/>
    <mergeCell ref="AF55:AF59"/>
    <mergeCell ref="AG55:AG59"/>
    <mergeCell ref="L50:L54"/>
    <mergeCell ref="I55:I59"/>
    <mergeCell ref="J55:J59"/>
    <mergeCell ref="K55:K59"/>
    <mergeCell ref="L55:L59"/>
    <mergeCell ref="M55:M59"/>
    <mergeCell ref="N55:N59"/>
    <mergeCell ref="A50:A54"/>
    <mergeCell ref="AM50:AM54"/>
    <mergeCell ref="AN50:AN54"/>
    <mergeCell ref="AH50:AH54"/>
    <mergeCell ref="AI50:AI54"/>
    <mergeCell ref="AJ50:AJ54"/>
    <mergeCell ref="AK50:AK54"/>
    <mergeCell ref="AL50:AL54"/>
    <mergeCell ref="AI55:AI59"/>
    <mergeCell ref="AJ55:AJ59"/>
    <mergeCell ref="AK55:AK59"/>
    <mergeCell ref="AL55:AL59"/>
    <mergeCell ref="AM55:AM59"/>
    <mergeCell ref="AN55:AN59"/>
    <mergeCell ref="AH55:AH59"/>
    <mergeCell ref="B50:B54"/>
    <mergeCell ref="C50:C54"/>
    <mergeCell ref="D50:D54"/>
    <mergeCell ref="E50:E54"/>
    <mergeCell ref="F50:F54"/>
    <mergeCell ref="AI45:AI49"/>
    <mergeCell ref="AJ45:AJ49"/>
    <mergeCell ref="AK45:AK49"/>
    <mergeCell ref="I45:I49"/>
    <mergeCell ref="J45:J49"/>
    <mergeCell ref="K45:K49"/>
    <mergeCell ref="L45:L49"/>
    <mergeCell ref="M45:M49"/>
    <mergeCell ref="N45:N49"/>
    <mergeCell ref="AA50:AA54"/>
    <mergeCell ref="AB50:AB54"/>
    <mergeCell ref="AE50:AE54"/>
    <mergeCell ref="AF50:AF54"/>
    <mergeCell ref="G50:G54"/>
    <mergeCell ref="H50:H54"/>
    <mergeCell ref="I50:I54"/>
    <mergeCell ref="J50:J54"/>
    <mergeCell ref="K50:K54"/>
    <mergeCell ref="AL45:AL49"/>
    <mergeCell ref="AM45:AM49"/>
    <mergeCell ref="AN45:AN49"/>
    <mergeCell ref="AA45:AA49"/>
    <mergeCell ref="AB45:AB49"/>
    <mergeCell ref="AE45:AE49"/>
    <mergeCell ref="AF45:AF49"/>
    <mergeCell ref="AG45:AG49"/>
    <mergeCell ref="AH45:AH49"/>
    <mergeCell ref="AM40:AM44"/>
    <mergeCell ref="AN40:AN44"/>
    <mergeCell ref="A45:A49"/>
    <mergeCell ref="B45:B49"/>
    <mergeCell ref="C45:C49"/>
    <mergeCell ref="D45:D49"/>
    <mergeCell ref="E45:E49"/>
    <mergeCell ref="F45:F49"/>
    <mergeCell ref="G45:G49"/>
    <mergeCell ref="H45:H49"/>
    <mergeCell ref="AG40:AG44"/>
    <mergeCell ref="AH40:AH44"/>
    <mergeCell ref="AI40:AI44"/>
    <mergeCell ref="AJ40:AJ44"/>
    <mergeCell ref="AK40:AK44"/>
    <mergeCell ref="AL40:AL44"/>
    <mergeCell ref="M40:M44"/>
    <mergeCell ref="N40:N44"/>
    <mergeCell ref="AA40:AA44"/>
    <mergeCell ref="AB40:AB44"/>
    <mergeCell ref="AE40:AE44"/>
    <mergeCell ref="AF40:AF44"/>
    <mergeCell ref="G40:G44"/>
    <mergeCell ref="H40:H44"/>
    <mergeCell ref="I40:I44"/>
    <mergeCell ref="J40:J44"/>
    <mergeCell ref="K40:K44"/>
    <mergeCell ref="L40:L44"/>
    <mergeCell ref="A40:A44"/>
    <mergeCell ref="B40:B44"/>
    <mergeCell ref="C40:C44"/>
    <mergeCell ref="D40:D44"/>
    <mergeCell ref="E40:E44"/>
    <mergeCell ref="F40:F44"/>
    <mergeCell ref="A35:A39"/>
    <mergeCell ref="B35:B39"/>
    <mergeCell ref="C35:C39"/>
    <mergeCell ref="D35:D39"/>
    <mergeCell ref="E35:E39"/>
    <mergeCell ref="F35:F39"/>
    <mergeCell ref="G35:G39"/>
    <mergeCell ref="H35:H39"/>
    <mergeCell ref="AG30:AG34"/>
    <mergeCell ref="M30:M34"/>
    <mergeCell ref="N30:N34"/>
    <mergeCell ref="AA35:AA39"/>
    <mergeCell ref="AB35:AB39"/>
    <mergeCell ref="AE35:AE39"/>
    <mergeCell ref="AF35:AF39"/>
    <mergeCell ref="AG35:AG39"/>
    <mergeCell ref="L30:L34"/>
    <mergeCell ref="I35:I39"/>
    <mergeCell ref="J35:J39"/>
    <mergeCell ref="K35:K39"/>
    <mergeCell ref="L35:L39"/>
    <mergeCell ref="M35:M39"/>
    <mergeCell ref="N35:N39"/>
    <mergeCell ref="A30:A34"/>
    <mergeCell ref="AM30:AM34"/>
    <mergeCell ref="AN30:AN34"/>
    <mergeCell ref="AH30:AH34"/>
    <mergeCell ref="AI30:AI34"/>
    <mergeCell ref="AJ30:AJ34"/>
    <mergeCell ref="AK30:AK34"/>
    <mergeCell ref="AL30:AL34"/>
    <mergeCell ref="AI35:AI39"/>
    <mergeCell ref="AJ35:AJ39"/>
    <mergeCell ref="AK35:AK39"/>
    <mergeCell ref="AL35:AL39"/>
    <mergeCell ref="AM35:AM39"/>
    <mergeCell ref="AN35:AN39"/>
    <mergeCell ref="AH35:AH39"/>
    <mergeCell ref="B30:B34"/>
    <mergeCell ref="C30:C34"/>
    <mergeCell ref="D30:D34"/>
    <mergeCell ref="E30:E34"/>
    <mergeCell ref="F30:F34"/>
    <mergeCell ref="AI25:AI29"/>
    <mergeCell ref="AJ25:AJ29"/>
    <mergeCell ref="AK25:AK29"/>
    <mergeCell ref="I25:I29"/>
    <mergeCell ref="J25:J29"/>
    <mergeCell ref="K25:K29"/>
    <mergeCell ref="L25:L29"/>
    <mergeCell ref="M25:M29"/>
    <mergeCell ref="N25:N29"/>
    <mergeCell ref="AA30:AA34"/>
    <mergeCell ref="AB30:AB34"/>
    <mergeCell ref="AE30:AE34"/>
    <mergeCell ref="AF30:AF34"/>
    <mergeCell ref="G30:G34"/>
    <mergeCell ref="H30:H34"/>
    <mergeCell ref="I30:I34"/>
    <mergeCell ref="J30:J34"/>
    <mergeCell ref="K30:K34"/>
    <mergeCell ref="AL25:AL29"/>
    <mergeCell ref="AM25:AM29"/>
    <mergeCell ref="AN25:AN29"/>
    <mergeCell ref="AA25:AA29"/>
    <mergeCell ref="AB25:AB29"/>
    <mergeCell ref="AE25:AE29"/>
    <mergeCell ref="AF25:AF29"/>
    <mergeCell ref="AG25:AG29"/>
    <mergeCell ref="AH25:AH29"/>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A20:AA24"/>
    <mergeCell ref="AB20:AB24"/>
    <mergeCell ref="AE20:AE24"/>
    <mergeCell ref="AF20:AF24"/>
    <mergeCell ref="G20:G24"/>
    <mergeCell ref="H20:H24"/>
    <mergeCell ref="I20:I24"/>
    <mergeCell ref="J20:J24"/>
    <mergeCell ref="K20:K24"/>
    <mergeCell ref="L20:L24"/>
    <mergeCell ref="A20:A24"/>
    <mergeCell ref="B20:B24"/>
    <mergeCell ref="C20:C24"/>
    <mergeCell ref="D20:D24"/>
    <mergeCell ref="E20:E24"/>
    <mergeCell ref="F20:F24"/>
    <mergeCell ref="AI15:AI19"/>
    <mergeCell ref="AJ15:AJ19"/>
    <mergeCell ref="AK15:AK19"/>
    <mergeCell ref="AL15:AL19"/>
    <mergeCell ref="AM15:AM19"/>
    <mergeCell ref="AN15:AN19"/>
    <mergeCell ref="AA15:AA19"/>
    <mergeCell ref="AB15:AB19"/>
    <mergeCell ref="AE15:AE19"/>
    <mergeCell ref="AF15:AF19"/>
    <mergeCell ref="AG15:AG19"/>
    <mergeCell ref="AH15:AH19"/>
    <mergeCell ref="I15:I19"/>
    <mergeCell ref="J15:J19"/>
    <mergeCell ref="K15:K19"/>
    <mergeCell ref="L15:L19"/>
    <mergeCell ref="M15:M19"/>
    <mergeCell ref="N15:N19"/>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I10:I14"/>
    <mergeCell ref="J10:J14"/>
    <mergeCell ref="K10:K14"/>
    <mergeCell ref="L10:L14"/>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A8:A9"/>
    <mergeCell ref="B8:B9"/>
    <mergeCell ref="C8:C9"/>
    <mergeCell ref="D8:D9"/>
    <mergeCell ref="E8:E9"/>
    <mergeCell ref="F8:F9"/>
    <mergeCell ref="G8:G9"/>
    <mergeCell ref="AL8:AL9"/>
    <mergeCell ref="AM8:AM9"/>
    <mergeCell ref="J8:J9"/>
    <mergeCell ref="K8:K9"/>
    <mergeCell ref="L8:L9"/>
    <mergeCell ref="M8:M9"/>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s>
  <conditionalFormatting sqref="I10">
    <cfRule type="containsText" dxfId="4359" priority="414" operator="containsText" text="Muy Baja">
      <formula>NOT(ISERROR(SEARCH("Muy Baja",I10)))</formula>
    </cfRule>
    <cfRule type="containsText" dxfId="4358" priority="415" operator="containsText" text="Baja">
      <formula>NOT(ISERROR(SEARCH("Baja",I10)))</formula>
    </cfRule>
    <cfRule type="containsText" dxfId="4357" priority="417" operator="containsText" text="Muy Alta">
      <formula>NOT(ISERROR(SEARCH("Muy Alta",I10)))</formula>
    </cfRule>
    <cfRule type="containsText" dxfId="4356" priority="418" operator="containsText" text="Alta">
      <formula>NOT(ISERROR(SEARCH("Alta",I10)))</formula>
    </cfRule>
    <cfRule type="containsText" dxfId="4355" priority="419" operator="containsText" text="Media">
      <formula>NOT(ISERROR(SEARCH("Media",I10)))</formula>
    </cfRule>
    <cfRule type="containsText" dxfId="4354" priority="420" operator="containsText" text="Media">
      <formula>NOT(ISERROR(SEARCH("Media",I10)))</formula>
    </cfRule>
    <cfRule type="containsText" dxfId="4353" priority="421" operator="containsText" text="Media">
      <formula>NOT(ISERROR(SEARCH("Media",I10)))</formula>
    </cfRule>
    <cfRule type="containsText" dxfId="4352" priority="422" operator="containsText" text="Muy Baja">
      <formula>NOT(ISERROR(SEARCH("Muy Baja",I10)))</formula>
    </cfRule>
    <cfRule type="containsText" dxfId="4351" priority="423" operator="containsText" text="Baja">
      <formula>NOT(ISERROR(SEARCH("Baja",I10)))</formula>
    </cfRule>
    <cfRule type="containsText" dxfId="4350" priority="424" operator="containsText" text="Muy Baja">
      <formula>NOT(ISERROR(SEARCH("Muy Baja",I10)))</formula>
    </cfRule>
    <cfRule type="containsText" dxfId="4349" priority="425" operator="containsText" text="Muy Baja">
      <formula>NOT(ISERROR(SEARCH("Muy Baja",I10)))</formula>
    </cfRule>
    <cfRule type="containsText" dxfId="4348" priority="426" operator="containsText" text="Muy Baja">
      <formula>NOT(ISERROR(SEARCH("Muy Baja",I10)))</formula>
    </cfRule>
    <cfRule type="containsText" dxfId="4347" priority="427" operator="containsText" text="Muy Baja'Tabla probabilidad'!">
      <formula>NOT(ISERROR(SEARCH("Muy Baja'Tabla probabilidad'!",I10)))</formula>
    </cfRule>
    <cfRule type="containsText" dxfId="4346" priority="428" operator="containsText" text="Muy bajo">
      <formula>NOT(ISERROR(SEARCH("Muy bajo",I10)))</formula>
    </cfRule>
    <cfRule type="containsText" dxfId="4345" priority="429" operator="containsText" text="Alta">
      <formula>NOT(ISERROR(SEARCH("Alta",I10)))</formula>
    </cfRule>
    <cfRule type="containsText" dxfId="4344" priority="430" operator="containsText" text="Media">
      <formula>NOT(ISERROR(SEARCH("Media",I10)))</formula>
    </cfRule>
    <cfRule type="containsText" dxfId="4343" priority="431" operator="containsText" text="Baja">
      <formula>NOT(ISERROR(SEARCH("Baja",I10)))</formula>
    </cfRule>
    <cfRule type="containsText" dxfId="4342" priority="432" operator="containsText" text="Muy baja">
      <formula>NOT(ISERROR(SEARCH("Muy baja",I10)))</formula>
    </cfRule>
    <cfRule type="cellIs" dxfId="4341" priority="435" operator="between">
      <formula>1</formula>
      <formula>2</formula>
    </cfRule>
    <cfRule type="cellIs" dxfId="4340" priority="436" operator="between">
      <formula>0</formula>
      <formula>2</formula>
    </cfRule>
  </conditionalFormatting>
  <conditionalFormatting sqref="I10">
    <cfRule type="containsText" dxfId="4339" priority="416" operator="containsText" text="Muy Alta">
      <formula>NOT(ISERROR(SEARCH("Muy Alta",I10)))</formula>
    </cfRule>
  </conditionalFormatting>
  <conditionalFormatting sqref="L10 L15 L20 L25 L30 L35 L40 L45 L50 L55">
    <cfRule type="containsText" dxfId="4338" priority="408" operator="containsText" text="Catastrófico">
      <formula>NOT(ISERROR(SEARCH("Catastrófico",L10)))</formula>
    </cfRule>
    <cfRule type="containsText" dxfId="4337" priority="409" operator="containsText" text="Mayor">
      <formula>NOT(ISERROR(SEARCH("Mayor",L10)))</formula>
    </cfRule>
    <cfRule type="containsText" dxfId="4336" priority="410" operator="containsText" text="Alta">
      <formula>NOT(ISERROR(SEARCH("Alta",L10)))</formula>
    </cfRule>
    <cfRule type="containsText" dxfId="4335" priority="411" operator="containsText" text="Moderado">
      <formula>NOT(ISERROR(SEARCH("Moderado",L10)))</formula>
    </cfRule>
    <cfRule type="containsText" dxfId="4334" priority="412" operator="containsText" text="Menor">
      <formula>NOT(ISERROR(SEARCH("Menor",L10)))</formula>
    </cfRule>
    <cfRule type="containsText" dxfId="4333" priority="413" operator="containsText" text="Leve">
      <formula>NOT(ISERROR(SEARCH("Leve",L10)))</formula>
    </cfRule>
  </conditionalFormatting>
  <conditionalFormatting sqref="N10 N15 N20 N25">
    <cfRule type="containsText" dxfId="4332" priority="403" operator="containsText" text="Extremo">
      <formula>NOT(ISERROR(SEARCH("Extremo",N10)))</formula>
    </cfRule>
    <cfRule type="containsText" dxfId="4331" priority="404" operator="containsText" text="Alto">
      <formula>NOT(ISERROR(SEARCH("Alto",N10)))</formula>
    </cfRule>
    <cfRule type="containsText" dxfId="4330" priority="405" operator="containsText" text="Bajo">
      <formula>NOT(ISERROR(SEARCH("Bajo",N10)))</formula>
    </cfRule>
    <cfRule type="containsText" dxfId="4329" priority="406" operator="containsText" text="Moderado">
      <formula>NOT(ISERROR(SEARCH("Moderado",N10)))</formula>
    </cfRule>
    <cfRule type="containsText" dxfId="4328" priority="407" operator="containsText" text="Extremo">
      <formula>NOT(ISERROR(SEARCH("Extremo",N10)))</formula>
    </cfRule>
  </conditionalFormatting>
  <conditionalFormatting sqref="M10 M15 M20 M25 M30 M35 M40 M45 M50 M55">
    <cfRule type="containsText" dxfId="4327" priority="397" operator="containsText" text="Catastrófico">
      <formula>NOT(ISERROR(SEARCH("Catastrófico",M10)))</formula>
    </cfRule>
    <cfRule type="containsText" dxfId="4326" priority="398" operator="containsText" text="Mayor">
      <formula>NOT(ISERROR(SEARCH("Mayor",M10)))</formula>
    </cfRule>
    <cfRule type="containsText" dxfId="4325" priority="399" operator="containsText" text="Alta">
      <formula>NOT(ISERROR(SEARCH("Alta",M10)))</formula>
    </cfRule>
    <cfRule type="containsText" dxfId="4324" priority="400" operator="containsText" text="Moderado">
      <formula>NOT(ISERROR(SEARCH("Moderado",M10)))</formula>
    </cfRule>
    <cfRule type="containsText" dxfId="4323" priority="401" operator="containsText" text="Menor">
      <formula>NOT(ISERROR(SEARCH("Menor",M10)))</formula>
    </cfRule>
    <cfRule type="containsText" dxfId="4322" priority="402" operator="containsText" text="Leve">
      <formula>NOT(ISERROR(SEARCH("Leve",M10)))</formula>
    </cfRule>
  </conditionalFormatting>
  <conditionalFormatting sqref="Y10:Y14">
    <cfRule type="containsText" dxfId="4321" priority="391" operator="containsText" text="Muy Alta">
      <formula>NOT(ISERROR(SEARCH("Muy Alta",Y10)))</formula>
    </cfRule>
    <cfRule type="containsText" dxfId="4320" priority="392" operator="containsText" text="Alta">
      <formula>NOT(ISERROR(SEARCH("Alta",Y10)))</formula>
    </cfRule>
    <cfRule type="containsText" dxfId="4319" priority="393" operator="containsText" text="Media">
      <formula>NOT(ISERROR(SEARCH("Media",Y10)))</formula>
    </cfRule>
    <cfRule type="containsText" dxfId="4318" priority="394" operator="containsText" text="Muy Baja">
      <formula>NOT(ISERROR(SEARCH("Muy Baja",Y10)))</formula>
    </cfRule>
    <cfRule type="containsText" dxfId="4317" priority="395" operator="containsText" text="Baja">
      <formula>NOT(ISERROR(SEARCH("Baja",Y10)))</formula>
    </cfRule>
    <cfRule type="containsText" dxfId="4316" priority="396" operator="containsText" text="Muy Baja">
      <formula>NOT(ISERROR(SEARCH("Muy Baja",Y10)))</formula>
    </cfRule>
  </conditionalFormatting>
  <conditionalFormatting sqref="AC10:AC14">
    <cfRule type="containsText" dxfId="4315" priority="386" operator="containsText" text="Catastrófico">
      <formula>NOT(ISERROR(SEARCH("Catastrófico",AC10)))</formula>
    </cfRule>
    <cfRule type="containsText" dxfId="4314" priority="387" operator="containsText" text="Mayor">
      <formula>NOT(ISERROR(SEARCH("Mayor",AC10)))</formula>
    </cfRule>
    <cfRule type="containsText" dxfId="4313" priority="388" operator="containsText" text="Moderado">
      <formula>NOT(ISERROR(SEARCH("Moderado",AC10)))</formula>
    </cfRule>
    <cfRule type="containsText" dxfId="4312" priority="389" operator="containsText" text="Menor">
      <formula>NOT(ISERROR(SEARCH("Menor",AC10)))</formula>
    </cfRule>
    <cfRule type="containsText" dxfId="4311" priority="390" operator="containsText" text="Leve">
      <formula>NOT(ISERROR(SEARCH("Leve",AC10)))</formula>
    </cfRule>
  </conditionalFormatting>
  <conditionalFormatting sqref="AG10">
    <cfRule type="containsText" dxfId="4310" priority="377" operator="containsText" text="Extremo">
      <formula>NOT(ISERROR(SEARCH("Extremo",AG10)))</formula>
    </cfRule>
    <cfRule type="containsText" dxfId="4309" priority="378" operator="containsText" text="Alto">
      <formula>NOT(ISERROR(SEARCH("Alto",AG10)))</formula>
    </cfRule>
    <cfRule type="containsText" dxfId="4308" priority="379" operator="containsText" text="Moderado">
      <formula>NOT(ISERROR(SEARCH("Moderado",AG10)))</formula>
    </cfRule>
    <cfRule type="containsText" dxfId="4307" priority="380" operator="containsText" text="Menor">
      <formula>NOT(ISERROR(SEARCH("Menor",AG10)))</formula>
    </cfRule>
    <cfRule type="containsText" dxfId="4306" priority="381" operator="containsText" text="Bajo">
      <formula>NOT(ISERROR(SEARCH("Bajo",AG10)))</formula>
    </cfRule>
    <cfRule type="containsText" dxfId="4305" priority="382" operator="containsText" text="Moderado">
      <formula>NOT(ISERROR(SEARCH("Moderado",AG10)))</formula>
    </cfRule>
    <cfRule type="containsText" dxfId="4304" priority="383" operator="containsText" text="Extremo">
      <formula>NOT(ISERROR(SEARCH("Extremo",AG10)))</formula>
    </cfRule>
    <cfRule type="containsText" dxfId="4303" priority="384" operator="containsText" text="Baja">
      <formula>NOT(ISERROR(SEARCH("Baja",AG10)))</formula>
    </cfRule>
    <cfRule type="containsText" dxfId="4302" priority="385" operator="containsText" text="Alto">
      <formula>NOT(ISERROR(SEARCH("Alto",AG10)))</formula>
    </cfRule>
  </conditionalFormatting>
  <conditionalFormatting sqref="AA10:AA59">
    <cfRule type="containsText" dxfId="4301" priority="1" operator="containsText" text="Muy Baja">
      <formula>NOT(ISERROR(SEARCH("Muy Baja",AA10)))</formula>
    </cfRule>
    <cfRule type="containsText" dxfId="4300" priority="372" operator="containsText" text="Muy Alta">
      <formula>NOT(ISERROR(SEARCH("Muy Alta",AA10)))</formula>
    </cfRule>
    <cfRule type="containsText" dxfId="4299" priority="373" operator="containsText" text="Alta">
      <formula>NOT(ISERROR(SEARCH("Alta",AA10)))</formula>
    </cfRule>
    <cfRule type="containsText" dxfId="4298" priority="374" operator="containsText" text="Media">
      <formula>NOT(ISERROR(SEARCH("Media",AA10)))</formula>
    </cfRule>
    <cfRule type="containsText" dxfId="4297" priority="375" operator="containsText" text="Baja">
      <formula>NOT(ISERROR(SEARCH("Baja",AA10)))</formula>
    </cfRule>
    <cfRule type="containsText" dxfId="4296" priority="376" operator="containsText" text="Muy Baja">
      <formula>NOT(ISERROR(SEARCH("Muy Baja",AA10)))</formula>
    </cfRule>
  </conditionalFormatting>
  <conditionalFormatting sqref="AE10:AE14">
    <cfRule type="containsText" dxfId="4295" priority="367" operator="containsText" text="Catastrófico">
      <formula>NOT(ISERROR(SEARCH("Catastrófico",AE10)))</formula>
    </cfRule>
    <cfRule type="containsText" dxfId="4294" priority="368" operator="containsText" text="Moderado">
      <formula>NOT(ISERROR(SEARCH("Moderado",AE10)))</formula>
    </cfRule>
    <cfRule type="containsText" dxfId="4293" priority="369" operator="containsText" text="Menor">
      <formula>NOT(ISERROR(SEARCH("Menor",AE10)))</formula>
    </cfRule>
    <cfRule type="containsText" dxfId="4292" priority="370" operator="containsText" text="Leve">
      <formula>NOT(ISERROR(SEARCH("Leve",AE10)))</formula>
    </cfRule>
    <cfRule type="containsText" dxfId="4291" priority="371" operator="containsText" text="Mayor">
      <formula>NOT(ISERROR(SEARCH("Mayor",AE10)))</formula>
    </cfRule>
  </conditionalFormatting>
  <conditionalFormatting sqref="I15 I20 I25">
    <cfRule type="containsText" dxfId="4290" priority="344" operator="containsText" text="Muy Baja">
      <formula>NOT(ISERROR(SEARCH("Muy Baja",I15)))</formula>
    </cfRule>
    <cfRule type="containsText" dxfId="4289" priority="345" operator="containsText" text="Baja">
      <formula>NOT(ISERROR(SEARCH("Baja",I15)))</formula>
    </cfRule>
    <cfRule type="containsText" dxfId="4288" priority="347" operator="containsText" text="Muy Alta">
      <formula>NOT(ISERROR(SEARCH("Muy Alta",I15)))</formula>
    </cfRule>
    <cfRule type="containsText" dxfId="4287" priority="348" operator="containsText" text="Alta">
      <formula>NOT(ISERROR(SEARCH("Alta",I15)))</formula>
    </cfRule>
    <cfRule type="containsText" dxfId="4286" priority="349" operator="containsText" text="Media">
      <formula>NOT(ISERROR(SEARCH("Media",I15)))</formula>
    </cfRule>
    <cfRule type="containsText" dxfId="4285" priority="350" operator="containsText" text="Media">
      <formula>NOT(ISERROR(SEARCH("Media",I15)))</formula>
    </cfRule>
    <cfRule type="containsText" dxfId="4284" priority="351" operator="containsText" text="Media">
      <formula>NOT(ISERROR(SEARCH("Media",I15)))</formula>
    </cfRule>
    <cfRule type="containsText" dxfId="4283" priority="352" operator="containsText" text="Muy Baja">
      <formula>NOT(ISERROR(SEARCH("Muy Baja",I15)))</formula>
    </cfRule>
    <cfRule type="containsText" dxfId="4282" priority="353" operator="containsText" text="Baja">
      <formula>NOT(ISERROR(SEARCH("Baja",I15)))</formula>
    </cfRule>
    <cfRule type="containsText" dxfId="4281" priority="354" operator="containsText" text="Muy Baja">
      <formula>NOT(ISERROR(SEARCH("Muy Baja",I15)))</formula>
    </cfRule>
    <cfRule type="containsText" dxfId="4280" priority="355" operator="containsText" text="Muy Baja">
      <formula>NOT(ISERROR(SEARCH("Muy Baja",I15)))</formula>
    </cfRule>
    <cfRule type="containsText" dxfId="4279" priority="356" operator="containsText" text="Muy Baja">
      <formula>NOT(ISERROR(SEARCH("Muy Baja",I15)))</formula>
    </cfRule>
    <cfRule type="containsText" dxfId="4278" priority="357" operator="containsText" text="Muy Baja'Tabla probabilidad'!">
      <formula>NOT(ISERROR(SEARCH("Muy Baja'Tabla probabilidad'!",I15)))</formula>
    </cfRule>
    <cfRule type="containsText" dxfId="4277" priority="358" operator="containsText" text="Muy bajo">
      <formula>NOT(ISERROR(SEARCH("Muy bajo",I15)))</formula>
    </cfRule>
    <cfRule type="containsText" dxfId="4276" priority="359" operator="containsText" text="Alta">
      <formula>NOT(ISERROR(SEARCH("Alta",I15)))</formula>
    </cfRule>
    <cfRule type="containsText" dxfId="4275" priority="360" operator="containsText" text="Media">
      <formula>NOT(ISERROR(SEARCH("Media",I15)))</formula>
    </cfRule>
    <cfRule type="containsText" dxfId="4274" priority="361" operator="containsText" text="Baja">
      <formula>NOT(ISERROR(SEARCH("Baja",I15)))</formula>
    </cfRule>
    <cfRule type="containsText" dxfId="4273" priority="362" operator="containsText" text="Muy baja">
      <formula>NOT(ISERROR(SEARCH("Muy baja",I15)))</formula>
    </cfRule>
    <cfRule type="cellIs" dxfId="4272" priority="365" operator="between">
      <formula>1</formula>
      <formula>2</formula>
    </cfRule>
    <cfRule type="cellIs" dxfId="4271" priority="366" operator="between">
      <formula>0</formula>
      <formula>2</formula>
    </cfRule>
  </conditionalFormatting>
  <conditionalFormatting sqref="I15 I20 I25">
    <cfRule type="containsText" dxfId="4270" priority="346" operator="containsText" text="Muy Alta">
      <formula>NOT(ISERROR(SEARCH("Muy Alta",I15)))</formula>
    </cfRule>
  </conditionalFormatting>
  <conditionalFormatting sqref="Y15:Y19">
    <cfRule type="containsText" dxfId="4269" priority="338" operator="containsText" text="Muy Alta">
      <formula>NOT(ISERROR(SEARCH("Muy Alta",Y15)))</formula>
    </cfRule>
    <cfRule type="containsText" dxfId="4268" priority="339" operator="containsText" text="Alta">
      <formula>NOT(ISERROR(SEARCH("Alta",Y15)))</formula>
    </cfRule>
    <cfRule type="containsText" dxfId="4267" priority="340" operator="containsText" text="Media">
      <formula>NOT(ISERROR(SEARCH("Media",Y15)))</formula>
    </cfRule>
    <cfRule type="containsText" dxfId="4266" priority="341" operator="containsText" text="Muy Baja">
      <formula>NOT(ISERROR(SEARCH("Muy Baja",Y15)))</formula>
    </cfRule>
    <cfRule type="containsText" dxfId="4265" priority="342" operator="containsText" text="Baja">
      <formula>NOT(ISERROR(SEARCH("Baja",Y15)))</formula>
    </cfRule>
    <cfRule type="containsText" dxfId="4264" priority="343" operator="containsText" text="Muy Baja">
      <formula>NOT(ISERROR(SEARCH("Muy Baja",Y15)))</formula>
    </cfRule>
  </conditionalFormatting>
  <conditionalFormatting sqref="AC15:AC19">
    <cfRule type="containsText" dxfId="4263" priority="333" operator="containsText" text="Catastrófico">
      <formula>NOT(ISERROR(SEARCH("Catastrófico",AC15)))</formula>
    </cfRule>
    <cfRule type="containsText" dxfId="4262" priority="334" operator="containsText" text="Mayor">
      <formula>NOT(ISERROR(SEARCH("Mayor",AC15)))</formula>
    </cfRule>
    <cfRule type="containsText" dxfId="4261" priority="335" operator="containsText" text="Moderado">
      <formula>NOT(ISERROR(SEARCH("Moderado",AC15)))</formula>
    </cfRule>
    <cfRule type="containsText" dxfId="4260" priority="336" operator="containsText" text="Menor">
      <formula>NOT(ISERROR(SEARCH("Menor",AC15)))</formula>
    </cfRule>
    <cfRule type="containsText" dxfId="4259" priority="337" operator="containsText" text="Leve">
      <formula>NOT(ISERROR(SEARCH("Leve",AC15)))</formula>
    </cfRule>
  </conditionalFormatting>
  <conditionalFormatting sqref="AG15">
    <cfRule type="containsText" dxfId="4258" priority="324" operator="containsText" text="Extremo">
      <formula>NOT(ISERROR(SEARCH("Extremo",AG15)))</formula>
    </cfRule>
    <cfRule type="containsText" dxfId="4257" priority="325" operator="containsText" text="Alto">
      <formula>NOT(ISERROR(SEARCH("Alto",AG15)))</formula>
    </cfRule>
    <cfRule type="containsText" dxfId="4256" priority="326" operator="containsText" text="Moderado">
      <formula>NOT(ISERROR(SEARCH("Moderado",AG15)))</formula>
    </cfRule>
    <cfRule type="containsText" dxfId="4255" priority="327" operator="containsText" text="Menor">
      <formula>NOT(ISERROR(SEARCH("Menor",AG15)))</formula>
    </cfRule>
    <cfRule type="containsText" dxfId="4254" priority="328" operator="containsText" text="Bajo">
      <formula>NOT(ISERROR(SEARCH("Bajo",AG15)))</formula>
    </cfRule>
    <cfRule type="containsText" dxfId="4253" priority="329" operator="containsText" text="Moderado">
      <formula>NOT(ISERROR(SEARCH("Moderado",AG15)))</formula>
    </cfRule>
    <cfRule type="containsText" dxfId="4252" priority="330" operator="containsText" text="Extremo">
      <formula>NOT(ISERROR(SEARCH("Extremo",AG15)))</formula>
    </cfRule>
    <cfRule type="containsText" dxfId="4251" priority="331" operator="containsText" text="Baja">
      <formula>NOT(ISERROR(SEARCH("Baja",AG15)))</formula>
    </cfRule>
    <cfRule type="containsText" dxfId="4250" priority="332" operator="containsText" text="Alto">
      <formula>NOT(ISERROR(SEARCH("Alto",AG15)))</formula>
    </cfRule>
  </conditionalFormatting>
  <conditionalFormatting sqref="AE15:AE19">
    <cfRule type="containsText" dxfId="4249" priority="319" operator="containsText" text="Catastrófico">
      <formula>NOT(ISERROR(SEARCH("Catastrófico",AE15)))</formula>
    </cfRule>
    <cfRule type="containsText" dxfId="4248" priority="320" operator="containsText" text="Moderado">
      <formula>NOT(ISERROR(SEARCH("Moderado",AE15)))</formula>
    </cfRule>
    <cfRule type="containsText" dxfId="4247" priority="321" operator="containsText" text="Menor">
      <formula>NOT(ISERROR(SEARCH("Menor",AE15)))</formula>
    </cfRule>
    <cfRule type="containsText" dxfId="4246" priority="322" operator="containsText" text="Leve">
      <formula>NOT(ISERROR(SEARCH("Leve",AE15)))</formula>
    </cfRule>
    <cfRule type="containsText" dxfId="4245" priority="323" operator="containsText" text="Mayor">
      <formula>NOT(ISERROR(SEARCH("Mayor",AE15)))</formula>
    </cfRule>
  </conditionalFormatting>
  <conditionalFormatting sqref="Y20:Y24">
    <cfRule type="containsText" dxfId="4244" priority="313" operator="containsText" text="Muy Alta">
      <formula>NOT(ISERROR(SEARCH("Muy Alta",Y20)))</formula>
    </cfRule>
    <cfRule type="containsText" dxfId="4243" priority="314" operator="containsText" text="Alta">
      <formula>NOT(ISERROR(SEARCH("Alta",Y20)))</formula>
    </cfRule>
    <cfRule type="containsText" dxfId="4242" priority="315" operator="containsText" text="Media">
      <formula>NOT(ISERROR(SEARCH("Media",Y20)))</formula>
    </cfRule>
    <cfRule type="containsText" dxfId="4241" priority="316" operator="containsText" text="Muy Baja">
      <formula>NOT(ISERROR(SEARCH("Muy Baja",Y20)))</formula>
    </cfRule>
    <cfRule type="containsText" dxfId="4240" priority="317" operator="containsText" text="Baja">
      <formula>NOT(ISERROR(SEARCH("Baja",Y20)))</formula>
    </cfRule>
    <cfRule type="containsText" dxfId="4239" priority="318" operator="containsText" text="Muy Baja">
      <formula>NOT(ISERROR(SEARCH("Muy Baja",Y20)))</formula>
    </cfRule>
  </conditionalFormatting>
  <conditionalFormatting sqref="AC20:AC24">
    <cfRule type="containsText" dxfId="4238" priority="308" operator="containsText" text="Catastrófico">
      <formula>NOT(ISERROR(SEARCH("Catastrófico",AC20)))</formula>
    </cfRule>
    <cfRule type="containsText" dxfId="4237" priority="309" operator="containsText" text="Mayor">
      <formula>NOT(ISERROR(SEARCH("Mayor",AC20)))</formula>
    </cfRule>
    <cfRule type="containsText" dxfId="4236" priority="310" operator="containsText" text="Moderado">
      <formula>NOT(ISERROR(SEARCH("Moderado",AC20)))</formula>
    </cfRule>
    <cfRule type="containsText" dxfId="4235" priority="311" operator="containsText" text="Menor">
      <formula>NOT(ISERROR(SEARCH("Menor",AC20)))</formula>
    </cfRule>
    <cfRule type="containsText" dxfId="4234" priority="312" operator="containsText" text="Leve">
      <formula>NOT(ISERROR(SEARCH("Leve",AC20)))</formula>
    </cfRule>
  </conditionalFormatting>
  <conditionalFormatting sqref="AG20">
    <cfRule type="containsText" dxfId="4233" priority="299" operator="containsText" text="Extremo">
      <formula>NOT(ISERROR(SEARCH("Extremo",AG20)))</formula>
    </cfRule>
    <cfRule type="containsText" dxfId="4232" priority="300" operator="containsText" text="Alto">
      <formula>NOT(ISERROR(SEARCH("Alto",AG20)))</formula>
    </cfRule>
    <cfRule type="containsText" dxfId="4231" priority="301" operator="containsText" text="Moderado">
      <formula>NOT(ISERROR(SEARCH("Moderado",AG20)))</formula>
    </cfRule>
    <cfRule type="containsText" dxfId="4230" priority="302" operator="containsText" text="Menor">
      <formula>NOT(ISERROR(SEARCH("Menor",AG20)))</formula>
    </cfRule>
    <cfRule type="containsText" dxfId="4229" priority="303" operator="containsText" text="Bajo">
      <formula>NOT(ISERROR(SEARCH("Bajo",AG20)))</formula>
    </cfRule>
    <cfRule type="containsText" dxfId="4228" priority="304" operator="containsText" text="Moderado">
      <formula>NOT(ISERROR(SEARCH("Moderado",AG20)))</formula>
    </cfRule>
    <cfRule type="containsText" dxfId="4227" priority="305" operator="containsText" text="Extremo">
      <formula>NOT(ISERROR(SEARCH("Extremo",AG20)))</formula>
    </cfRule>
    <cfRule type="containsText" dxfId="4226" priority="306" operator="containsText" text="Baja">
      <formula>NOT(ISERROR(SEARCH("Baja",AG20)))</formula>
    </cfRule>
    <cfRule type="containsText" dxfId="4225" priority="307" operator="containsText" text="Alto">
      <formula>NOT(ISERROR(SEARCH("Alto",AG20)))</formula>
    </cfRule>
  </conditionalFormatting>
  <conditionalFormatting sqref="AE20:AE24">
    <cfRule type="containsText" dxfId="4224" priority="294" operator="containsText" text="Catastrófico">
      <formula>NOT(ISERROR(SEARCH("Catastrófico",AE20)))</formula>
    </cfRule>
    <cfRule type="containsText" dxfId="4223" priority="295" operator="containsText" text="Moderado">
      <formula>NOT(ISERROR(SEARCH("Moderado",AE20)))</formula>
    </cfRule>
    <cfRule type="containsText" dxfId="4222" priority="296" operator="containsText" text="Menor">
      <formula>NOT(ISERROR(SEARCH("Menor",AE20)))</formula>
    </cfRule>
    <cfRule type="containsText" dxfId="4221" priority="297" operator="containsText" text="Leve">
      <formula>NOT(ISERROR(SEARCH("Leve",AE20)))</formula>
    </cfRule>
    <cfRule type="containsText" dxfId="4220" priority="298" operator="containsText" text="Mayor">
      <formula>NOT(ISERROR(SEARCH("Mayor",AE20)))</formula>
    </cfRule>
  </conditionalFormatting>
  <conditionalFormatting sqref="Y25:Y29">
    <cfRule type="containsText" dxfId="4219" priority="288" operator="containsText" text="Muy Alta">
      <formula>NOT(ISERROR(SEARCH("Muy Alta",Y25)))</formula>
    </cfRule>
    <cfRule type="containsText" dxfId="4218" priority="289" operator="containsText" text="Alta">
      <formula>NOT(ISERROR(SEARCH("Alta",Y25)))</formula>
    </cfRule>
    <cfRule type="containsText" dxfId="4217" priority="290" operator="containsText" text="Media">
      <formula>NOT(ISERROR(SEARCH("Media",Y25)))</formula>
    </cfRule>
    <cfRule type="containsText" dxfId="4216" priority="291" operator="containsText" text="Muy Baja">
      <formula>NOT(ISERROR(SEARCH("Muy Baja",Y25)))</formula>
    </cfRule>
    <cfRule type="containsText" dxfId="4215" priority="292" operator="containsText" text="Baja">
      <formula>NOT(ISERROR(SEARCH("Baja",Y25)))</formula>
    </cfRule>
    <cfRule type="containsText" dxfId="4214" priority="293" operator="containsText" text="Muy Baja">
      <formula>NOT(ISERROR(SEARCH("Muy Baja",Y25)))</formula>
    </cfRule>
  </conditionalFormatting>
  <conditionalFormatting sqref="AC25:AC29">
    <cfRule type="containsText" dxfId="4213" priority="283" operator="containsText" text="Catastrófico">
      <formula>NOT(ISERROR(SEARCH("Catastrófico",AC25)))</formula>
    </cfRule>
    <cfRule type="containsText" dxfId="4212" priority="284" operator="containsText" text="Mayor">
      <formula>NOT(ISERROR(SEARCH("Mayor",AC25)))</formula>
    </cfRule>
    <cfRule type="containsText" dxfId="4211" priority="285" operator="containsText" text="Moderado">
      <formula>NOT(ISERROR(SEARCH("Moderado",AC25)))</formula>
    </cfRule>
    <cfRule type="containsText" dxfId="4210" priority="286" operator="containsText" text="Menor">
      <formula>NOT(ISERROR(SEARCH("Menor",AC25)))</formula>
    </cfRule>
    <cfRule type="containsText" dxfId="4209" priority="287" operator="containsText" text="Leve">
      <formula>NOT(ISERROR(SEARCH("Leve",AC25)))</formula>
    </cfRule>
  </conditionalFormatting>
  <conditionalFormatting sqref="AG25">
    <cfRule type="containsText" dxfId="4208" priority="274" operator="containsText" text="Extremo">
      <formula>NOT(ISERROR(SEARCH("Extremo",AG25)))</formula>
    </cfRule>
    <cfRule type="containsText" dxfId="4207" priority="275" operator="containsText" text="Alto">
      <formula>NOT(ISERROR(SEARCH("Alto",AG25)))</formula>
    </cfRule>
    <cfRule type="containsText" dxfId="4206" priority="276" operator="containsText" text="Moderado">
      <formula>NOT(ISERROR(SEARCH("Moderado",AG25)))</formula>
    </cfRule>
    <cfRule type="containsText" dxfId="4205" priority="277" operator="containsText" text="Menor">
      <formula>NOT(ISERROR(SEARCH("Menor",AG25)))</formula>
    </cfRule>
    <cfRule type="containsText" dxfId="4204" priority="278" operator="containsText" text="Bajo">
      <formula>NOT(ISERROR(SEARCH("Bajo",AG25)))</formula>
    </cfRule>
    <cfRule type="containsText" dxfId="4203" priority="279" operator="containsText" text="Moderado">
      <formula>NOT(ISERROR(SEARCH("Moderado",AG25)))</formula>
    </cfRule>
    <cfRule type="containsText" dxfId="4202" priority="280" operator="containsText" text="Extremo">
      <formula>NOT(ISERROR(SEARCH("Extremo",AG25)))</formula>
    </cfRule>
    <cfRule type="containsText" dxfId="4201" priority="281" operator="containsText" text="Baja">
      <formula>NOT(ISERROR(SEARCH("Baja",AG25)))</formula>
    </cfRule>
    <cfRule type="containsText" dxfId="4200" priority="282" operator="containsText" text="Alto">
      <formula>NOT(ISERROR(SEARCH("Alto",AG25)))</formula>
    </cfRule>
  </conditionalFormatting>
  <conditionalFormatting sqref="AE25:AE29">
    <cfRule type="containsText" dxfId="4199" priority="269" operator="containsText" text="Catastrófico">
      <formula>NOT(ISERROR(SEARCH("Catastrófico",AE25)))</formula>
    </cfRule>
    <cfRule type="containsText" dxfId="4198" priority="270" operator="containsText" text="Moderado">
      <formula>NOT(ISERROR(SEARCH("Moderado",AE25)))</formula>
    </cfRule>
    <cfRule type="containsText" dxfId="4197" priority="271" operator="containsText" text="Menor">
      <formula>NOT(ISERROR(SEARCH("Menor",AE25)))</formula>
    </cfRule>
    <cfRule type="containsText" dxfId="4196" priority="272" operator="containsText" text="Leve">
      <formula>NOT(ISERROR(SEARCH("Leve",AE25)))</formula>
    </cfRule>
    <cfRule type="containsText" dxfId="4195" priority="273" operator="containsText" text="Mayor">
      <formula>NOT(ISERROR(SEARCH("Mayor",AE25)))</formula>
    </cfRule>
  </conditionalFormatting>
  <conditionalFormatting sqref="N30 N35">
    <cfRule type="containsText" dxfId="4194" priority="264" operator="containsText" text="Extremo">
      <formula>NOT(ISERROR(SEARCH("Extremo",N30)))</formula>
    </cfRule>
    <cfRule type="containsText" dxfId="4193" priority="265" operator="containsText" text="Alto">
      <formula>NOT(ISERROR(SEARCH("Alto",N30)))</formula>
    </cfRule>
    <cfRule type="containsText" dxfId="4192" priority="266" operator="containsText" text="Bajo">
      <formula>NOT(ISERROR(SEARCH("Bajo",N30)))</formula>
    </cfRule>
    <cfRule type="containsText" dxfId="4191" priority="267" operator="containsText" text="Moderado">
      <formula>NOT(ISERROR(SEARCH("Moderado",N30)))</formula>
    </cfRule>
    <cfRule type="containsText" dxfId="4190" priority="268" operator="containsText" text="Extremo">
      <formula>NOT(ISERROR(SEARCH("Extremo",N30)))</formula>
    </cfRule>
  </conditionalFormatting>
  <conditionalFormatting sqref="I30 I35 I40">
    <cfRule type="containsText" dxfId="4189" priority="241" operator="containsText" text="Muy Baja">
      <formula>NOT(ISERROR(SEARCH("Muy Baja",I30)))</formula>
    </cfRule>
    <cfRule type="containsText" dxfId="4188" priority="242" operator="containsText" text="Baja">
      <formula>NOT(ISERROR(SEARCH("Baja",I30)))</formula>
    </cfRule>
    <cfRule type="containsText" dxfId="4187" priority="244" operator="containsText" text="Muy Alta">
      <formula>NOT(ISERROR(SEARCH("Muy Alta",I30)))</formula>
    </cfRule>
    <cfRule type="containsText" dxfId="4186" priority="245" operator="containsText" text="Alta">
      <formula>NOT(ISERROR(SEARCH("Alta",I30)))</formula>
    </cfRule>
    <cfRule type="containsText" dxfId="4185" priority="246" operator="containsText" text="Media">
      <formula>NOT(ISERROR(SEARCH("Media",I30)))</formula>
    </cfRule>
    <cfRule type="containsText" dxfId="4184" priority="247" operator="containsText" text="Media">
      <formula>NOT(ISERROR(SEARCH("Media",I30)))</formula>
    </cfRule>
    <cfRule type="containsText" dxfId="4183" priority="248" operator="containsText" text="Media">
      <formula>NOT(ISERROR(SEARCH("Media",I30)))</formula>
    </cfRule>
    <cfRule type="containsText" dxfId="4182" priority="249" operator="containsText" text="Muy Baja">
      <formula>NOT(ISERROR(SEARCH("Muy Baja",I30)))</formula>
    </cfRule>
    <cfRule type="containsText" dxfId="4181" priority="250" operator="containsText" text="Baja">
      <formula>NOT(ISERROR(SEARCH("Baja",I30)))</formula>
    </cfRule>
    <cfRule type="containsText" dxfId="4180" priority="251" operator="containsText" text="Muy Baja">
      <formula>NOT(ISERROR(SEARCH("Muy Baja",I30)))</formula>
    </cfRule>
    <cfRule type="containsText" dxfId="4179" priority="252" operator="containsText" text="Muy Baja">
      <formula>NOT(ISERROR(SEARCH("Muy Baja",I30)))</formula>
    </cfRule>
    <cfRule type="containsText" dxfId="4178" priority="253" operator="containsText" text="Muy Baja">
      <formula>NOT(ISERROR(SEARCH("Muy Baja",I30)))</formula>
    </cfRule>
    <cfRule type="containsText" dxfId="4177" priority="254" operator="containsText" text="Muy Baja'Tabla probabilidad'!">
      <formula>NOT(ISERROR(SEARCH("Muy Baja'Tabla probabilidad'!",I30)))</formula>
    </cfRule>
    <cfRule type="containsText" dxfId="4176" priority="255" operator="containsText" text="Muy bajo">
      <formula>NOT(ISERROR(SEARCH("Muy bajo",I30)))</formula>
    </cfRule>
    <cfRule type="containsText" dxfId="4175" priority="256" operator="containsText" text="Alta">
      <formula>NOT(ISERROR(SEARCH("Alta",I30)))</formula>
    </cfRule>
    <cfRule type="containsText" dxfId="4174" priority="257" operator="containsText" text="Media">
      <formula>NOT(ISERROR(SEARCH("Media",I30)))</formula>
    </cfRule>
    <cfRule type="containsText" dxfId="4173" priority="258" operator="containsText" text="Baja">
      <formula>NOT(ISERROR(SEARCH("Baja",I30)))</formula>
    </cfRule>
    <cfRule type="containsText" dxfId="4172" priority="259" operator="containsText" text="Muy baja">
      <formula>NOT(ISERROR(SEARCH("Muy baja",I30)))</formula>
    </cfRule>
    <cfRule type="cellIs" dxfId="4171" priority="262" operator="between">
      <formula>1</formula>
      <formula>2</formula>
    </cfRule>
    <cfRule type="cellIs" dxfId="4170" priority="263" operator="between">
      <formula>0</formula>
      <formula>2</formula>
    </cfRule>
  </conditionalFormatting>
  <conditionalFormatting sqref="I30 I35 I40">
    <cfRule type="containsText" dxfId="4169" priority="243" operator="containsText" text="Muy Alta">
      <formula>NOT(ISERROR(SEARCH("Muy Alta",I30)))</formula>
    </cfRule>
  </conditionalFormatting>
  <conditionalFormatting sqref="Y30:Y34">
    <cfRule type="containsText" dxfId="4168" priority="235" operator="containsText" text="Muy Alta">
      <formula>NOT(ISERROR(SEARCH("Muy Alta",Y30)))</formula>
    </cfRule>
    <cfRule type="containsText" dxfId="4167" priority="236" operator="containsText" text="Alta">
      <formula>NOT(ISERROR(SEARCH("Alta",Y30)))</formula>
    </cfRule>
    <cfRule type="containsText" dxfId="4166" priority="237" operator="containsText" text="Media">
      <formula>NOT(ISERROR(SEARCH("Media",Y30)))</formula>
    </cfRule>
    <cfRule type="containsText" dxfId="4165" priority="238" operator="containsText" text="Muy Baja">
      <formula>NOT(ISERROR(SEARCH("Muy Baja",Y30)))</formula>
    </cfRule>
    <cfRule type="containsText" dxfId="4164" priority="239" operator="containsText" text="Baja">
      <formula>NOT(ISERROR(SEARCH("Baja",Y30)))</formula>
    </cfRule>
    <cfRule type="containsText" dxfId="4163" priority="240" operator="containsText" text="Muy Baja">
      <formula>NOT(ISERROR(SEARCH("Muy Baja",Y30)))</formula>
    </cfRule>
  </conditionalFormatting>
  <conditionalFormatting sqref="AC30:AC34">
    <cfRule type="containsText" dxfId="4162" priority="230" operator="containsText" text="Catastrófico">
      <formula>NOT(ISERROR(SEARCH("Catastrófico",AC30)))</formula>
    </cfRule>
    <cfRule type="containsText" dxfId="4161" priority="231" operator="containsText" text="Mayor">
      <formula>NOT(ISERROR(SEARCH("Mayor",AC30)))</formula>
    </cfRule>
    <cfRule type="containsText" dxfId="4160" priority="232" operator="containsText" text="Moderado">
      <formula>NOT(ISERROR(SEARCH("Moderado",AC30)))</formula>
    </cfRule>
    <cfRule type="containsText" dxfId="4159" priority="233" operator="containsText" text="Menor">
      <formula>NOT(ISERROR(SEARCH("Menor",AC30)))</formula>
    </cfRule>
    <cfRule type="containsText" dxfId="4158" priority="234" operator="containsText" text="Leve">
      <formula>NOT(ISERROR(SEARCH("Leve",AC30)))</formula>
    </cfRule>
  </conditionalFormatting>
  <conditionalFormatting sqref="AG30">
    <cfRule type="containsText" dxfId="4157" priority="221" operator="containsText" text="Extremo">
      <formula>NOT(ISERROR(SEARCH("Extremo",AG30)))</formula>
    </cfRule>
    <cfRule type="containsText" dxfId="4156" priority="222" operator="containsText" text="Alto">
      <formula>NOT(ISERROR(SEARCH("Alto",AG30)))</formula>
    </cfRule>
    <cfRule type="containsText" dxfId="4155" priority="223" operator="containsText" text="Moderado">
      <formula>NOT(ISERROR(SEARCH("Moderado",AG30)))</formula>
    </cfRule>
    <cfRule type="containsText" dxfId="4154" priority="224" operator="containsText" text="Menor">
      <formula>NOT(ISERROR(SEARCH("Menor",AG30)))</formula>
    </cfRule>
    <cfRule type="containsText" dxfId="4153" priority="225" operator="containsText" text="Bajo">
      <formula>NOT(ISERROR(SEARCH("Bajo",AG30)))</formula>
    </cfRule>
    <cfRule type="containsText" dxfId="4152" priority="226" operator="containsText" text="Moderado">
      <formula>NOT(ISERROR(SEARCH("Moderado",AG30)))</formula>
    </cfRule>
    <cfRule type="containsText" dxfId="4151" priority="227" operator="containsText" text="Extremo">
      <formula>NOT(ISERROR(SEARCH("Extremo",AG30)))</formula>
    </cfRule>
    <cfRule type="containsText" dxfId="4150" priority="228" operator="containsText" text="Baja">
      <formula>NOT(ISERROR(SEARCH("Baja",AG30)))</formula>
    </cfRule>
    <cfRule type="containsText" dxfId="4149" priority="229" operator="containsText" text="Alto">
      <formula>NOT(ISERROR(SEARCH("Alto",AG30)))</formula>
    </cfRule>
  </conditionalFormatting>
  <conditionalFormatting sqref="AE30:AE34">
    <cfRule type="containsText" dxfId="4148" priority="216" operator="containsText" text="Catastrófico">
      <formula>NOT(ISERROR(SEARCH("Catastrófico",AE30)))</formula>
    </cfRule>
    <cfRule type="containsText" dxfId="4147" priority="217" operator="containsText" text="Moderado">
      <formula>NOT(ISERROR(SEARCH("Moderado",AE30)))</formula>
    </cfRule>
    <cfRule type="containsText" dxfId="4146" priority="218" operator="containsText" text="Menor">
      <formula>NOT(ISERROR(SEARCH("Menor",AE30)))</formula>
    </cfRule>
    <cfRule type="containsText" dxfId="4145" priority="219" operator="containsText" text="Leve">
      <formula>NOT(ISERROR(SEARCH("Leve",AE30)))</formula>
    </cfRule>
    <cfRule type="containsText" dxfId="4144" priority="220" operator="containsText" text="Mayor">
      <formula>NOT(ISERROR(SEARCH("Mayor",AE30)))</formula>
    </cfRule>
  </conditionalFormatting>
  <conditionalFormatting sqref="Y35:Y39">
    <cfRule type="containsText" dxfId="4143" priority="210" operator="containsText" text="Muy Alta">
      <formula>NOT(ISERROR(SEARCH("Muy Alta",Y35)))</formula>
    </cfRule>
    <cfRule type="containsText" dxfId="4142" priority="211" operator="containsText" text="Alta">
      <formula>NOT(ISERROR(SEARCH("Alta",Y35)))</formula>
    </cfRule>
    <cfRule type="containsText" dxfId="4141" priority="212" operator="containsText" text="Media">
      <formula>NOT(ISERROR(SEARCH("Media",Y35)))</formula>
    </cfRule>
    <cfRule type="containsText" dxfId="4140" priority="213" operator="containsText" text="Muy Baja">
      <formula>NOT(ISERROR(SEARCH("Muy Baja",Y35)))</formula>
    </cfRule>
    <cfRule type="containsText" dxfId="4139" priority="214" operator="containsText" text="Baja">
      <formula>NOT(ISERROR(SEARCH("Baja",Y35)))</formula>
    </cfRule>
    <cfRule type="containsText" dxfId="4138" priority="215" operator="containsText" text="Muy Baja">
      <formula>NOT(ISERROR(SEARCH("Muy Baja",Y35)))</formula>
    </cfRule>
  </conditionalFormatting>
  <conditionalFormatting sqref="AC35:AC39">
    <cfRule type="containsText" dxfId="4137" priority="205" operator="containsText" text="Catastrófico">
      <formula>NOT(ISERROR(SEARCH("Catastrófico",AC35)))</formula>
    </cfRule>
    <cfRule type="containsText" dxfId="4136" priority="206" operator="containsText" text="Mayor">
      <formula>NOT(ISERROR(SEARCH("Mayor",AC35)))</formula>
    </cfRule>
    <cfRule type="containsText" dxfId="4135" priority="207" operator="containsText" text="Moderado">
      <formula>NOT(ISERROR(SEARCH("Moderado",AC35)))</formula>
    </cfRule>
    <cfRule type="containsText" dxfId="4134" priority="208" operator="containsText" text="Menor">
      <formula>NOT(ISERROR(SEARCH("Menor",AC35)))</formula>
    </cfRule>
    <cfRule type="containsText" dxfId="4133" priority="209" operator="containsText" text="Leve">
      <formula>NOT(ISERROR(SEARCH("Leve",AC35)))</formula>
    </cfRule>
  </conditionalFormatting>
  <conditionalFormatting sqref="AG35">
    <cfRule type="containsText" dxfId="4132" priority="196" operator="containsText" text="Extremo">
      <formula>NOT(ISERROR(SEARCH("Extremo",AG35)))</formula>
    </cfRule>
    <cfRule type="containsText" dxfId="4131" priority="197" operator="containsText" text="Alto">
      <formula>NOT(ISERROR(SEARCH("Alto",AG35)))</formula>
    </cfRule>
    <cfRule type="containsText" dxfId="4130" priority="198" operator="containsText" text="Moderado">
      <formula>NOT(ISERROR(SEARCH("Moderado",AG35)))</formula>
    </cfRule>
    <cfRule type="containsText" dxfId="4129" priority="199" operator="containsText" text="Menor">
      <formula>NOT(ISERROR(SEARCH("Menor",AG35)))</formula>
    </cfRule>
    <cfRule type="containsText" dxfId="4128" priority="200" operator="containsText" text="Bajo">
      <formula>NOT(ISERROR(SEARCH("Bajo",AG35)))</formula>
    </cfRule>
    <cfRule type="containsText" dxfId="4127" priority="201" operator="containsText" text="Moderado">
      <formula>NOT(ISERROR(SEARCH("Moderado",AG35)))</formula>
    </cfRule>
    <cfRule type="containsText" dxfId="4126" priority="202" operator="containsText" text="Extremo">
      <formula>NOT(ISERROR(SEARCH("Extremo",AG35)))</formula>
    </cfRule>
    <cfRule type="containsText" dxfId="4125" priority="203" operator="containsText" text="Baja">
      <formula>NOT(ISERROR(SEARCH("Baja",AG35)))</formula>
    </cfRule>
    <cfRule type="containsText" dxfId="4124" priority="204" operator="containsText" text="Alto">
      <formula>NOT(ISERROR(SEARCH("Alto",AG35)))</formula>
    </cfRule>
  </conditionalFormatting>
  <conditionalFormatting sqref="AE35:AE39">
    <cfRule type="containsText" dxfId="4123" priority="191" operator="containsText" text="Catastrófico">
      <formula>NOT(ISERROR(SEARCH("Catastrófico",AE35)))</formula>
    </cfRule>
    <cfRule type="containsText" dxfId="4122" priority="192" operator="containsText" text="Moderado">
      <formula>NOT(ISERROR(SEARCH("Moderado",AE35)))</formula>
    </cfRule>
    <cfRule type="containsText" dxfId="4121" priority="193" operator="containsText" text="Menor">
      <formula>NOT(ISERROR(SEARCH("Menor",AE35)))</formula>
    </cfRule>
    <cfRule type="containsText" dxfId="4120" priority="194" operator="containsText" text="Leve">
      <formula>NOT(ISERROR(SEARCH("Leve",AE35)))</formula>
    </cfRule>
    <cfRule type="containsText" dxfId="4119" priority="195" operator="containsText" text="Mayor">
      <formula>NOT(ISERROR(SEARCH("Mayor",AE35)))</formula>
    </cfRule>
  </conditionalFormatting>
  <conditionalFormatting sqref="N40">
    <cfRule type="containsText" dxfId="4118" priority="186" operator="containsText" text="Extremo">
      <formula>NOT(ISERROR(SEARCH("Extremo",N40)))</formula>
    </cfRule>
    <cfRule type="containsText" dxfId="4117" priority="187" operator="containsText" text="Alto">
      <formula>NOT(ISERROR(SEARCH("Alto",N40)))</formula>
    </cfRule>
    <cfRule type="containsText" dxfId="4116" priority="188" operator="containsText" text="Bajo">
      <formula>NOT(ISERROR(SEARCH("Bajo",N40)))</formula>
    </cfRule>
    <cfRule type="containsText" dxfId="4115" priority="189" operator="containsText" text="Moderado">
      <formula>NOT(ISERROR(SEARCH("Moderado",N40)))</formula>
    </cfRule>
    <cfRule type="containsText" dxfId="4114" priority="190" operator="containsText" text="Extremo">
      <formula>NOT(ISERROR(SEARCH("Extremo",N40)))</formula>
    </cfRule>
  </conditionalFormatting>
  <conditionalFormatting sqref="Y40:Y44">
    <cfRule type="containsText" dxfId="4113" priority="180" operator="containsText" text="Muy Alta">
      <formula>NOT(ISERROR(SEARCH("Muy Alta",Y40)))</formula>
    </cfRule>
    <cfRule type="containsText" dxfId="4112" priority="181" operator="containsText" text="Alta">
      <formula>NOT(ISERROR(SEARCH("Alta",Y40)))</formula>
    </cfRule>
    <cfRule type="containsText" dxfId="4111" priority="182" operator="containsText" text="Media">
      <formula>NOT(ISERROR(SEARCH("Media",Y40)))</formula>
    </cfRule>
    <cfRule type="containsText" dxfId="4110" priority="183" operator="containsText" text="Muy Baja">
      <formula>NOT(ISERROR(SEARCH("Muy Baja",Y40)))</formula>
    </cfRule>
    <cfRule type="containsText" dxfId="4109" priority="184" operator="containsText" text="Baja">
      <formula>NOT(ISERROR(SEARCH("Baja",Y40)))</formula>
    </cfRule>
    <cfRule type="containsText" dxfId="4108" priority="185" operator="containsText" text="Muy Baja">
      <formula>NOT(ISERROR(SEARCH("Muy Baja",Y40)))</formula>
    </cfRule>
  </conditionalFormatting>
  <conditionalFormatting sqref="AC40:AC44">
    <cfRule type="containsText" dxfId="4107" priority="175" operator="containsText" text="Catastrófico">
      <formula>NOT(ISERROR(SEARCH("Catastrófico",AC40)))</formula>
    </cfRule>
    <cfRule type="containsText" dxfId="4106" priority="176" operator="containsText" text="Mayor">
      <formula>NOT(ISERROR(SEARCH("Mayor",AC40)))</formula>
    </cfRule>
    <cfRule type="containsText" dxfId="4105" priority="177" operator="containsText" text="Moderado">
      <formula>NOT(ISERROR(SEARCH("Moderado",AC40)))</formula>
    </cfRule>
    <cfRule type="containsText" dxfId="4104" priority="178" operator="containsText" text="Menor">
      <formula>NOT(ISERROR(SEARCH("Menor",AC40)))</formula>
    </cfRule>
    <cfRule type="containsText" dxfId="4103" priority="179" operator="containsText" text="Leve">
      <formula>NOT(ISERROR(SEARCH("Leve",AC40)))</formula>
    </cfRule>
  </conditionalFormatting>
  <conditionalFormatting sqref="AG40">
    <cfRule type="containsText" dxfId="4102" priority="166" operator="containsText" text="Extremo">
      <formula>NOT(ISERROR(SEARCH("Extremo",AG40)))</formula>
    </cfRule>
    <cfRule type="containsText" dxfId="4101" priority="167" operator="containsText" text="Alto">
      <formula>NOT(ISERROR(SEARCH("Alto",AG40)))</formula>
    </cfRule>
    <cfRule type="containsText" dxfId="4100" priority="168" operator="containsText" text="Moderado">
      <formula>NOT(ISERROR(SEARCH("Moderado",AG40)))</formula>
    </cfRule>
    <cfRule type="containsText" dxfId="4099" priority="169" operator="containsText" text="Menor">
      <formula>NOT(ISERROR(SEARCH("Menor",AG40)))</formula>
    </cfRule>
    <cfRule type="containsText" dxfId="4098" priority="170" operator="containsText" text="Bajo">
      <formula>NOT(ISERROR(SEARCH("Bajo",AG40)))</formula>
    </cfRule>
    <cfRule type="containsText" dxfId="4097" priority="171" operator="containsText" text="Moderado">
      <formula>NOT(ISERROR(SEARCH("Moderado",AG40)))</formula>
    </cfRule>
    <cfRule type="containsText" dxfId="4096" priority="172" operator="containsText" text="Extremo">
      <formula>NOT(ISERROR(SEARCH("Extremo",AG40)))</formula>
    </cfRule>
    <cfRule type="containsText" dxfId="4095" priority="173" operator="containsText" text="Baja">
      <formula>NOT(ISERROR(SEARCH("Baja",AG40)))</formula>
    </cfRule>
    <cfRule type="containsText" dxfId="4094" priority="174" operator="containsText" text="Alto">
      <formula>NOT(ISERROR(SEARCH("Alto",AG40)))</formula>
    </cfRule>
  </conditionalFormatting>
  <conditionalFormatting sqref="AE40:AE44">
    <cfRule type="containsText" dxfId="4093" priority="161" operator="containsText" text="Catastrófico">
      <formula>NOT(ISERROR(SEARCH("Catastrófico",AE40)))</formula>
    </cfRule>
    <cfRule type="containsText" dxfId="4092" priority="162" operator="containsText" text="Moderado">
      <formula>NOT(ISERROR(SEARCH("Moderado",AE40)))</formula>
    </cfRule>
    <cfRule type="containsText" dxfId="4091" priority="163" operator="containsText" text="Menor">
      <formula>NOT(ISERROR(SEARCH("Menor",AE40)))</formula>
    </cfRule>
    <cfRule type="containsText" dxfId="4090" priority="164" operator="containsText" text="Leve">
      <formula>NOT(ISERROR(SEARCH("Leve",AE40)))</formula>
    </cfRule>
    <cfRule type="containsText" dxfId="4089" priority="165" operator="containsText" text="Mayor">
      <formula>NOT(ISERROR(SEARCH("Mayor",AE40)))</formula>
    </cfRule>
  </conditionalFormatting>
  <conditionalFormatting sqref="N45">
    <cfRule type="containsText" dxfId="4088" priority="156" operator="containsText" text="Extremo">
      <formula>NOT(ISERROR(SEARCH("Extremo",N45)))</formula>
    </cfRule>
    <cfRule type="containsText" dxfId="4087" priority="157" operator="containsText" text="Alto">
      <formula>NOT(ISERROR(SEARCH("Alto",N45)))</formula>
    </cfRule>
    <cfRule type="containsText" dxfId="4086" priority="158" operator="containsText" text="Bajo">
      <formula>NOT(ISERROR(SEARCH("Bajo",N45)))</formula>
    </cfRule>
    <cfRule type="containsText" dxfId="4085" priority="159" operator="containsText" text="Moderado">
      <formula>NOT(ISERROR(SEARCH("Moderado",N45)))</formula>
    </cfRule>
    <cfRule type="containsText" dxfId="4084" priority="160" operator="containsText" text="Extremo">
      <formula>NOT(ISERROR(SEARCH("Extremo",N45)))</formula>
    </cfRule>
  </conditionalFormatting>
  <conditionalFormatting sqref="I45">
    <cfRule type="containsText" dxfId="4083" priority="133" operator="containsText" text="Muy Baja">
      <formula>NOT(ISERROR(SEARCH("Muy Baja",I45)))</formula>
    </cfRule>
    <cfRule type="containsText" dxfId="4082" priority="134" operator="containsText" text="Baja">
      <formula>NOT(ISERROR(SEARCH("Baja",I45)))</formula>
    </cfRule>
    <cfRule type="containsText" dxfId="4081" priority="136" operator="containsText" text="Muy Alta">
      <formula>NOT(ISERROR(SEARCH("Muy Alta",I45)))</formula>
    </cfRule>
    <cfRule type="containsText" dxfId="4080" priority="137" operator="containsText" text="Alta">
      <formula>NOT(ISERROR(SEARCH("Alta",I45)))</formula>
    </cfRule>
    <cfRule type="containsText" dxfId="4079" priority="138" operator="containsText" text="Media">
      <formula>NOT(ISERROR(SEARCH("Media",I45)))</formula>
    </cfRule>
    <cfRule type="containsText" dxfId="4078" priority="139" operator="containsText" text="Media">
      <formula>NOT(ISERROR(SEARCH("Media",I45)))</formula>
    </cfRule>
    <cfRule type="containsText" dxfId="4077" priority="140" operator="containsText" text="Media">
      <formula>NOT(ISERROR(SEARCH("Media",I45)))</formula>
    </cfRule>
    <cfRule type="containsText" dxfId="4076" priority="141" operator="containsText" text="Muy Baja">
      <formula>NOT(ISERROR(SEARCH("Muy Baja",I45)))</formula>
    </cfRule>
    <cfRule type="containsText" dxfId="4075" priority="142" operator="containsText" text="Baja">
      <formula>NOT(ISERROR(SEARCH("Baja",I45)))</formula>
    </cfRule>
    <cfRule type="containsText" dxfId="4074" priority="143" operator="containsText" text="Muy Baja">
      <formula>NOT(ISERROR(SEARCH("Muy Baja",I45)))</formula>
    </cfRule>
    <cfRule type="containsText" dxfId="4073" priority="144" operator="containsText" text="Muy Baja">
      <formula>NOT(ISERROR(SEARCH("Muy Baja",I45)))</formula>
    </cfRule>
    <cfRule type="containsText" dxfId="4072" priority="145" operator="containsText" text="Muy Baja">
      <formula>NOT(ISERROR(SEARCH("Muy Baja",I45)))</formula>
    </cfRule>
    <cfRule type="containsText" dxfId="4071" priority="146" operator="containsText" text="Muy Baja'Tabla probabilidad'!">
      <formula>NOT(ISERROR(SEARCH("Muy Baja'Tabla probabilidad'!",I45)))</formula>
    </cfRule>
    <cfRule type="containsText" dxfId="4070" priority="147" operator="containsText" text="Muy bajo">
      <formula>NOT(ISERROR(SEARCH("Muy bajo",I45)))</formula>
    </cfRule>
    <cfRule type="containsText" dxfId="4069" priority="148" operator="containsText" text="Alta">
      <formula>NOT(ISERROR(SEARCH("Alta",I45)))</formula>
    </cfRule>
    <cfRule type="containsText" dxfId="4068" priority="149" operator="containsText" text="Media">
      <formula>NOT(ISERROR(SEARCH("Media",I45)))</formula>
    </cfRule>
    <cfRule type="containsText" dxfId="4067" priority="150" operator="containsText" text="Baja">
      <formula>NOT(ISERROR(SEARCH("Baja",I45)))</formula>
    </cfRule>
    <cfRule type="containsText" dxfId="4066" priority="151" operator="containsText" text="Muy baja">
      <formula>NOT(ISERROR(SEARCH("Muy baja",I45)))</formula>
    </cfRule>
    <cfRule type="cellIs" dxfId="4065" priority="154" operator="between">
      <formula>1</formula>
      <formula>2</formula>
    </cfRule>
    <cfRule type="cellIs" dxfId="4064" priority="155" operator="between">
      <formula>0</formula>
      <formula>2</formula>
    </cfRule>
  </conditionalFormatting>
  <conditionalFormatting sqref="I45">
    <cfRule type="containsText" dxfId="4063" priority="135" operator="containsText" text="Muy Alta">
      <formula>NOT(ISERROR(SEARCH("Muy Alta",I45)))</formula>
    </cfRule>
  </conditionalFormatting>
  <conditionalFormatting sqref="Y45:Y49">
    <cfRule type="containsText" dxfId="4062" priority="127" operator="containsText" text="Muy Alta">
      <formula>NOT(ISERROR(SEARCH("Muy Alta",Y45)))</formula>
    </cfRule>
    <cfRule type="containsText" dxfId="4061" priority="128" operator="containsText" text="Alta">
      <formula>NOT(ISERROR(SEARCH("Alta",Y45)))</formula>
    </cfRule>
    <cfRule type="containsText" dxfId="4060" priority="129" operator="containsText" text="Media">
      <formula>NOT(ISERROR(SEARCH("Media",Y45)))</formula>
    </cfRule>
    <cfRule type="containsText" dxfId="4059" priority="130" operator="containsText" text="Muy Baja">
      <formula>NOT(ISERROR(SEARCH("Muy Baja",Y45)))</formula>
    </cfRule>
    <cfRule type="containsText" dxfId="4058" priority="131" operator="containsText" text="Baja">
      <formula>NOT(ISERROR(SEARCH("Baja",Y45)))</formula>
    </cfRule>
    <cfRule type="containsText" dxfId="4057" priority="132" operator="containsText" text="Muy Baja">
      <formula>NOT(ISERROR(SEARCH("Muy Baja",Y45)))</formula>
    </cfRule>
  </conditionalFormatting>
  <conditionalFormatting sqref="AC45:AC49">
    <cfRule type="containsText" dxfId="4056" priority="122" operator="containsText" text="Catastrófico">
      <formula>NOT(ISERROR(SEARCH("Catastrófico",AC45)))</formula>
    </cfRule>
    <cfRule type="containsText" dxfId="4055" priority="123" operator="containsText" text="Mayor">
      <formula>NOT(ISERROR(SEARCH("Mayor",AC45)))</formula>
    </cfRule>
    <cfRule type="containsText" dxfId="4054" priority="124" operator="containsText" text="Moderado">
      <formula>NOT(ISERROR(SEARCH("Moderado",AC45)))</formula>
    </cfRule>
    <cfRule type="containsText" dxfId="4053" priority="125" operator="containsText" text="Menor">
      <formula>NOT(ISERROR(SEARCH("Menor",AC45)))</formula>
    </cfRule>
    <cfRule type="containsText" dxfId="4052" priority="126" operator="containsText" text="Leve">
      <formula>NOT(ISERROR(SEARCH("Leve",AC45)))</formula>
    </cfRule>
  </conditionalFormatting>
  <conditionalFormatting sqref="AG45">
    <cfRule type="containsText" dxfId="4051" priority="113" operator="containsText" text="Extremo">
      <formula>NOT(ISERROR(SEARCH("Extremo",AG45)))</formula>
    </cfRule>
    <cfRule type="containsText" dxfId="4050" priority="114" operator="containsText" text="Alto">
      <formula>NOT(ISERROR(SEARCH("Alto",AG45)))</formula>
    </cfRule>
    <cfRule type="containsText" dxfId="4049" priority="115" operator="containsText" text="Moderado">
      <formula>NOT(ISERROR(SEARCH("Moderado",AG45)))</formula>
    </cfRule>
    <cfRule type="containsText" dxfId="4048" priority="116" operator="containsText" text="Menor">
      <formula>NOT(ISERROR(SEARCH("Menor",AG45)))</formula>
    </cfRule>
    <cfRule type="containsText" dxfId="4047" priority="117" operator="containsText" text="Bajo">
      <formula>NOT(ISERROR(SEARCH("Bajo",AG45)))</formula>
    </cfRule>
    <cfRule type="containsText" dxfId="4046" priority="118" operator="containsText" text="Moderado">
      <formula>NOT(ISERROR(SEARCH("Moderado",AG45)))</formula>
    </cfRule>
    <cfRule type="containsText" dxfId="4045" priority="119" operator="containsText" text="Extremo">
      <formula>NOT(ISERROR(SEARCH("Extremo",AG45)))</formula>
    </cfRule>
    <cfRule type="containsText" dxfId="4044" priority="120" operator="containsText" text="Baja">
      <formula>NOT(ISERROR(SEARCH("Baja",AG45)))</formula>
    </cfRule>
    <cfRule type="containsText" dxfId="4043" priority="121" operator="containsText" text="Alto">
      <formula>NOT(ISERROR(SEARCH("Alto",AG45)))</formula>
    </cfRule>
  </conditionalFormatting>
  <conditionalFormatting sqref="AE45:AE49">
    <cfRule type="containsText" dxfId="4042" priority="108" operator="containsText" text="Catastrófico">
      <formula>NOT(ISERROR(SEARCH("Catastrófico",AE45)))</formula>
    </cfRule>
    <cfRule type="containsText" dxfId="4041" priority="109" operator="containsText" text="Moderado">
      <formula>NOT(ISERROR(SEARCH("Moderado",AE45)))</formula>
    </cfRule>
    <cfRule type="containsText" dxfId="4040" priority="110" operator="containsText" text="Menor">
      <formula>NOT(ISERROR(SEARCH("Menor",AE45)))</formula>
    </cfRule>
    <cfRule type="containsText" dxfId="4039" priority="111" operator="containsText" text="Leve">
      <formula>NOT(ISERROR(SEARCH("Leve",AE45)))</formula>
    </cfRule>
    <cfRule type="containsText" dxfId="4038" priority="112" operator="containsText" text="Mayor">
      <formula>NOT(ISERROR(SEARCH("Mayor",AE45)))</formula>
    </cfRule>
  </conditionalFormatting>
  <conditionalFormatting sqref="N50">
    <cfRule type="containsText" dxfId="4037" priority="103" operator="containsText" text="Extremo">
      <formula>NOT(ISERROR(SEARCH("Extremo",N50)))</formula>
    </cfRule>
    <cfRule type="containsText" dxfId="4036" priority="104" operator="containsText" text="Alto">
      <formula>NOT(ISERROR(SEARCH("Alto",N50)))</formula>
    </cfRule>
    <cfRule type="containsText" dxfId="4035" priority="105" operator="containsText" text="Bajo">
      <formula>NOT(ISERROR(SEARCH("Bajo",N50)))</formula>
    </cfRule>
    <cfRule type="containsText" dxfId="4034" priority="106" operator="containsText" text="Moderado">
      <formula>NOT(ISERROR(SEARCH("Moderado",N50)))</formula>
    </cfRule>
    <cfRule type="containsText" dxfId="4033" priority="107" operator="containsText" text="Extremo">
      <formula>NOT(ISERROR(SEARCH("Extremo",N50)))</formula>
    </cfRule>
  </conditionalFormatting>
  <conditionalFormatting sqref="I50">
    <cfRule type="containsText" dxfId="4032" priority="80" operator="containsText" text="Muy Baja">
      <formula>NOT(ISERROR(SEARCH("Muy Baja",I50)))</formula>
    </cfRule>
    <cfRule type="containsText" dxfId="4031" priority="81" operator="containsText" text="Baja">
      <formula>NOT(ISERROR(SEARCH("Baja",I50)))</formula>
    </cfRule>
    <cfRule type="containsText" dxfId="4030" priority="83" operator="containsText" text="Muy Alta">
      <formula>NOT(ISERROR(SEARCH("Muy Alta",I50)))</formula>
    </cfRule>
    <cfRule type="containsText" dxfId="4029" priority="84" operator="containsText" text="Alta">
      <formula>NOT(ISERROR(SEARCH("Alta",I50)))</formula>
    </cfRule>
    <cfRule type="containsText" dxfId="4028" priority="85" operator="containsText" text="Media">
      <formula>NOT(ISERROR(SEARCH("Media",I50)))</formula>
    </cfRule>
    <cfRule type="containsText" dxfId="4027" priority="86" operator="containsText" text="Media">
      <formula>NOT(ISERROR(SEARCH("Media",I50)))</formula>
    </cfRule>
    <cfRule type="containsText" dxfId="4026" priority="87" operator="containsText" text="Media">
      <formula>NOT(ISERROR(SEARCH("Media",I50)))</formula>
    </cfRule>
    <cfRule type="containsText" dxfId="4025" priority="88" operator="containsText" text="Muy Baja">
      <formula>NOT(ISERROR(SEARCH("Muy Baja",I50)))</formula>
    </cfRule>
    <cfRule type="containsText" dxfId="4024" priority="89" operator="containsText" text="Baja">
      <formula>NOT(ISERROR(SEARCH("Baja",I50)))</formula>
    </cfRule>
    <cfRule type="containsText" dxfId="4023" priority="90" operator="containsText" text="Muy Baja">
      <formula>NOT(ISERROR(SEARCH("Muy Baja",I50)))</formula>
    </cfRule>
    <cfRule type="containsText" dxfId="4022" priority="91" operator="containsText" text="Muy Baja">
      <formula>NOT(ISERROR(SEARCH("Muy Baja",I50)))</formula>
    </cfRule>
    <cfRule type="containsText" dxfId="4021" priority="92" operator="containsText" text="Muy Baja">
      <formula>NOT(ISERROR(SEARCH("Muy Baja",I50)))</formula>
    </cfRule>
    <cfRule type="containsText" dxfId="4020" priority="93" operator="containsText" text="Muy Baja'Tabla probabilidad'!">
      <formula>NOT(ISERROR(SEARCH("Muy Baja'Tabla probabilidad'!",I50)))</formula>
    </cfRule>
    <cfRule type="containsText" dxfId="4019" priority="94" operator="containsText" text="Muy bajo">
      <formula>NOT(ISERROR(SEARCH("Muy bajo",I50)))</formula>
    </cfRule>
    <cfRule type="containsText" dxfId="4018" priority="95" operator="containsText" text="Alta">
      <formula>NOT(ISERROR(SEARCH("Alta",I50)))</formula>
    </cfRule>
    <cfRule type="containsText" dxfId="4017" priority="96" operator="containsText" text="Media">
      <formula>NOT(ISERROR(SEARCH("Media",I50)))</formula>
    </cfRule>
    <cfRule type="containsText" dxfId="4016" priority="97" operator="containsText" text="Baja">
      <formula>NOT(ISERROR(SEARCH("Baja",I50)))</formula>
    </cfRule>
    <cfRule type="containsText" dxfId="4015" priority="98" operator="containsText" text="Muy baja">
      <formula>NOT(ISERROR(SEARCH("Muy baja",I50)))</formula>
    </cfRule>
    <cfRule type="cellIs" dxfId="4014" priority="101" operator="between">
      <formula>1</formula>
      <formula>2</formula>
    </cfRule>
    <cfRule type="cellIs" dxfId="4013" priority="102" operator="between">
      <formula>0</formula>
      <formula>2</formula>
    </cfRule>
  </conditionalFormatting>
  <conditionalFormatting sqref="I50">
    <cfRule type="containsText" dxfId="4012" priority="82" operator="containsText" text="Muy Alta">
      <formula>NOT(ISERROR(SEARCH("Muy Alta",I50)))</formula>
    </cfRule>
  </conditionalFormatting>
  <conditionalFormatting sqref="Y50:Y54">
    <cfRule type="containsText" dxfId="4011" priority="74" operator="containsText" text="Muy Alta">
      <formula>NOT(ISERROR(SEARCH("Muy Alta",Y50)))</formula>
    </cfRule>
    <cfRule type="containsText" dxfId="4010" priority="75" operator="containsText" text="Alta">
      <formula>NOT(ISERROR(SEARCH("Alta",Y50)))</formula>
    </cfRule>
    <cfRule type="containsText" dxfId="4009" priority="76" operator="containsText" text="Media">
      <formula>NOT(ISERROR(SEARCH("Media",Y50)))</formula>
    </cfRule>
    <cfRule type="containsText" dxfId="4008" priority="77" operator="containsText" text="Muy Baja">
      <formula>NOT(ISERROR(SEARCH("Muy Baja",Y50)))</formula>
    </cfRule>
    <cfRule type="containsText" dxfId="4007" priority="78" operator="containsText" text="Baja">
      <formula>NOT(ISERROR(SEARCH("Baja",Y50)))</formula>
    </cfRule>
    <cfRule type="containsText" dxfId="4006" priority="79" operator="containsText" text="Muy Baja">
      <formula>NOT(ISERROR(SEARCH("Muy Baja",Y50)))</formula>
    </cfRule>
  </conditionalFormatting>
  <conditionalFormatting sqref="AC50:AC54">
    <cfRule type="containsText" dxfId="4005" priority="69" operator="containsText" text="Catastrófico">
      <formula>NOT(ISERROR(SEARCH("Catastrófico",AC50)))</formula>
    </cfRule>
    <cfRule type="containsText" dxfId="4004" priority="70" operator="containsText" text="Mayor">
      <formula>NOT(ISERROR(SEARCH("Mayor",AC50)))</formula>
    </cfRule>
    <cfRule type="containsText" dxfId="4003" priority="71" operator="containsText" text="Moderado">
      <formula>NOT(ISERROR(SEARCH("Moderado",AC50)))</formula>
    </cfRule>
    <cfRule type="containsText" dxfId="4002" priority="72" operator="containsText" text="Menor">
      <formula>NOT(ISERROR(SEARCH("Menor",AC50)))</formula>
    </cfRule>
    <cfRule type="containsText" dxfId="4001" priority="73" operator="containsText" text="Leve">
      <formula>NOT(ISERROR(SEARCH("Leve",AC50)))</formula>
    </cfRule>
  </conditionalFormatting>
  <conditionalFormatting sqref="AG50">
    <cfRule type="containsText" dxfId="4000" priority="60" operator="containsText" text="Extremo">
      <formula>NOT(ISERROR(SEARCH("Extremo",AG50)))</formula>
    </cfRule>
    <cfRule type="containsText" dxfId="3999" priority="61" operator="containsText" text="Alto">
      <formula>NOT(ISERROR(SEARCH("Alto",AG50)))</formula>
    </cfRule>
    <cfRule type="containsText" dxfId="3998" priority="62" operator="containsText" text="Moderado">
      <formula>NOT(ISERROR(SEARCH("Moderado",AG50)))</formula>
    </cfRule>
    <cfRule type="containsText" dxfId="3997" priority="63" operator="containsText" text="Menor">
      <formula>NOT(ISERROR(SEARCH("Menor",AG50)))</formula>
    </cfRule>
    <cfRule type="containsText" dxfId="3996" priority="64" operator="containsText" text="Bajo">
      <formula>NOT(ISERROR(SEARCH("Bajo",AG50)))</formula>
    </cfRule>
    <cfRule type="containsText" dxfId="3995" priority="65" operator="containsText" text="Moderado">
      <formula>NOT(ISERROR(SEARCH("Moderado",AG50)))</formula>
    </cfRule>
    <cfRule type="containsText" dxfId="3994" priority="66" operator="containsText" text="Extremo">
      <formula>NOT(ISERROR(SEARCH("Extremo",AG50)))</formula>
    </cfRule>
    <cfRule type="containsText" dxfId="3993" priority="67" operator="containsText" text="Baja">
      <formula>NOT(ISERROR(SEARCH("Baja",AG50)))</formula>
    </cfRule>
    <cfRule type="containsText" dxfId="3992" priority="68" operator="containsText" text="Alto">
      <formula>NOT(ISERROR(SEARCH("Alto",AG50)))</formula>
    </cfRule>
  </conditionalFormatting>
  <conditionalFormatting sqref="AE50:AE54">
    <cfRule type="containsText" dxfId="3991" priority="55" operator="containsText" text="Catastrófico">
      <formula>NOT(ISERROR(SEARCH("Catastrófico",AE50)))</formula>
    </cfRule>
    <cfRule type="containsText" dxfId="3990" priority="56" operator="containsText" text="Moderado">
      <formula>NOT(ISERROR(SEARCH("Moderado",AE50)))</formula>
    </cfRule>
    <cfRule type="containsText" dxfId="3989" priority="57" operator="containsText" text="Menor">
      <formula>NOT(ISERROR(SEARCH("Menor",AE50)))</formula>
    </cfRule>
    <cfRule type="containsText" dxfId="3988" priority="58" operator="containsText" text="Leve">
      <formula>NOT(ISERROR(SEARCH("Leve",AE50)))</formula>
    </cfRule>
    <cfRule type="containsText" dxfId="3987" priority="59" operator="containsText" text="Mayor">
      <formula>NOT(ISERROR(SEARCH("Mayor",AE50)))</formula>
    </cfRule>
  </conditionalFormatting>
  <conditionalFormatting sqref="N55">
    <cfRule type="containsText" dxfId="3986" priority="50" operator="containsText" text="Extremo">
      <formula>NOT(ISERROR(SEARCH("Extremo",N55)))</formula>
    </cfRule>
    <cfRule type="containsText" dxfId="3985" priority="51" operator="containsText" text="Alto">
      <formula>NOT(ISERROR(SEARCH("Alto",N55)))</formula>
    </cfRule>
    <cfRule type="containsText" dxfId="3984" priority="52" operator="containsText" text="Bajo">
      <formula>NOT(ISERROR(SEARCH("Bajo",N55)))</formula>
    </cfRule>
    <cfRule type="containsText" dxfId="3983" priority="53" operator="containsText" text="Moderado">
      <formula>NOT(ISERROR(SEARCH("Moderado",N55)))</formula>
    </cfRule>
    <cfRule type="containsText" dxfId="3982" priority="54" operator="containsText" text="Extremo">
      <formula>NOT(ISERROR(SEARCH("Extremo",N55)))</formula>
    </cfRule>
  </conditionalFormatting>
  <conditionalFormatting sqref="I55">
    <cfRule type="containsText" dxfId="3981" priority="27" operator="containsText" text="Muy Baja">
      <formula>NOT(ISERROR(SEARCH("Muy Baja",I55)))</formula>
    </cfRule>
    <cfRule type="containsText" dxfId="3980" priority="28" operator="containsText" text="Baja">
      <formula>NOT(ISERROR(SEARCH("Baja",I55)))</formula>
    </cfRule>
    <cfRule type="containsText" dxfId="3979" priority="30" operator="containsText" text="Muy Alta">
      <formula>NOT(ISERROR(SEARCH("Muy Alta",I55)))</formula>
    </cfRule>
    <cfRule type="containsText" dxfId="3978" priority="31" operator="containsText" text="Alta">
      <formula>NOT(ISERROR(SEARCH("Alta",I55)))</formula>
    </cfRule>
    <cfRule type="containsText" dxfId="3977" priority="32" operator="containsText" text="Media">
      <formula>NOT(ISERROR(SEARCH("Media",I55)))</formula>
    </cfRule>
    <cfRule type="containsText" dxfId="3976" priority="33" operator="containsText" text="Media">
      <formula>NOT(ISERROR(SEARCH("Media",I55)))</formula>
    </cfRule>
    <cfRule type="containsText" dxfId="3975" priority="34" operator="containsText" text="Media">
      <formula>NOT(ISERROR(SEARCH("Media",I55)))</formula>
    </cfRule>
    <cfRule type="containsText" dxfId="3974" priority="35" operator="containsText" text="Muy Baja">
      <formula>NOT(ISERROR(SEARCH("Muy Baja",I55)))</formula>
    </cfRule>
    <cfRule type="containsText" dxfId="3973" priority="36" operator="containsText" text="Baja">
      <formula>NOT(ISERROR(SEARCH("Baja",I55)))</formula>
    </cfRule>
    <cfRule type="containsText" dxfId="3972" priority="37" operator="containsText" text="Muy Baja">
      <formula>NOT(ISERROR(SEARCH("Muy Baja",I55)))</formula>
    </cfRule>
    <cfRule type="containsText" dxfId="3971" priority="38" operator="containsText" text="Muy Baja">
      <formula>NOT(ISERROR(SEARCH("Muy Baja",I55)))</formula>
    </cfRule>
    <cfRule type="containsText" dxfId="3970" priority="39" operator="containsText" text="Muy Baja">
      <formula>NOT(ISERROR(SEARCH("Muy Baja",I55)))</formula>
    </cfRule>
    <cfRule type="containsText" dxfId="3969" priority="40" operator="containsText" text="Muy Baja'Tabla probabilidad'!">
      <formula>NOT(ISERROR(SEARCH("Muy Baja'Tabla probabilidad'!",I55)))</formula>
    </cfRule>
    <cfRule type="containsText" dxfId="3968" priority="41" operator="containsText" text="Muy bajo">
      <formula>NOT(ISERROR(SEARCH("Muy bajo",I55)))</formula>
    </cfRule>
    <cfRule type="containsText" dxfId="3967" priority="42" operator="containsText" text="Alta">
      <formula>NOT(ISERROR(SEARCH("Alta",I55)))</formula>
    </cfRule>
    <cfRule type="containsText" dxfId="3966" priority="43" operator="containsText" text="Media">
      <formula>NOT(ISERROR(SEARCH("Media",I55)))</formula>
    </cfRule>
    <cfRule type="containsText" dxfId="3965" priority="44" operator="containsText" text="Baja">
      <formula>NOT(ISERROR(SEARCH("Baja",I55)))</formula>
    </cfRule>
    <cfRule type="containsText" dxfId="3964" priority="45" operator="containsText" text="Muy baja">
      <formula>NOT(ISERROR(SEARCH("Muy baja",I55)))</formula>
    </cfRule>
    <cfRule type="cellIs" dxfId="3963" priority="48" operator="between">
      <formula>1</formula>
      <formula>2</formula>
    </cfRule>
    <cfRule type="cellIs" dxfId="3962" priority="49" operator="between">
      <formula>0</formula>
      <formula>2</formula>
    </cfRule>
  </conditionalFormatting>
  <conditionalFormatting sqref="I55">
    <cfRule type="containsText" dxfId="3961" priority="29" operator="containsText" text="Muy Alta">
      <formula>NOT(ISERROR(SEARCH("Muy Alta",I55)))</formula>
    </cfRule>
  </conditionalFormatting>
  <conditionalFormatting sqref="Y55:Y59">
    <cfRule type="containsText" dxfId="3960" priority="21" operator="containsText" text="Muy Alta">
      <formula>NOT(ISERROR(SEARCH("Muy Alta",Y55)))</formula>
    </cfRule>
    <cfRule type="containsText" dxfId="3959" priority="22" operator="containsText" text="Alta">
      <formula>NOT(ISERROR(SEARCH("Alta",Y55)))</formula>
    </cfRule>
    <cfRule type="containsText" dxfId="3958" priority="23" operator="containsText" text="Media">
      <formula>NOT(ISERROR(SEARCH("Media",Y55)))</formula>
    </cfRule>
    <cfRule type="containsText" dxfId="3957" priority="24" operator="containsText" text="Muy Baja">
      <formula>NOT(ISERROR(SEARCH("Muy Baja",Y55)))</formula>
    </cfRule>
    <cfRule type="containsText" dxfId="3956" priority="25" operator="containsText" text="Baja">
      <formula>NOT(ISERROR(SEARCH("Baja",Y55)))</formula>
    </cfRule>
    <cfRule type="containsText" dxfId="3955" priority="26" operator="containsText" text="Muy Baja">
      <formula>NOT(ISERROR(SEARCH("Muy Baja",Y55)))</formula>
    </cfRule>
  </conditionalFormatting>
  <conditionalFormatting sqref="AC55:AC59">
    <cfRule type="containsText" dxfId="3954" priority="16" operator="containsText" text="Catastrófico">
      <formula>NOT(ISERROR(SEARCH("Catastrófico",AC55)))</formula>
    </cfRule>
    <cfRule type="containsText" dxfId="3953" priority="17" operator="containsText" text="Mayor">
      <formula>NOT(ISERROR(SEARCH("Mayor",AC55)))</formula>
    </cfRule>
    <cfRule type="containsText" dxfId="3952" priority="18" operator="containsText" text="Moderado">
      <formula>NOT(ISERROR(SEARCH("Moderado",AC55)))</formula>
    </cfRule>
    <cfRule type="containsText" dxfId="3951" priority="19" operator="containsText" text="Menor">
      <formula>NOT(ISERROR(SEARCH("Menor",AC55)))</formula>
    </cfRule>
    <cfRule type="containsText" dxfId="3950" priority="20" operator="containsText" text="Leve">
      <formula>NOT(ISERROR(SEARCH("Leve",AC55)))</formula>
    </cfRule>
  </conditionalFormatting>
  <conditionalFormatting sqref="AG55">
    <cfRule type="containsText" dxfId="3949" priority="7" operator="containsText" text="Extremo">
      <formula>NOT(ISERROR(SEARCH("Extremo",AG55)))</formula>
    </cfRule>
    <cfRule type="containsText" dxfId="3948" priority="8" operator="containsText" text="Alto">
      <formula>NOT(ISERROR(SEARCH("Alto",AG55)))</formula>
    </cfRule>
    <cfRule type="containsText" dxfId="3947" priority="9" operator="containsText" text="Moderado">
      <formula>NOT(ISERROR(SEARCH("Moderado",AG55)))</formula>
    </cfRule>
    <cfRule type="containsText" dxfId="3946" priority="10" operator="containsText" text="Menor">
      <formula>NOT(ISERROR(SEARCH("Menor",AG55)))</formula>
    </cfRule>
    <cfRule type="containsText" dxfId="3945" priority="11" operator="containsText" text="Bajo">
      <formula>NOT(ISERROR(SEARCH("Bajo",AG55)))</formula>
    </cfRule>
    <cfRule type="containsText" dxfId="3944" priority="12" operator="containsText" text="Moderado">
      <formula>NOT(ISERROR(SEARCH("Moderado",AG55)))</formula>
    </cfRule>
    <cfRule type="containsText" dxfId="3943" priority="13" operator="containsText" text="Extremo">
      <formula>NOT(ISERROR(SEARCH("Extremo",AG55)))</formula>
    </cfRule>
    <cfRule type="containsText" dxfId="3942" priority="14" operator="containsText" text="Baja">
      <formula>NOT(ISERROR(SEARCH("Baja",AG55)))</formula>
    </cfRule>
    <cfRule type="containsText" dxfId="3941" priority="15" operator="containsText" text="Alto">
      <formula>NOT(ISERROR(SEARCH("Alto",AG55)))</formula>
    </cfRule>
  </conditionalFormatting>
  <conditionalFormatting sqref="AE55:AE59">
    <cfRule type="containsText" dxfId="3940" priority="2" operator="containsText" text="Catastrófico">
      <formula>NOT(ISERROR(SEARCH("Catastrófico",AE55)))</formula>
    </cfRule>
    <cfRule type="containsText" dxfId="3939" priority="3" operator="containsText" text="Moderado">
      <formula>NOT(ISERROR(SEARCH("Moderado",AE55)))</formula>
    </cfRule>
    <cfRule type="containsText" dxfId="3938" priority="4" operator="containsText" text="Menor">
      <formula>NOT(ISERROR(SEARCH("Menor",AE55)))</formula>
    </cfRule>
    <cfRule type="containsText" dxfId="3937" priority="5" operator="containsText" text="Leve">
      <formula>NOT(ISERROR(SEARCH("Leve",AE55)))</formula>
    </cfRule>
    <cfRule type="containsText" dxfId="3936" priority="6" operator="containsText" text="Mayor">
      <formula>NOT(ISERROR(SEARCH("Mayor",AE55)))</formula>
    </cfRule>
  </conditionalFormatting>
  <dataValidations count="1">
    <dataValidation allowBlank="1" showInputMessage="1" showErrorMessage="1" prompt="Enunciar cuál es el control" sqref="P13 P10:P11 P15:P18 P20:P23" xr:uid="{00000000-0002-0000-08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33" operator="containsText" id="{30081D52-4F9F-4CBC-87C3-6FDD143351F2}">
            <xm:f>NOT(ISERROR(SEARCH('\Users\ymarting\Documents\2021\Formación Judicial\[Matriz de Riesgos SIGCMA 5x5 Formación judicial1.xlsx]Tabla probabilidad'!#REF!,I10)))</xm:f>
            <xm:f>'\Users\ymarting\Documents\2021\Formación Judicial\[Matriz de Riesgos SIGCMA 5x5 Formación judicial1.xlsx]Tabla probabilidad'!#REF!</xm:f>
            <x14:dxf>
              <font>
                <color rgb="FF006100"/>
              </font>
              <fill>
                <patternFill>
                  <bgColor rgb="FFC6EFCE"/>
                </patternFill>
              </fill>
            </x14:dxf>
          </x14:cfRule>
          <x14:cfRule type="containsText" priority="434" operator="containsText" id="{783EBFA4-0730-41F1-8777-7776993741F8}">
            <xm:f>NOT(ISERROR(SEARCH('\Users\ymarting\Documents\2021\Formación Judicial\[Matriz de Riesgos SIGCMA 5x5 Formación judicial1.xlsx]Tabla probabilidad'!#REF!,I10)))</xm:f>
            <xm:f>'\Users\ymarting\Documents\2021\Formación Judicial\[Matriz de Riesgos SIGCMA 5x5 Formación judicial1.xlsx]Tabla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363" operator="containsText" id="{338BF9A3-B2AD-4A2A-AB9A-4D58435C5DB7}">
            <xm:f>NOT(ISERROR(SEARCH('\Users\ymarting\Documents\2021\Formación Judicial\[Matriz de Riesgos SIGCMA 5x5 Formación judicial1.xlsx]Tabla probabilidad'!#REF!,I15)))</xm:f>
            <xm:f>'\Users\ymarting\Documents\2021\Formación Judicial\[Matriz de Riesgos SIGCMA 5x5 Formación judicial1.xlsx]Tabla probabilidad'!#REF!</xm:f>
            <x14:dxf>
              <font>
                <color rgb="FF006100"/>
              </font>
              <fill>
                <patternFill>
                  <bgColor rgb="FFC6EFCE"/>
                </patternFill>
              </fill>
            </x14:dxf>
          </x14:cfRule>
          <x14:cfRule type="containsText" priority="364" operator="containsText" id="{61E8166A-FF7C-493E-8395-AA2B29DFD9ED}">
            <xm:f>NOT(ISERROR(SEARCH('\Users\ymarting\Documents\2021\Formación Judicial\[Matriz de Riesgos SIGCMA 5x5 Formación judicial1.xlsx]Tabla probabilidad'!#REF!,I15)))</xm:f>
            <xm:f>'\Users\ymarting\Documents\2021\Formación Judicial\[Matriz de Riesgos SIGCMA 5x5 Formación judicial1.xlsx]Tabla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260" operator="containsText" id="{CEE5FD52-F53A-49BE-9CF7-F8C39F115B99}">
            <xm:f>NOT(ISERROR(SEARCH('\Users\ymarting\Documents\2021\Formación Judicial\[Matriz de Riesgos SIGCMA 5x5 Formación judicial1.xlsx]Tabla probabilidad'!#REF!,I30)))</xm:f>
            <xm:f>'\Users\ymarting\Documents\2021\Formación Judicial\[Matriz de Riesgos SIGCMA 5x5 Formación judicial1.xlsx]Tabla probabilidad'!#REF!</xm:f>
            <x14:dxf>
              <font>
                <color rgb="FF006100"/>
              </font>
              <fill>
                <patternFill>
                  <bgColor rgb="FFC6EFCE"/>
                </patternFill>
              </fill>
            </x14:dxf>
          </x14:cfRule>
          <x14:cfRule type="containsText" priority="261" operator="containsText" id="{0779197C-BA1D-4425-8E75-5BB9A24A903F}">
            <xm:f>NOT(ISERROR(SEARCH('\Users\ymarting\Documents\2021\Formación Judicial\[Matriz de Riesgos SIGCMA 5x5 Formación judicial1.xlsx]Tabla probabilidad'!#REF!,I30)))</xm:f>
            <xm:f>'\Users\ymarting\Documents\2021\Formación Judicial\[Matriz de Riesgos SIGCMA 5x5 Formación judicial1.xlsx]Tabla probabilidad'!#REF!</xm:f>
            <x14:dxf>
              <font>
                <color rgb="FF9C0006"/>
              </font>
              <fill>
                <patternFill>
                  <bgColor rgb="FFFFC7CE"/>
                </patternFill>
              </fill>
            </x14:dxf>
          </x14:cfRule>
          <xm:sqref>I30 I35 I40</xm:sqref>
        </x14:conditionalFormatting>
        <x14:conditionalFormatting xmlns:xm="http://schemas.microsoft.com/office/excel/2006/main">
          <x14:cfRule type="containsText" priority="152" operator="containsText" id="{EFBEE4DE-AE0D-4ECD-A4D5-6EA36F48D77B}">
            <xm:f>NOT(ISERROR(SEARCH('\Users\ymarting\Documents\2021\Formación Judicial\[Matriz de Riesgos SIGCMA 5x5 Formación judicial1.xlsx]Tabla probabilidad'!#REF!,I45)))</xm:f>
            <xm:f>'\Users\ymarting\Documents\2021\Formación Judicial\[Matriz de Riesgos SIGCMA 5x5 Formación judicial1.xlsx]Tabla probabilidad'!#REF!</xm:f>
            <x14:dxf>
              <font>
                <color rgb="FF006100"/>
              </font>
              <fill>
                <patternFill>
                  <bgColor rgb="FFC6EFCE"/>
                </patternFill>
              </fill>
            </x14:dxf>
          </x14:cfRule>
          <x14:cfRule type="containsText" priority="153" operator="containsText" id="{F422CD1E-219F-4CF4-A66E-B84E6B81FFF9}">
            <xm:f>NOT(ISERROR(SEARCH('\Users\ymarting\Documents\2021\Formación Judicial\[Matriz de Riesgos SIGCMA 5x5 Formación judicial1.xlsx]Tabla probabilidad'!#REF!,I45)))</xm:f>
            <xm:f>'\Users\ymarting\Documents\2021\Formación Judicial\[Matriz de Riesgos SIGCMA 5x5 Formación judicial1.xlsx]Tabla probabilidad'!#REF!</xm:f>
            <x14:dxf>
              <font>
                <color rgb="FF9C0006"/>
              </font>
              <fill>
                <patternFill>
                  <bgColor rgb="FFFFC7CE"/>
                </patternFill>
              </fill>
            </x14:dxf>
          </x14:cfRule>
          <xm:sqref>I45</xm:sqref>
        </x14:conditionalFormatting>
        <x14:conditionalFormatting xmlns:xm="http://schemas.microsoft.com/office/excel/2006/main">
          <x14:cfRule type="containsText" priority="99" operator="containsText" id="{DE0B5DB6-2131-40EA-A016-04D6BCD01B35}">
            <xm:f>NOT(ISERROR(SEARCH('\Users\ymarting\Documents\2021\Formación Judicial\[Matriz de Riesgos SIGCMA 5x5 Formación judicial1.xlsx]Tabla probabilidad'!#REF!,I50)))</xm:f>
            <xm:f>'\Users\ymarting\Documents\2021\Formación Judicial\[Matriz de Riesgos SIGCMA 5x5 Formación judicial1.xlsx]Tabla probabilidad'!#REF!</xm:f>
            <x14:dxf>
              <font>
                <color rgb="FF006100"/>
              </font>
              <fill>
                <patternFill>
                  <bgColor rgb="FFC6EFCE"/>
                </patternFill>
              </fill>
            </x14:dxf>
          </x14:cfRule>
          <x14:cfRule type="containsText" priority="100" operator="containsText" id="{E32996CF-26F2-4961-8A38-1400B90D3809}">
            <xm:f>NOT(ISERROR(SEARCH('\Users\ymarting\Documents\2021\Formación Judicial\[Matriz de Riesgos SIGCMA 5x5 Formación judicial1.xlsx]Tabla probabilidad'!#REF!,I50)))</xm:f>
            <xm:f>'\Users\ymarting\Documents\2021\Formación Judicial\[Matriz de Riesgos SIGCMA 5x5 Formación judicial1.xlsx]Tabla probabilidad'!#REF!</xm:f>
            <x14:dxf>
              <font>
                <color rgb="FF9C0006"/>
              </font>
              <fill>
                <patternFill>
                  <bgColor rgb="FFFFC7CE"/>
                </patternFill>
              </fill>
            </x14:dxf>
          </x14:cfRule>
          <xm:sqref>I50</xm:sqref>
        </x14:conditionalFormatting>
        <x14:conditionalFormatting xmlns:xm="http://schemas.microsoft.com/office/excel/2006/main">
          <x14:cfRule type="containsText" priority="46" operator="containsText" id="{72986F36-942B-471E-961A-B3B6A5CD4E1A}">
            <xm:f>NOT(ISERROR(SEARCH('\Users\ymarting\Documents\2021\Formación Judicial\[Matriz de Riesgos SIGCMA 5x5 Formación judicial1.xlsx]Tabla probabilidad'!#REF!,I55)))</xm:f>
            <xm:f>'\Users\ymarting\Documents\2021\Formación Judicial\[Matriz de Riesgos SIGCMA 5x5 Formación judicial1.xlsx]Tabla probabilidad'!#REF!</xm:f>
            <x14:dxf>
              <font>
                <color rgb="FF006100"/>
              </font>
              <fill>
                <patternFill>
                  <bgColor rgb="FFC6EFCE"/>
                </patternFill>
              </fill>
            </x14:dxf>
          </x14:cfRule>
          <x14:cfRule type="containsText" priority="47" operator="containsText" id="{26F824D0-0A0A-448A-8EE7-FF717416A01D}">
            <xm:f>NOT(ISERROR(SEARCH('\Users\ymarting\Documents\2021\Formación Judicial\[Matriz de Riesgos SIGCMA 5x5 Formación judicial1.xlsx]Tabla probabilidad'!#REF!,I55)))</xm:f>
            <xm:f>'\Users\ymarting\Documents\2021\Formación Judicial\[Matriz de Riesgos SIGCMA 5x5 Formación judicial1.xlsx]Tabla probabilidad'!#REF!</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'C:\Users\pcram\OneDrive - Consejo Superior de la Judicatura\Centro de Servicio\SIGCMA\Riesgos\2021\Formación Judicial\[Matriz de Riesgos SIGCMA 5x5 Formación judicial1.xlsx]LISTA'!#REF!</xm:f>
          </x14:formula1>
          <xm:sqref>C10:C59</xm:sqref>
        </x14:dataValidation>
        <x14:dataValidation type="list" allowBlank="1" showInputMessage="1" showErrorMessage="1" xr:uid="{00000000-0002-0000-0800-000002000000}">
          <x14:formula1>
            <xm:f>'C:\Users\pcram\OneDrive - Consejo Superior de la Judicatura\Centro de Servicio\SIGCMA\Riesgos\2021\Formación Judicial\[Matriz de Riesgos SIGCMA 5x5 Formación judicial1.xlsx]LISTA'!#REF!</xm:f>
          </x14:formula1>
          <xm:sqref>K10:K59 AN10 AN15 AN20 AN25 AN30 AN35 AN40 AN45 AN50 AN55 AH10 AH15 AH20 AH25 AH30 AH35 AH40 AH45 AH50 AH55 R10:S59 U10:W59 G10:G59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Presentacion </vt:lpstr>
      <vt:lpstr>Análisis de Contexto </vt:lpstr>
      <vt:lpstr>Compras y Administrativa</vt:lpstr>
      <vt:lpstr>Asistencia Legal</vt:lpstr>
      <vt:lpstr>Gestión SST</vt:lpstr>
      <vt:lpstr>Carrera Judicial</vt:lpstr>
      <vt:lpstr>Comunicación Institucional</vt:lpstr>
      <vt:lpstr>Gesión Financiera y Presupuesta</vt:lpstr>
      <vt:lpstr>Formación Judicial</vt:lpstr>
      <vt:lpstr>Gestión Documental</vt:lpstr>
      <vt:lpstr>Información Estadistica</vt:lpstr>
      <vt:lpstr>Infraestructura Fisica</vt:lpstr>
      <vt:lpstr>Mejoramiento SIGCMA</vt:lpstr>
      <vt:lpstr>Planeación Estrategica</vt:lpstr>
      <vt:lpstr>Registro y Control de Abogado</vt:lpstr>
      <vt:lpstr>Reordenamiento Judicial</vt:lpstr>
      <vt:lpstr>Gestión Tecnologica</vt:lpstr>
      <vt:lpstr>Gestión Humana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Yezid Jose Martinez Gomez</dc:creator>
  <cp:lastModifiedBy>Rodrigo Batanero Urueña</cp:lastModifiedBy>
  <dcterms:created xsi:type="dcterms:W3CDTF">2022-05-24T14:32:00Z</dcterms:created>
  <dcterms:modified xsi:type="dcterms:W3CDTF">2022-07-27T20:48:49Z</dcterms:modified>
</cp:coreProperties>
</file>